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65341" windowWidth="17400" windowHeight="13080" firstSheet="1" activeTab="5"/>
  </bookViews>
  <sheets>
    <sheet name="Tab 0 Approval Form" sheetId="1" r:id="rId1"/>
    <sheet name="Table I - Dsn Labor" sheetId="2" r:id="rId2"/>
    <sheet name="Table II - M&amp;S" sheetId="3" r:id="rId3"/>
    <sheet name="Table III Fab &amp; Assy" sheetId="4" r:id="rId4"/>
    <sheet name="Table IV - Conting &amp; Risk " sheetId="5" r:id="rId5"/>
    <sheet name="Table V - Basis of Estimate" sheetId="6" r:id="rId6"/>
  </sheets>
  <definedNames>
    <definedName name="_xlnm.Print_Area" localSheetId="0">'Tab 0 Approval Form'!$A$1:$B$32</definedName>
    <definedName name="_xlnm.Print_Area" localSheetId="1">'Table I - Dsn Labor'!$A$8:$S$39</definedName>
    <definedName name="_xlnm.Print_Area" localSheetId="2">'Table II - M&amp;S'!$A$8:$M$39</definedName>
    <definedName name="_xlnm.Print_Area" localSheetId="5">'Table V - Basis of Estimate'!$A$8:$S$115</definedName>
    <definedName name="_xlnm.Print_Titles" localSheetId="1">'Table I - Dsn Labor'!$1:$7</definedName>
    <definedName name="_xlnm.Print_Titles" localSheetId="2">'Table II - M&amp;S'!$1:$7</definedName>
    <definedName name="_xlnm.Print_Titles" localSheetId="3">'Table III Fab &amp; Assy'!$1:$3</definedName>
    <definedName name="_xlnm.Print_Titles" localSheetId="5">'Table V - Basis of Estimate'!$1:$7</definedName>
  </definedNames>
  <calcPr fullCalcOnLoad="1"/>
</workbook>
</file>

<file path=xl/sharedStrings.xml><?xml version="1.0" encoding="utf-8"?>
<sst xmlns="http://schemas.openxmlformats.org/spreadsheetml/2006/main" count="231" uniqueCount="168">
  <si>
    <t>EAEM</t>
  </si>
  <si>
    <t>Description:</t>
  </si>
  <si>
    <t>EMTB</t>
  </si>
  <si>
    <t>EMEM</t>
  </si>
  <si>
    <t>Basis of Estimate</t>
  </si>
  <si>
    <t>EEEM</t>
  </si>
  <si>
    <t>EMSM</t>
  </si>
  <si>
    <t>Uncertainty of the Estimate</t>
  </si>
  <si>
    <t>Design Maturity</t>
  </si>
  <si>
    <t>High</t>
  </si>
  <si>
    <t>Medium</t>
  </si>
  <si>
    <t>Low</t>
  </si>
  <si>
    <t>HOURS</t>
  </si>
  <si>
    <t>Task ID</t>
  </si>
  <si>
    <t>EMSB</t>
  </si>
  <si>
    <t>EESM</t>
  </si>
  <si>
    <t>ORNL EM</t>
  </si>
  <si>
    <t>ORNL DSN</t>
  </si>
  <si>
    <t>Hours</t>
  </si>
  <si>
    <t>Fabrication and Assembly</t>
  </si>
  <si>
    <t>Pro-E models (avg)</t>
  </si>
  <si>
    <t>hrs/model</t>
  </si>
  <si>
    <t xml:space="preserve">assy dwgs </t>
  </si>
  <si>
    <t>hrs/dwg</t>
  </si>
  <si>
    <t>Detail drawings</t>
  </si>
  <si>
    <t>installation dwg</t>
  </si>
  <si>
    <t>electrical schematic</t>
  </si>
  <si>
    <t>I&amp;C schematic</t>
  </si>
  <si>
    <t>stress analysis</t>
  </si>
  <si>
    <t>hrs/calc</t>
  </si>
  <si>
    <t>thermal analysis</t>
  </si>
  <si>
    <t>special analysis (electromagnetics)</t>
  </si>
  <si>
    <t>hrs/spec</t>
  </si>
  <si>
    <t>preliminary and final design reviews</t>
  </si>
  <si>
    <t>hrs/rev</t>
  </si>
  <si>
    <t xml:space="preserve">Title III </t>
  </si>
  <si>
    <t>Disposition of deviation requests and non-conformances</t>
  </si>
  <si>
    <t>As-built drawings</t>
  </si>
  <si>
    <t>Number of Units</t>
  </si>
  <si>
    <t>Multiplier</t>
  </si>
  <si>
    <t>Unit</t>
  </si>
  <si>
    <t>Subtotal Title I &amp; II Design</t>
  </si>
  <si>
    <t>hrs per</t>
  </si>
  <si>
    <t>ORNOL RM</t>
  </si>
  <si>
    <t>Subtotal Title III Design</t>
  </si>
  <si>
    <t>Procuremnt Specifications</t>
  </si>
  <si>
    <t>vendor inspection &amp; oversight</t>
  </si>
  <si>
    <t>In-House fab/assy oversight &amp; inspection</t>
  </si>
  <si>
    <t>hrs/wk</t>
  </si>
  <si>
    <t>WBS Number: 171</t>
  </si>
  <si>
    <t>Job Manager:G. Gettelfinger</t>
  </si>
  <si>
    <t>WBS Title:  Cryostat</t>
  </si>
  <si>
    <t>Purchased raw goods:</t>
  </si>
  <si>
    <t>Assume the stellarator's cryostat is a sphere that is 18 ft in diameter.</t>
  </si>
  <si>
    <t>1017.9 sq ft</t>
  </si>
  <si>
    <t>31.8 4x8 sheets (no waste)</t>
  </si>
  <si>
    <t>47.7 sheets (assumes 50% waste)</t>
  </si>
  <si>
    <t>Ribs assume 18 ribs and 2 sheets per rib</t>
  </si>
  <si>
    <t>Extren Boards - Ribs</t>
  </si>
  <si>
    <t>$/unit</t>
  </si>
  <si>
    <t># units</t>
  </si>
  <si>
    <t>Line Total</t>
  </si>
  <si>
    <t>Extren Boards - Flats</t>
  </si>
  <si>
    <t>Urethane Foam - Cans</t>
  </si>
  <si>
    <t>1" Rigid Urethane Foam</t>
  </si>
  <si>
    <t>Solimide Foam - Joints (bd ft)</t>
  </si>
  <si>
    <t>Alum Unistrut (10 ft)</t>
  </si>
  <si>
    <t>Acrylic Beauty Cover Panels</t>
  </si>
  <si>
    <t>Mylar/Polyester Seal Goods</t>
  </si>
  <si>
    <t>Humidity Sensor</t>
  </si>
  <si>
    <t>Solimide Foam - Penetrations (bd ft)</t>
  </si>
  <si>
    <t>Mylar/Polyester Seal Goods (50 sq ft)</t>
  </si>
  <si>
    <t>Extren Pipe (3" x 10")</t>
  </si>
  <si>
    <t>Misc M&amp;S</t>
  </si>
  <si>
    <t>Assume 18 longitudnal &amp; 10horiz joints</t>
  </si>
  <si>
    <t>Assume avg solimide joint 6" wde, 6 layers</t>
  </si>
  <si>
    <t>This tab covers all Title I, II, and III engineering for the insulating cryostat, which includes penetrations for all piercing conduits, pipes, and structures.   This system will be fabricated in-house by PPPL.   All Title III engr associated with installation is included in WBS In this job.  Shop fab hours are covered in tab 3. Test cell installation time (approx. 1200 hrs.) is in WBS 7xx.</t>
  </si>
  <si>
    <t>Estimate based on interview with waterjet operator</t>
  </si>
  <si>
    <t>Experience in jobs 1409 &amp; 1414</t>
  </si>
  <si>
    <t>EASB</t>
  </si>
  <si>
    <t>Prelimary shake-down testing</t>
  </si>
  <si>
    <t>designer oversight</t>
  </si>
  <si>
    <t>hrs</t>
  </si>
  <si>
    <t>Title I and II Design</t>
  </si>
  <si>
    <t>Based on past system start-ups.</t>
  </si>
  <si>
    <t>Assumptions</t>
  </si>
  <si>
    <t>Job 1751 Backup</t>
  </si>
  <si>
    <t>Design Complexity</t>
  </si>
  <si>
    <t>Comments/Other Considerations</t>
  </si>
  <si>
    <t>Materials and Subcontracts (M&amp;S)</t>
  </si>
  <si>
    <t>Materials</t>
  </si>
  <si>
    <t>Assume a sphere 18-foot dia</t>
  </si>
  <si>
    <t>sqft</t>
  </si>
  <si>
    <t>31 sheets no waste 1 layer</t>
  </si>
  <si>
    <t>48 sheets, 33% waste</t>
  </si>
  <si>
    <t xml:space="preserve"> linear feet joints long only</t>
  </si>
  <si>
    <t xml:space="preserve"> linear feet joints both dir</t>
  </si>
  <si>
    <t>board feet</t>
  </si>
  <si>
    <t>Mech Tech Time (RESA, hrs)</t>
  </si>
  <si>
    <t>Water Jet Tech Time (RESA, hrs)</t>
  </si>
  <si>
    <t>Test Cell Tech Time (Test Cell, hrs)</t>
  </si>
  <si>
    <t>Subtotal PPPL Support Labor</t>
  </si>
  <si>
    <t>See vendor quote (Table V)</t>
  </si>
  <si>
    <t>Covered in WBS 7</t>
  </si>
  <si>
    <t>Subtotal M&amp;S</t>
  </si>
  <si>
    <t>Included in M&amp;S Table II</t>
  </si>
  <si>
    <t>Job Numbers:  1701 and 1751</t>
  </si>
  <si>
    <t>Job Titles:  Cryostat Design (1701) and Cryostat Procurements (1751)</t>
  </si>
  <si>
    <t>Job 1701</t>
  </si>
  <si>
    <t>Based on recent experience on similar projects</t>
  </si>
  <si>
    <t>Engineering judgement based on recent experience tempered by WBS manager</t>
  </si>
  <si>
    <t>See McMaster Carr Catalogue Item (see Table V)</t>
  </si>
  <si>
    <t>Current retail price (Home Depot)</t>
  </si>
  <si>
    <t>Omega quote - see Table V</t>
  </si>
  <si>
    <t>Cryostat</t>
  </si>
  <si>
    <t>Compliant Penetrations</t>
  </si>
  <si>
    <t>Rigid Penetrations</t>
  </si>
  <si>
    <t>Engineering Judgement</t>
  </si>
  <si>
    <t>Job 1751</t>
  </si>
  <si>
    <t>X</t>
  </si>
  <si>
    <t>Only have conceptual designs</t>
  </si>
  <si>
    <t>Experience dealing with material gained, but flexible joints must be demonstrated</t>
  </si>
  <si>
    <t>Majority of materials are catalogue items</t>
  </si>
  <si>
    <t>Standard materials</t>
  </si>
  <si>
    <t>NCSX Work Approval Form (WAF)</t>
  </si>
  <si>
    <t>Schedule:</t>
  </si>
  <si>
    <t>Approvals:</t>
  </si>
  <si>
    <t>____________________________________                     ___________________</t>
  </si>
  <si>
    <t xml:space="preserve">Job Titles:  Cryostat Design </t>
  </si>
  <si>
    <t xml:space="preserve">Job Number:  1701 </t>
  </si>
  <si>
    <t>Job Numbers:  1751</t>
  </si>
  <si>
    <t xml:space="preserve">Job Title:  Cryostat Procurements </t>
  </si>
  <si>
    <t xml:space="preserve">PPPL Fabrication Support Labor </t>
  </si>
  <si>
    <t xml:space="preserve">This WBS element includes the efforts to design and fabricate the cryostat shell &amp; structure, the wall insulation for the cryostat shell &amp; structure, attachments for the structural support of internal components, and the required electrical, cooling and mechanical penetrations.  Provisions shall be established to maintain thermal and electrical isolation, local I&amp;C, and appropriate interface control with the other WBS elements. </t>
  </si>
  <si>
    <t>Job Manager                                                                         Date</t>
  </si>
  <si>
    <t>Responsible Line Manager                                                    Date</t>
  </si>
  <si>
    <t>Project Manager                                                                   Date</t>
  </si>
  <si>
    <t xml:space="preserve"> </t>
  </si>
  <si>
    <t>Engineering Department Head                                               Date</t>
  </si>
  <si>
    <t>Residual Impacts</t>
  </si>
  <si>
    <t xml:space="preserve">  </t>
  </si>
  <si>
    <t>Note:  High/Medium/Low uncertainty assessment from Job Manager. Uncertainty range based on AACEI recommended practice 18R-97 as amended for NCSX.</t>
  </si>
  <si>
    <t>Uncertainty Range (%)</t>
  </si>
  <si>
    <t>-20%/+40%</t>
  </si>
  <si>
    <t>-5%/+10%</t>
  </si>
  <si>
    <t>Cost Impact</t>
  </si>
  <si>
    <t>Schedule Impact</t>
  </si>
  <si>
    <t>Job</t>
  </si>
  <si>
    <t>Risk Description</t>
  </si>
  <si>
    <t>Likelihood of Occurring</t>
  </si>
  <si>
    <t>Mitigation Plan</t>
  </si>
  <si>
    <t>Basis of estimate</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</si>
  <si>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</si>
  <si>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</si>
  <si>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</si>
  <si>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</si>
  <si>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</si>
  <si>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</si>
  <si>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</si>
  <si>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</si>
  <si>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</si>
  <si>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</si>
  <si>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</si>
  <si>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</si>
  <si>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</si>
  <si>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</si>
  <si>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Job 1701 - NONE</t>
  </si>
  <si>
    <t>Job 1751 - NONE</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</si>
</sst>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_);_(* \(#,##0\);_(* &quot;-&quot;??_);_(@_)"/>
    <numFmt numFmtId="179" formatCode="0.0;[Red]0.0"/>
    <numFmt numFmtId="180" formatCode="0.0000"/>
    <numFmt numFmtId="181" formatCode="0.000"/>
    <numFmt numFmtId="182" formatCode="_(* #,##0.0_);_(* \(#,##0.0\);_(* &quot;-&quot;??_);_(@_)"/>
    <numFmt numFmtId="183" formatCode="&quot;$&quot;#,##0\K"/>
    <numFmt numFmtId="184" formatCode="0_)"/>
    <numFmt numFmtId="185" formatCode="&quot;$&quot;#,##0.0\K"/>
    <numFmt numFmtId="186" formatCode="&quot;Yes&quot;;&quot;Yes&quot;;&quot;No&quot;"/>
    <numFmt numFmtId="187" formatCode="&quot;True&quot;;&quot;True&quot;;&quot;False&quot;"/>
    <numFmt numFmtId="188" formatCode="&quot;On&quot;;&quot;On&quot;;&quot;Off&quot;"/>
    <numFmt numFmtId="189" formatCode="[$€-2]\ #,##0.00_);[Red]\([$€-2]\ #,##0.00\)"/>
    <numFmt numFmtId="190" formatCode="0.00;[Red]0.00"/>
    <numFmt numFmtId="191" formatCode="[Blue]\+\ \$#,##0_);[Red]\(&quot;$&quot;#,##0\)"/>
    <numFmt numFmtId="192" formatCode="[Blue]\+\ 0.00_);[Red]\(0.00\)"/>
  </numFmts>
  <fonts count="23">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sz val="14"/>
      <name val="Arial"/>
      <family val="2"/>
    </font>
    <font>
      <b/>
      <u val="single"/>
      <sz val="12"/>
      <name val="Arial"/>
      <family val="2"/>
    </font>
    <font>
      <sz val="10"/>
      <name val="Times"/>
      <family val="0"/>
    </font>
    <font>
      <u val="single"/>
      <sz val="10"/>
      <name val="Times"/>
      <family val="0"/>
    </font>
    <font>
      <b/>
      <u val="single"/>
      <sz val="10"/>
      <name val="Times"/>
      <family val="0"/>
    </font>
    <font>
      <b/>
      <sz val="10"/>
      <color indexed="8"/>
      <name val="Arial"/>
      <family val="2"/>
    </font>
    <font>
      <sz val="8"/>
      <color indexed="8"/>
      <name val="Arial"/>
      <family val="2"/>
    </font>
    <font>
      <sz val="10"/>
      <color indexed="8"/>
      <name val="Arial"/>
      <family val="2"/>
    </font>
    <font>
      <sz val="10"/>
      <color indexed="10"/>
      <name val="Arial"/>
      <family val="2"/>
    </font>
    <font>
      <i/>
      <sz val="10"/>
      <name val="Arial"/>
      <family val="2"/>
    </font>
    <font>
      <b/>
      <u val="single"/>
      <sz val="16"/>
      <name val="Arial"/>
      <family val="2"/>
    </font>
    <font>
      <b/>
      <i/>
      <sz val="10"/>
      <name val="Arial"/>
      <family val="2"/>
    </font>
    <font>
      <u val="single"/>
      <sz val="12.5"/>
      <color indexed="61"/>
      <name val="Arial"/>
      <family val="0"/>
    </font>
    <font>
      <u val="single"/>
      <sz val="12.5"/>
      <color indexed="12"/>
      <name val="Arial"/>
      <family val="0"/>
    </font>
    <font>
      <b/>
      <sz val="10"/>
      <color indexed="10"/>
      <name val="Arial"/>
      <family val="2"/>
    </font>
  </fonts>
  <fills count="5">
    <fill>
      <patternFill/>
    </fill>
    <fill>
      <patternFill patternType="gray125"/>
    </fill>
    <fill>
      <patternFill patternType="gray125">
        <bgColor indexed="8"/>
      </patternFill>
    </fill>
    <fill>
      <patternFill patternType="solid">
        <fgColor indexed="22"/>
        <bgColor indexed="64"/>
      </patternFill>
    </fill>
    <fill>
      <patternFill patternType="solid">
        <fgColor indexed="8"/>
        <bgColor indexed="64"/>
      </patternFill>
    </fill>
  </fills>
  <borders count="13">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154">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5" fillId="0" borderId="0" xfId="0" applyFont="1" applyAlignment="1">
      <alignment/>
    </xf>
    <xf numFmtId="0" fontId="11" fillId="0" borderId="1" xfId="0" applyFont="1" applyBorder="1" applyAlignment="1">
      <alignment horizontal="centerContinuous"/>
    </xf>
    <xf numFmtId="0" fontId="12" fillId="0" borderId="2" xfId="0" applyFont="1" applyBorder="1" applyAlignment="1">
      <alignment horizontal="centerContinuous"/>
    </xf>
    <xf numFmtId="0" fontId="10" fillId="0" borderId="1" xfId="0" applyFont="1" applyBorder="1" applyAlignment="1">
      <alignment horizontal="centerContinuous"/>
    </xf>
    <xf numFmtId="0" fontId="10" fillId="2" borderId="0" xfId="0" applyFont="1" applyFill="1" applyAlignment="1">
      <alignment/>
    </xf>
    <xf numFmtId="0" fontId="0" fillId="0" borderId="0" xfId="0" applyAlignment="1">
      <alignment horizontal="centerContinuous" vertical="top"/>
    </xf>
    <xf numFmtId="0" fontId="4" fillId="0" borderId="0" xfId="0" applyFont="1" applyAlignment="1">
      <alignment/>
    </xf>
    <xf numFmtId="0" fontId="0" fillId="3" borderId="0" xfId="0" applyFill="1" applyAlignment="1">
      <alignment/>
    </xf>
    <xf numFmtId="0" fontId="1" fillId="0" borderId="0" xfId="0" applyFont="1" applyAlignment="1">
      <alignment/>
    </xf>
    <xf numFmtId="0" fontId="9"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10" fillId="0" borderId="0" xfId="0" applyFont="1" applyAlignment="1">
      <alignment/>
    </xf>
    <xf numFmtId="0" fontId="13" fillId="0" borderId="3" xfId="0" applyFont="1" applyFill="1" applyBorder="1" applyAlignment="1">
      <alignment textRotation="90" wrapText="1"/>
    </xf>
    <xf numFmtId="0" fontId="13" fillId="0" borderId="4" xfId="0" applyFont="1" applyFill="1" applyBorder="1" applyAlignment="1">
      <alignment textRotation="90" wrapText="1"/>
    </xf>
    <xf numFmtId="0" fontId="7" fillId="0" borderId="4" xfId="0" applyFont="1" applyFill="1" applyBorder="1" applyAlignment="1">
      <alignment textRotation="90" wrapText="1"/>
    </xf>
    <xf numFmtId="0" fontId="0" fillId="2"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0" fontId="0" fillId="4" borderId="0" xfId="0" applyFont="1" applyFill="1" applyAlignment="1">
      <alignment horizontal="left"/>
    </xf>
    <xf numFmtId="0" fontId="0" fillId="4" borderId="0" xfId="0" applyFont="1" applyFill="1" applyAlignment="1">
      <alignment textRotation="90"/>
    </xf>
    <xf numFmtId="0" fontId="0" fillId="0" borderId="0" xfId="0" applyFont="1" applyAlignment="1">
      <alignment horizontal="left"/>
    </xf>
    <xf numFmtId="0" fontId="0" fillId="0" borderId="0" xfId="0" applyFont="1" applyAlignment="1">
      <alignment textRotation="90"/>
    </xf>
    <xf numFmtId="0" fontId="0" fillId="2" borderId="0" xfId="0" applyFont="1" applyFill="1" applyAlignment="1">
      <alignment/>
    </xf>
    <xf numFmtId="2" fontId="0" fillId="0" borderId="0" xfId="0" applyNumberFormat="1" applyAlignment="1">
      <alignment/>
    </xf>
    <xf numFmtId="0" fontId="2" fillId="0" borderId="0" xfId="0" applyFont="1" applyAlignment="1">
      <alignment horizontal="center"/>
    </xf>
    <xf numFmtId="0" fontId="2" fillId="0" borderId="0" xfId="0" applyFont="1" applyAlignment="1">
      <alignment/>
    </xf>
    <xf numFmtId="0" fontId="6" fillId="0" borderId="0" xfId="0" applyFont="1" applyFill="1" applyAlignment="1">
      <alignment/>
    </xf>
    <xf numFmtId="0" fontId="6" fillId="0" borderId="0" xfId="0" applyFont="1" applyFill="1" applyAlignment="1">
      <alignment wrapText="1"/>
    </xf>
    <xf numFmtId="0" fontId="6" fillId="0" borderId="0" xfId="0" applyFont="1" applyFill="1" applyAlignment="1">
      <alignment horizontal="center" wrapText="1"/>
    </xf>
    <xf numFmtId="0" fontId="6" fillId="0" borderId="0" xfId="0" applyFont="1" applyFill="1" applyAlignment="1">
      <alignment horizontal="center"/>
    </xf>
    <xf numFmtId="0" fontId="8"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wrapText="1"/>
    </xf>
    <xf numFmtId="0" fontId="6" fillId="3" borderId="0" xfId="0" applyFont="1" applyFill="1" applyAlignment="1">
      <alignment horizontal="center"/>
    </xf>
    <xf numFmtId="0" fontId="14" fillId="3" borderId="0" xfId="0" applyFont="1" applyFill="1" applyAlignment="1">
      <alignment horizontal="center"/>
    </xf>
    <xf numFmtId="0" fontId="6" fillId="3" borderId="0" xfId="0" applyFont="1" applyFill="1" applyAlignment="1">
      <alignment/>
    </xf>
    <xf numFmtId="0" fontId="14" fillId="0" borderId="0" xfId="0" applyFont="1" applyFill="1" applyAlignment="1">
      <alignment horizontal="center"/>
    </xf>
    <xf numFmtId="0" fontId="0" fillId="0" borderId="0" xfId="0" applyFill="1" applyAlignment="1">
      <alignment/>
    </xf>
    <xf numFmtId="0" fontId="0" fillId="0" borderId="0" xfId="0" applyAlignment="1">
      <alignment horizontal="left" vertical="top" wrapText="1"/>
    </xf>
    <xf numFmtId="0" fontId="0" fillId="0" borderId="0" xfId="0" applyFont="1" applyAlignment="1">
      <alignment horizontal="center" wrapText="1"/>
    </xf>
    <xf numFmtId="0" fontId="16" fillId="0" borderId="0" xfId="0" applyFont="1" applyAlignment="1">
      <alignment horizontal="center"/>
    </xf>
    <xf numFmtId="0" fontId="0" fillId="0" borderId="0" xfId="0" applyFont="1" applyAlignment="1">
      <alignment horizontal="center"/>
    </xf>
    <xf numFmtId="0" fontId="2" fillId="0" borderId="0" xfId="0" applyFont="1" applyAlignment="1">
      <alignment horizontal="left" vertical="top" wrapText="1"/>
    </xf>
    <xf numFmtId="0" fontId="0" fillId="0" borderId="0" xfId="0" applyAlignment="1">
      <alignment/>
    </xf>
    <xf numFmtId="0" fontId="0" fillId="0" borderId="5" xfId="0" applyFont="1" applyBorder="1" applyAlignment="1">
      <alignment horizontal="centerContinuous" wrapText="1"/>
    </xf>
    <xf numFmtId="0" fontId="2" fillId="0" borderId="5" xfId="0" applyFont="1" applyBorder="1" applyAlignment="1">
      <alignment horizontal="center" wrapText="1"/>
    </xf>
    <xf numFmtId="0" fontId="0" fillId="0" borderId="0" xfId="0" applyFont="1" applyAlignment="1">
      <alignment horizontal="right"/>
    </xf>
    <xf numFmtId="1" fontId="0" fillId="2" borderId="0" xfId="0" applyNumberFormat="1" applyFont="1" applyFill="1" applyAlignment="1">
      <alignment/>
    </xf>
    <xf numFmtId="0" fontId="17" fillId="0" borderId="0" xfId="0" applyFont="1" applyAlignment="1">
      <alignment horizontal="centerContinuous"/>
    </xf>
    <xf numFmtId="0" fontId="17" fillId="0" borderId="0" xfId="0" applyFont="1" applyAlignment="1">
      <alignment/>
    </xf>
    <xf numFmtId="0" fontId="17" fillId="0" borderId="0" xfId="0" applyFont="1" applyAlignment="1">
      <alignment horizontal="left"/>
    </xf>
    <xf numFmtId="0" fontId="15" fillId="0" borderId="0" xfId="0" applyFont="1" applyAlignment="1">
      <alignment/>
    </xf>
    <xf numFmtId="0" fontId="0" fillId="0" borderId="0" xfId="0" applyFont="1" applyAlignment="1">
      <alignment horizontal="right" wrapText="1"/>
    </xf>
    <xf numFmtId="0" fontId="0" fillId="0" borderId="0" xfId="0" applyFont="1" applyAlignment="1">
      <alignment/>
    </xf>
    <xf numFmtId="0" fontId="0" fillId="0" borderId="0" xfId="0" applyAlignment="1">
      <alignment horizontal="left" wrapText="1"/>
    </xf>
    <xf numFmtId="0" fontId="0" fillId="0" borderId="0" xfId="0" applyAlignment="1">
      <alignment horizontal="left"/>
    </xf>
    <xf numFmtId="166" fontId="0" fillId="0" borderId="0" xfId="0" applyNumberFormat="1" applyAlignment="1">
      <alignment/>
    </xf>
    <xf numFmtId="166" fontId="0" fillId="0" borderId="0" xfId="0" applyNumberFormat="1" applyBorder="1" applyAlignment="1">
      <alignment/>
    </xf>
    <xf numFmtId="0" fontId="0" fillId="0" borderId="0" xfId="0" applyBorder="1" applyAlignment="1">
      <alignment/>
    </xf>
    <xf numFmtId="0" fontId="0" fillId="0" borderId="6" xfId="0" applyBorder="1" applyAlignment="1">
      <alignment/>
    </xf>
    <xf numFmtId="0" fontId="6" fillId="0" borderId="0" xfId="0" applyFont="1" applyFill="1" applyAlignment="1">
      <alignment horizontal="centerContinuous" wrapText="1"/>
    </xf>
    <xf numFmtId="0" fontId="1" fillId="0" borderId="0" xfId="0" applyFont="1" applyFill="1" applyAlignment="1">
      <alignment horizontal="left"/>
    </xf>
    <xf numFmtId="0" fontId="0" fillId="0" borderId="6" xfId="0" applyFont="1" applyBorder="1" applyAlignment="1">
      <alignment horizontal="left"/>
    </xf>
    <xf numFmtId="0" fontId="0" fillId="0" borderId="6" xfId="0" applyFont="1" applyBorder="1" applyAlignment="1">
      <alignment horizontal="right"/>
    </xf>
    <xf numFmtId="0" fontId="17" fillId="0" borderId="6" xfId="0" applyFont="1" applyBorder="1" applyAlignment="1">
      <alignment horizontal="left"/>
    </xf>
    <xf numFmtId="0" fontId="0" fillId="0" borderId="6" xfId="0" applyFont="1" applyBorder="1" applyAlignment="1">
      <alignment horizontal="right" wrapText="1"/>
    </xf>
    <xf numFmtId="0" fontId="0" fillId="0" borderId="1" xfId="0" applyBorder="1" applyAlignment="1">
      <alignment/>
    </xf>
    <xf numFmtId="0" fontId="0" fillId="0" borderId="0" xfId="0" applyFill="1" applyBorder="1" applyAlignment="1">
      <alignment/>
    </xf>
    <xf numFmtId="0" fontId="4" fillId="0" borderId="5" xfId="0" applyFont="1" applyBorder="1" applyAlignment="1">
      <alignment/>
    </xf>
    <xf numFmtId="0" fontId="0" fillId="0" borderId="5" xfId="0" applyBorder="1" applyAlignment="1">
      <alignment horizontal="left"/>
    </xf>
    <xf numFmtId="0" fontId="0" fillId="0" borderId="5" xfId="0" applyBorder="1" applyAlignment="1">
      <alignment/>
    </xf>
    <xf numFmtId="0" fontId="18" fillId="0" borderId="2" xfId="0" applyFont="1" applyBorder="1" applyAlignment="1">
      <alignment/>
    </xf>
    <xf numFmtId="0" fontId="0" fillId="0" borderId="7" xfId="0" applyBorder="1" applyAlignment="1">
      <alignment/>
    </xf>
    <xf numFmtId="0" fontId="0" fillId="0" borderId="8" xfId="0" applyBorder="1" applyAlignment="1">
      <alignment/>
    </xf>
    <xf numFmtId="0" fontId="0" fillId="0" borderId="1" xfId="0" applyBorder="1" applyAlignment="1">
      <alignment horizontal="center"/>
    </xf>
    <xf numFmtId="0" fontId="0" fillId="0" borderId="7" xfId="0" applyBorder="1" applyAlignment="1">
      <alignment horizontal="left"/>
    </xf>
    <xf numFmtId="0" fontId="2" fillId="0" borderId="9" xfId="0" applyFont="1" applyBorder="1" applyAlignment="1">
      <alignment horizontal="center"/>
    </xf>
    <xf numFmtId="0" fontId="2" fillId="0" borderId="6" xfId="0" applyFont="1" applyBorder="1" applyAlignment="1">
      <alignment/>
    </xf>
    <xf numFmtId="166" fontId="0" fillId="0" borderId="5" xfId="0" applyNumberFormat="1" applyBorder="1" applyAlignment="1">
      <alignment/>
    </xf>
    <xf numFmtId="0" fontId="0" fillId="0" borderId="1" xfId="0" applyBorder="1" applyAlignment="1">
      <alignment horizontal="centerContinuous"/>
    </xf>
    <xf numFmtId="0" fontId="2" fillId="0" borderId="5" xfId="0" applyFont="1" applyBorder="1" applyAlignment="1">
      <alignment horizontal="center"/>
    </xf>
    <xf numFmtId="0" fontId="2" fillId="0" borderId="1" xfId="0" applyFont="1" applyBorder="1" applyAlignment="1">
      <alignment horizontal="centerContinuous"/>
    </xf>
    <xf numFmtId="0" fontId="2" fillId="0" borderId="10" xfId="0" applyFont="1" applyBorder="1" applyAlignment="1">
      <alignment horizontal="center"/>
    </xf>
    <xf numFmtId="0" fontId="2" fillId="0" borderId="2" xfId="0" applyFont="1" applyBorder="1" applyAlignment="1">
      <alignment vertical="top"/>
    </xf>
    <xf numFmtId="0" fontId="2" fillId="0" borderId="0" xfId="0" applyFont="1" applyBorder="1" applyAlignment="1">
      <alignment vertical="top"/>
    </xf>
    <xf numFmtId="0" fontId="0" fillId="0" borderId="0" xfId="0" applyAlignment="1">
      <alignment vertical="top"/>
    </xf>
    <xf numFmtId="0" fontId="0" fillId="0" borderId="0" xfId="0" applyBorder="1" applyAlignment="1">
      <alignment vertical="top" wrapText="1"/>
    </xf>
    <xf numFmtId="0" fontId="0" fillId="0" borderId="0" xfId="0" applyAlignment="1">
      <alignment vertical="top" wrapText="1"/>
    </xf>
    <xf numFmtId="0" fontId="0" fillId="0" borderId="0" xfId="0" applyBorder="1" applyAlignment="1">
      <alignment vertical="top"/>
    </xf>
    <xf numFmtId="0" fontId="0" fillId="0" borderId="6" xfId="0" applyBorder="1" applyAlignment="1">
      <alignment vertical="top"/>
    </xf>
    <xf numFmtId="0" fontId="19" fillId="0" borderId="0" xfId="0" applyFont="1" applyAlignment="1">
      <alignment/>
    </xf>
    <xf numFmtId="0" fontId="2" fillId="0" borderId="0" xfId="0" applyFont="1" applyAlignment="1">
      <alignment wrapText="1"/>
    </xf>
    <xf numFmtId="0" fontId="18" fillId="0" borderId="2" xfId="0" applyFont="1" applyBorder="1" applyAlignment="1">
      <alignment horizontal="centerContinuous"/>
    </xf>
    <xf numFmtId="0" fontId="0" fillId="0" borderId="10" xfId="0" applyBorder="1" applyAlignment="1">
      <alignment horizontal="centerContinuous"/>
    </xf>
    <xf numFmtId="0" fontId="5" fillId="0" borderId="6" xfId="0" applyFont="1" applyBorder="1" applyAlignment="1">
      <alignment/>
    </xf>
    <xf numFmtId="0" fontId="2" fillId="0" borderId="7" xfId="0" applyFont="1" applyBorder="1" applyAlignment="1">
      <alignment/>
    </xf>
    <xf numFmtId="0" fontId="0" fillId="0" borderId="0" xfId="0" applyAlignment="1">
      <alignment wrapText="1"/>
    </xf>
    <xf numFmtId="0" fontId="2" fillId="0" borderId="7" xfId="0" applyFont="1" applyBorder="1" applyAlignment="1">
      <alignment vertical="top" wrapText="1"/>
    </xf>
    <xf numFmtId="0" fontId="0" fillId="0" borderId="6" xfId="0" applyFont="1" applyBorder="1" applyAlignment="1">
      <alignment horizontal="justify" vertical="top" wrapText="1"/>
    </xf>
    <xf numFmtId="0" fontId="0" fillId="0" borderId="0" xfId="0" applyFont="1" applyAlignment="1">
      <alignment horizontal="left" vertical="top" wrapText="1"/>
    </xf>
    <xf numFmtId="0" fontId="0" fillId="0" borderId="0" xfId="0" applyFont="1" applyAlignment="1">
      <alignment vertical="top" wrapText="1"/>
    </xf>
    <xf numFmtId="0" fontId="0" fillId="0" borderId="6" xfId="0" applyFont="1" applyBorder="1" applyAlignment="1">
      <alignment horizontal="justify" vertical="top"/>
    </xf>
    <xf numFmtId="0" fontId="2" fillId="0" borderId="9" xfId="0" applyFont="1" applyBorder="1" applyAlignment="1">
      <alignment/>
    </xf>
    <xf numFmtId="0" fontId="0" fillId="0" borderId="8" xfId="0" applyBorder="1" applyAlignment="1">
      <alignment horizontal="left"/>
    </xf>
    <xf numFmtId="0" fontId="16" fillId="0" borderId="0" xfId="0" applyFont="1" applyAlignment="1">
      <alignment horizontal="right" wrapText="1"/>
    </xf>
    <xf numFmtId="0" fontId="2" fillId="0" borderId="7" xfId="21" applyFont="1" applyBorder="1">
      <alignment/>
      <protection locked="0"/>
    </xf>
    <xf numFmtId="0" fontId="0" fillId="0" borderId="6" xfId="21" applyFont="1" applyBorder="1" applyAlignment="1">
      <alignment horizontal="left"/>
      <protection locked="0"/>
    </xf>
    <xf numFmtId="0" fontId="0" fillId="0" borderId="0" xfId="21">
      <alignment/>
      <protection locked="0"/>
    </xf>
    <xf numFmtId="0" fontId="0" fillId="0" borderId="6" xfId="21" applyBorder="1" applyAlignment="1">
      <alignment horizontal="left"/>
      <protection locked="0"/>
    </xf>
    <xf numFmtId="0" fontId="0" fillId="0" borderId="0" xfId="21" applyFont="1">
      <alignment/>
      <protection locked="0"/>
    </xf>
    <xf numFmtId="0" fontId="22" fillId="0" borderId="0" xfId="0" applyFont="1" applyAlignment="1">
      <alignment/>
    </xf>
    <xf numFmtId="0" fontId="3" fillId="0" borderId="0" xfId="0" applyFont="1" applyAlignment="1">
      <alignment horizontal="center" wrapText="1"/>
    </xf>
    <xf numFmtId="0" fontId="2" fillId="0" borderId="0" xfId="0" applyFont="1" applyAlignment="1" quotePrefix="1">
      <alignment horizontal="center"/>
    </xf>
    <xf numFmtId="0" fontId="5" fillId="0" borderId="7" xfId="0" applyFont="1" applyBorder="1" applyAlignment="1">
      <alignment/>
    </xf>
    <xf numFmtId="0" fontId="2" fillId="0" borderId="5" xfId="0" applyFont="1" applyBorder="1" applyAlignment="1">
      <alignment horizontal="centerContinuous" wrapText="1"/>
    </xf>
    <xf numFmtId="0" fontId="2" fillId="0" borderId="7" xfId="0" applyFont="1" applyBorder="1" applyAlignment="1">
      <alignment vertical="top"/>
    </xf>
    <xf numFmtId="166" fontId="0" fillId="0" borderId="7" xfId="0" applyNumberFormat="1" applyBorder="1" applyAlignment="1">
      <alignment/>
    </xf>
    <xf numFmtId="166" fontId="2" fillId="0" borderId="9" xfId="0" applyNumberFormat="1" applyFont="1" applyBorder="1" applyAlignment="1">
      <alignment/>
    </xf>
    <xf numFmtId="0" fontId="0" fillId="0" borderId="2" xfId="0" applyBorder="1" applyAlignment="1">
      <alignment/>
    </xf>
    <xf numFmtId="0" fontId="0" fillId="0" borderId="9" xfId="0" applyBorder="1" applyAlignment="1">
      <alignment/>
    </xf>
    <xf numFmtId="0" fontId="4" fillId="0" borderId="0" xfId="0" applyFont="1" applyBorder="1" applyAlignment="1">
      <alignment/>
    </xf>
    <xf numFmtId="0" fontId="0" fillId="0" borderId="0" xfId="0" applyBorder="1" applyAlignment="1">
      <alignment horizontal="left"/>
    </xf>
    <xf numFmtId="0" fontId="2" fillId="0" borderId="6" xfId="0" applyFont="1" applyBorder="1" applyAlignment="1">
      <alignment horizontal="justify" vertical="top"/>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1" xfId="0" applyFont="1" applyBorder="1" applyAlignment="1">
      <alignment horizontal="center"/>
    </xf>
    <xf numFmtId="0" fontId="2" fillId="0" borderId="11" xfId="0" applyFont="1" applyBorder="1" applyAlignment="1">
      <alignment horizontal="center" wrapText="1"/>
    </xf>
    <xf numFmtId="0" fontId="0" fillId="0" borderId="12"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1" xfId="0" applyFont="1" applyBorder="1" applyAlignment="1">
      <alignment wrapText="1"/>
    </xf>
    <xf numFmtId="0" fontId="0" fillId="0" borderId="11" xfId="0" applyFont="1" applyBorder="1" applyAlignment="1">
      <alignment horizontal="center" wrapText="1"/>
    </xf>
    <xf numFmtId="0" fontId="5" fillId="0" borderId="7" xfId="0" applyFont="1" applyBorder="1" applyAlignment="1">
      <alignment wrapText="1"/>
    </xf>
    <xf numFmtId="0" fontId="5" fillId="0" borderId="6" xfId="0" applyFont="1" applyBorder="1" applyAlignment="1">
      <alignment wrapText="1"/>
    </xf>
    <xf numFmtId="0" fontId="0" fillId="0" borderId="0" xfId="0" applyAlignment="1">
      <alignment horizontal="left" vertical="top" wrapText="1"/>
    </xf>
    <xf numFmtId="0" fontId="0" fillId="0" borderId="0" xfId="0" applyAlignment="1">
      <alignment horizontal="left" wrapText="1"/>
    </xf>
    <xf numFmtId="0" fontId="2" fillId="0" borderId="0" xfId="0" applyFont="1" applyAlignment="1">
      <alignment horizontal="left" vertical="top" wrapText="1"/>
    </xf>
    <xf numFmtId="0" fontId="0" fillId="0" borderId="0" xfId="0" applyBorder="1" applyAlignment="1">
      <alignment vertical="top" wrapText="1"/>
    </xf>
    <xf numFmtId="0" fontId="0" fillId="0" borderId="0" xfId="0" applyAlignment="1">
      <alignment vertical="top" wrapText="1"/>
    </xf>
    <xf numFmtId="0" fontId="0" fillId="0" borderId="11" xfId="0" applyFont="1" applyBorder="1" applyAlignment="1">
      <alignment horizontal="center" wrapText="1"/>
    </xf>
    <xf numFmtId="0" fontId="0" fillId="0" borderId="0" xfId="0" applyFont="1" applyBorder="1" applyAlignment="1">
      <alignment horizontal="center" wrapText="1"/>
    </xf>
    <xf numFmtId="0" fontId="0" fillId="0" borderId="12" xfId="0" applyFont="1" applyBorder="1" applyAlignment="1">
      <alignment horizontal="center" wrapText="1"/>
    </xf>
    <xf numFmtId="0" fontId="2" fillId="0" borderId="0" xfId="0" applyFont="1" applyAlignment="1">
      <alignment horizontal="center" vertical="top"/>
    </xf>
    <xf numFmtId="0" fontId="2" fillId="0" borderId="11"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428625</xdr:colOff>
      <xdr:row>37</xdr:row>
      <xdr:rowOff>0</xdr:rowOff>
    </xdr:from>
    <xdr:to>
      <xdr:col>9</xdr:col>
      <xdr:colOff>428625</xdr:colOff>
      <xdr:row>37</xdr:row>
      <xdr:rowOff>0</xdr:rowOff>
    </xdr:to>
    <xdr:sp>
      <xdr:nvSpPr>
        <xdr:cNvPr id="1" name="Line 49"/>
        <xdr:cNvSpPr>
          <a:spLocks/>
        </xdr:cNvSpPr>
      </xdr:nvSpPr>
      <xdr:spPr>
        <a:xfrm>
          <a:off x="9382125" y="71437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247650</xdr:colOff>
      <xdr:row>37</xdr:row>
      <xdr:rowOff>0</xdr:rowOff>
    </xdr:from>
    <xdr:to>
      <xdr:col>8</xdr:col>
      <xdr:colOff>247650</xdr:colOff>
      <xdr:row>37</xdr:row>
      <xdr:rowOff>0</xdr:rowOff>
    </xdr:to>
    <xdr:sp>
      <xdr:nvSpPr>
        <xdr:cNvPr id="2" name="Line 102"/>
        <xdr:cNvSpPr>
          <a:spLocks/>
        </xdr:cNvSpPr>
      </xdr:nvSpPr>
      <xdr:spPr>
        <a:xfrm>
          <a:off x="8296275" y="71437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37</xdr:row>
      <xdr:rowOff>0</xdr:rowOff>
    </xdr:from>
    <xdr:to>
      <xdr:col>8</xdr:col>
      <xdr:colOff>238125</xdr:colOff>
      <xdr:row>37</xdr:row>
      <xdr:rowOff>0</xdr:rowOff>
    </xdr:to>
    <xdr:sp>
      <xdr:nvSpPr>
        <xdr:cNvPr id="3" name="Line 155"/>
        <xdr:cNvSpPr>
          <a:spLocks/>
        </xdr:cNvSpPr>
      </xdr:nvSpPr>
      <xdr:spPr>
        <a:xfrm>
          <a:off x="8286750" y="7143750"/>
          <a:ext cx="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37</xdr:row>
      <xdr:rowOff>0</xdr:rowOff>
    </xdr:from>
    <xdr:to>
      <xdr:col>8</xdr:col>
      <xdr:colOff>171450</xdr:colOff>
      <xdr:row>37</xdr:row>
      <xdr:rowOff>0</xdr:rowOff>
    </xdr:to>
    <xdr:sp>
      <xdr:nvSpPr>
        <xdr:cNvPr id="4" name="Line 162"/>
        <xdr:cNvSpPr>
          <a:spLocks/>
        </xdr:cNvSpPr>
      </xdr:nvSpPr>
      <xdr:spPr>
        <a:xfrm flipH="1">
          <a:off x="8220075" y="7143750"/>
          <a:ext cx="0" cy="0"/>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37</xdr:row>
      <xdr:rowOff>0</xdr:rowOff>
    </xdr:from>
    <xdr:to>
      <xdr:col>7</xdr:col>
      <xdr:colOff>485775</xdr:colOff>
      <xdr:row>37</xdr:row>
      <xdr:rowOff>0</xdr:rowOff>
    </xdr:to>
    <xdr:sp>
      <xdr:nvSpPr>
        <xdr:cNvPr id="5" name="Line 212"/>
        <xdr:cNvSpPr>
          <a:spLocks/>
        </xdr:cNvSpPr>
      </xdr:nvSpPr>
      <xdr:spPr>
        <a:xfrm>
          <a:off x="7924800" y="71437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10</xdr:row>
      <xdr:rowOff>19050</xdr:rowOff>
    </xdr:from>
    <xdr:to>
      <xdr:col>9</xdr:col>
      <xdr:colOff>590550</xdr:colOff>
      <xdr:row>34</xdr:row>
      <xdr:rowOff>133350</xdr:rowOff>
    </xdr:to>
    <xdr:grpSp>
      <xdr:nvGrpSpPr>
        <xdr:cNvPr id="1" name="Group 10"/>
        <xdr:cNvGrpSpPr>
          <a:grpSpLocks/>
        </xdr:cNvGrpSpPr>
      </xdr:nvGrpSpPr>
      <xdr:grpSpPr>
        <a:xfrm>
          <a:off x="266700" y="2209800"/>
          <a:ext cx="5524500" cy="4000500"/>
          <a:chOff x="65" y="256"/>
          <a:chExt cx="580" cy="420"/>
        </a:xfrm>
        <a:solidFill>
          <a:srgbClr val="FFFFFF"/>
        </a:solidFill>
      </xdr:grpSpPr>
      <xdr:pic>
        <xdr:nvPicPr>
          <xdr:cNvPr id="2" name="Picture 1"/>
          <xdr:cNvPicPr preferRelativeResize="1">
            <a:picLocks noChangeAspect="1"/>
          </xdr:cNvPicPr>
        </xdr:nvPicPr>
        <xdr:blipFill>
          <a:blip r:embed="rId1"/>
          <a:stretch>
            <a:fillRect/>
          </a:stretch>
        </xdr:blipFill>
        <xdr:spPr>
          <a:xfrm>
            <a:off x="65" y="256"/>
            <a:ext cx="580" cy="420"/>
          </a:xfrm>
          <a:prstGeom prst="rect">
            <a:avLst/>
          </a:prstGeom>
          <a:noFill/>
          <a:ln w="9525" cmpd="sng">
            <a:noFill/>
          </a:ln>
        </xdr:spPr>
      </xdr:pic>
      <xdr:sp>
        <xdr:nvSpPr>
          <xdr:cNvPr id="3" name="Rectangle 9"/>
          <xdr:cNvSpPr>
            <a:spLocks/>
          </xdr:cNvSpPr>
        </xdr:nvSpPr>
        <xdr:spPr>
          <a:xfrm>
            <a:off x="324" y="434"/>
            <a:ext cx="135" cy="2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Solimide Foam Basis</a:t>
            </a:r>
          </a:p>
        </xdr:txBody>
      </xdr:sp>
    </xdr:grpSp>
    <xdr:clientData/>
  </xdr:twoCellAnchor>
  <xdr:twoCellAnchor>
    <xdr:from>
      <xdr:col>10</xdr:col>
      <xdr:colOff>142875</xdr:colOff>
      <xdr:row>10</xdr:row>
      <xdr:rowOff>0</xdr:rowOff>
    </xdr:from>
    <xdr:to>
      <xdr:col>18</xdr:col>
      <xdr:colOff>523875</xdr:colOff>
      <xdr:row>34</xdr:row>
      <xdr:rowOff>47625</xdr:rowOff>
    </xdr:to>
    <xdr:grpSp>
      <xdr:nvGrpSpPr>
        <xdr:cNvPr id="4" name="Group 12"/>
        <xdr:cNvGrpSpPr>
          <a:grpSpLocks/>
        </xdr:cNvGrpSpPr>
      </xdr:nvGrpSpPr>
      <xdr:grpSpPr>
        <a:xfrm>
          <a:off x="5953125" y="2190750"/>
          <a:ext cx="5257800" cy="3933825"/>
          <a:chOff x="674" y="236"/>
          <a:chExt cx="568" cy="413"/>
        </a:xfrm>
        <a:solidFill>
          <a:srgbClr val="FFFFFF"/>
        </a:solidFill>
      </xdr:grpSpPr>
      <xdr:pic>
        <xdr:nvPicPr>
          <xdr:cNvPr id="5" name="Picture 2"/>
          <xdr:cNvPicPr preferRelativeResize="1">
            <a:picLocks noChangeAspect="1"/>
          </xdr:cNvPicPr>
        </xdr:nvPicPr>
        <xdr:blipFill>
          <a:blip r:embed="rId2"/>
          <a:stretch>
            <a:fillRect/>
          </a:stretch>
        </xdr:blipFill>
        <xdr:spPr>
          <a:xfrm>
            <a:off x="674" y="236"/>
            <a:ext cx="568" cy="413"/>
          </a:xfrm>
          <a:prstGeom prst="rect">
            <a:avLst/>
          </a:prstGeom>
          <a:noFill/>
          <a:ln w="9525" cmpd="sng">
            <a:noFill/>
          </a:ln>
        </xdr:spPr>
      </xdr:pic>
      <xdr:sp>
        <xdr:nvSpPr>
          <xdr:cNvPr id="6" name="Rectangle 11"/>
          <xdr:cNvSpPr>
            <a:spLocks/>
          </xdr:cNvSpPr>
        </xdr:nvSpPr>
        <xdr:spPr>
          <a:xfrm>
            <a:off x="841" y="575"/>
            <a:ext cx="124" cy="2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Plexiglass Exterior</a:t>
            </a:r>
          </a:p>
        </xdr:txBody>
      </xdr:sp>
    </xdr:grpSp>
    <xdr:clientData/>
  </xdr:twoCellAnchor>
  <xdr:twoCellAnchor>
    <xdr:from>
      <xdr:col>0</xdr:col>
      <xdr:colOff>76200</xdr:colOff>
      <xdr:row>37</xdr:row>
      <xdr:rowOff>0</xdr:rowOff>
    </xdr:from>
    <xdr:to>
      <xdr:col>9</xdr:col>
      <xdr:colOff>314325</xdr:colOff>
      <xdr:row>61</xdr:row>
      <xdr:rowOff>38100</xdr:rowOff>
    </xdr:to>
    <xdr:grpSp>
      <xdr:nvGrpSpPr>
        <xdr:cNvPr id="7" name="Group 14"/>
        <xdr:cNvGrpSpPr>
          <a:grpSpLocks/>
        </xdr:cNvGrpSpPr>
      </xdr:nvGrpSpPr>
      <xdr:grpSpPr>
        <a:xfrm>
          <a:off x="76200" y="6562725"/>
          <a:ext cx="5438775" cy="3924300"/>
          <a:chOff x="68" y="743"/>
          <a:chExt cx="577" cy="433"/>
        </a:xfrm>
        <a:solidFill>
          <a:srgbClr val="FFFFFF"/>
        </a:solidFill>
      </xdr:grpSpPr>
      <xdr:pic>
        <xdr:nvPicPr>
          <xdr:cNvPr id="8" name="Picture 3"/>
          <xdr:cNvPicPr preferRelativeResize="1">
            <a:picLocks noChangeAspect="1"/>
          </xdr:cNvPicPr>
        </xdr:nvPicPr>
        <xdr:blipFill>
          <a:blip r:embed="rId3"/>
          <a:stretch>
            <a:fillRect/>
          </a:stretch>
        </xdr:blipFill>
        <xdr:spPr>
          <a:xfrm>
            <a:off x="68" y="743"/>
            <a:ext cx="577" cy="433"/>
          </a:xfrm>
          <a:prstGeom prst="rect">
            <a:avLst/>
          </a:prstGeom>
          <a:noFill/>
          <a:ln w="9525" cmpd="sng">
            <a:noFill/>
          </a:ln>
        </xdr:spPr>
      </xdr:pic>
      <xdr:sp>
        <xdr:nvSpPr>
          <xdr:cNvPr id="9" name="Rectangle 13"/>
          <xdr:cNvSpPr>
            <a:spLocks/>
          </xdr:cNvSpPr>
        </xdr:nvSpPr>
        <xdr:spPr>
          <a:xfrm>
            <a:off x="270" y="1067"/>
            <a:ext cx="98"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Extren Panels</a:t>
            </a:r>
          </a:p>
        </xdr:txBody>
      </xdr:sp>
    </xdr:grpSp>
    <xdr:clientData/>
  </xdr:twoCellAnchor>
  <xdr:twoCellAnchor>
    <xdr:from>
      <xdr:col>10</xdr:col>
      <xdr:colOff>38100</xdr:colOff>
      <xdr:row>37</xdr:row>
      <xdr:rowOff>133350</xdr:rowOff>
    </xdr:from>
    <xdr:to>
      <xdr:col>18</xdr:col>
      <xdr:colOff>352425</xdr:colOff>
      <xdr:row>60</xdr:row>
      <xdr:rowOff>152400</xdr:rowOff>
    </xdr:to>
    <xdr:grpSp>
      <xdr:nvGrpSpPr>
        <xdr:cNvPr id="10" name="Group 16"/>
        <xdr:cNvGrpSpPr>
          <a:grpSpLocks/>
        </xdr:cNvGrpSpPr>
      </xdr:nvGrpSpPr>
      <xdr:grpSpPr>
        <a:xfrm>
          <a:off x="5848350" y="6696075"/>
          <a:ext cx="5191125" cy="3743325"/>
          <a:chOff x="698" y="703"/>
          <a:chExt cx="561" cy="409"/>
        </a:xfrm>
        <a:solidFill>
          <a:srgbClr val="FFFFFF"/>
        </a:solidFill>
      </xdr:grpSpPr>
      <xdr:pic>
        <xdr:nvPicPr>
          <xdr:cNvPr id="11" name="Picture 4"/>
          <xdr:cNvPicPr preferRelativeResize="1">
            <a:picLocks noChangeAspect="1"/>
          </xdr:cNvPicPr>
        </xdr:nvPicPr>
        <xdr:blipFill>
          <a:blip r:embed="rId4"/>
          <a:stretch>
            <a:fillRect/>
          </a:stretch>
        </xdr:blipFill>
        <xdr:spPr>
          <a:xfrm>
            <a:off x="698" y="703"/>
            <a:ext cx="561" cy="409"/>
          </a:xfrm>
          <a:prstGeom prst="rect">
            <a:avLst/>
          </a:prstGeom>
          <a:noFill/>
          <a:ln w="9525" cmpd="sng">
            <a:noFill/>
          </a:ln>
        </xdr:spPr>
      </xdr:pic>
      <xdr:sp>
        <xdr:nvSpPr>
          <xdr:cNvPr id="12" name="Rectangle 15"/>
          <xdr:cNvSpPr>
            <a:spLocks/>
          </xdr:cNvSpPr>
        </xdr:nvSpPr>
        <xdr:spPr>
          <a:xfrm>
            <a:off x="968" y="1020"/>
            <a:ext cx="131"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Mylar/Polyester Film</a:t>
            </a:r>
          </a:p>
        </xdr:txBody>
      </xdr:sp>
    </xdr:grpSp>
    <xdr:clientData/>
  </xdr:twoCellAnchor>
  <xdr:twoCellAnchor>
    <xdr:from>
      <xdr:col>1</xdr:col>
      <xdr:colOff>38100</xdr:colOff>
      <xdr:row>62</xdr:row>
      <xdr:rowOff>47625</xdr:rowOff>
    </xdr:from>
    <xdr:to>
      <xdr:col>9</xdr:col>
      <xdr:colOff>409575</xdr:colOff>
      <xdr:row>86</xdr:row>
      <xdr:rowOff>85725</xdr:rowOff>
    </xdr:to>
    <xdr:grpSp>
      <xdr:nvGrpSpPr>
        <xdr:cNvPr id="13" name="Group 18"/>
        <xdr:cNvGrpSpPr>
          <a:grpSpLocks/>
        </xdr:cNvGrpSpPr>
      </xdr:nvGrpSpPr>
      <xdr:grpSpPr>
        <a:xfrm>
          <a:off x="361950" y="10658475"/>
          <a:ext cx="5248275" cy="3924300"/>
          <a:chOff x="102" y="1216"/>
          <a:chExt cx="532" cy="388"/>
        </a:xfrm>
        <a:solidFill>
          <a:srgbClr val="FFFFFF"/>
        </a:solidFill>
      </xdr:grpSpPr>
      <xdr:pic>
        <xdr:nvPicPr>
          <xdr:cNvPr id="14" name="Picture 6"/>
          <xdr:cNvPicPr preferRelativeResize="1">
            <a:picLocks noChangeAspect="1"/>
          </xdr:cNvPicPr>
        </xdr:nvPicPr>
        <xdr:blipFill>
          <a:blip r:embed="rId5"/>
          <a:stretch>
            <a:fillRect/>
          </a:stretch>
        </xdr:blipFill>
        <xdr:spPr>
          <a:xfrm>
            <a:off x="102" y="1216"/>
            <a:ext cx="532" cy="388"/>
          </a:xfrm>
          <a:prstGeom prst="rect">
            <a:avLst/>
          </a:prstGeom>
          <a:noFill/>
          <a:ln w="9525" cmpd="sng">
            <a:noFill/>
          </a:ln>
        </xdr:spPr>
      </xdr:pic>
      <xdr:sp>
        <xdr:nvSpPr>
          <xdr:cNvPr id="15" name="Rectangle 17"/>
          <xdr:cNvSpPr>
            <a:spLocks/>
          </xdr:cNvSpPr>
        </xdr:nvSpPr>
        <xdr:spPr>
          <a:xfrm>
            <a:off x="283" y="1234"/>
            <a:ext cx="130"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Aluminum Unistrut</a:t>
            </a:r>
          </a:p>
        </xdr:txBody>
      </xdr:sp>
    </xdr:grpSp>
    <xdr:clientData/>
  </xdr:twoCellAnchor>
  <xdr:twoCellAnchor>
    <xdr:from>
      <xdr:col>10</xdr:col>
      <xdr:colOff>0</xdr:colOff>
      <xdr:row>62</xdr:row>
      <xdr:rowOff>19050</xdr:rowOff>
    </xdr:from>
    <xdr:to>
      <xdr:col>18</xdr:col>
      <xdr:colOff>419100</xdr:colOff>
      <xdr:row>85</xdr:row>
      <xdr:rowOff>152400</xdr:rowOff>
    </xdr:to>
    <xdr:grpSp>
      <xdr:nvGrpSpPr>
        <xdr:cNvPr id="16" name="Group 20"/>
        <xdr:cNvGrpSpPr>
          <a:grpSpLocks/>
        </xdr:cNvGrpSpPr>
      </xdr:nvGrpSpPr>
      <xdr:grpSpPr>
        <a:xfrm>
          <a:off x="5810250" y="10629900"/>
          <a:ext cx="5295900" cy="3857625"/>
          <a:chOff x="689" y="1124"/>
          <a:chExt cx="556" cy="405"/>
        </a:xfrm>
        <a:solidFill>
          <a:srgbClr val="FFFFFF"/>
        </a:solidFill>
      </xdr:grpSpPr>
      <xdr:pic>
        <xdr:nvPicPr>
          <xdr:cNvPr id="17" name="Picture 7"/>
          <xdr:cNvPicPr preferRelativeResize="1">
            <a:picLocks noChangeAspect="1"/>
          </xdr:cNvPicPr>
        </xdr:nvPicPr>
        <xdr:blipFill>
          <a:blip r:embed="rId6"/>
          <a:stretch>
            <a:fillRect/>
          </a:stretch>
        </xdr:blipFill>
        <xdr:spPr>
          <a:xfrm>
            <a:off x="689" y="1124"/>
            <a:ext cx="556" cy="405"/>
          </a:xfrm>
          <a:prstGeom prst="rect">
            <a:avLst/>
          </a:prstGeom>
          <a:noFill/>
          <a:ln w="9525" cmpd="sng">
            <a:noFill/>
          </a:ln>
        </xdr:spPr>
      </xdr:pic>
      <xdr:sp>
        <xdr:nvSpPr>
          <xdr:cNvPr id="18" name="Rectangle 19"/>
          <xdr:cNvSpPr>
            <a:spLocks/>
          </xdr:cNvSpPr>
        </xdr:nvSpPr>
        <xdr:spPr>
          <a:xfrm>
            <a:off x="951" y="1140"/>
            <a:ext cx="156"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Humidity Sensor Quote</a:t>
            </a:r>
          </a:p>
        </xdr:txBody>
      </xdr:sp>
    </xdr:grpSp>
    <xdr:clientData/>
  </xdr:twoCellAnchor>
  <xdr:twoCellAnchor>
    <xdr:from>
      <xdr:col>1</xdr:col>
      <xdr:colOff>438150</xdr:colOff>
      <xdr:row>88</xdr:row>
      <xdr:rowOff>28575</xdr:rowOff>
    </xdr:from>
    <xdr:to>
      <xdr:col>8</xdr:col>
      <xdr:colOff>19050</xdr:colOff>
      <xdr:row>114</xdr:row>
      <xdr:rowOff>38100</xdr:rowOff>
    </xdr:to>
    <xdr:grpSp>
      <xdr:nvGrpSpPr>
        <xdr:cNvPr id="19" name="Group 22"/>
        <xdr:cNvGrpSpPr>
          <a:grpSpLocks/>
        </xdr:cNvGrpSpPr>
      </xdr:nvGrpSpPr>
      <xdr:grpSpPr>
        <a:xfrm>
          <a:off x="762000" y="14849475"/>
          <a:ext cx="3848100" cy="4219575"/>
          <a:chOff x="100" y="1662"/>
          <a:chExt cx="549" cy="711"/>
        </a:xfrm>
        <a:solidFill>
          <a:srgbClr val="FFFFFF"/>
        </a:solidFill>
      </xdr:grpSpPr>
      <xdr:pic>
        <xdr:nvPicPr>
          <xdr:cNvPr id="20" name="Picture 8"/>
          <xdr:cNvPicPr preferRelativeResize="1">
            <a:picLocks noChangeAspect="1"/>
          </xdr:cNvPicPr>
        </xdr:nvPicPr>
        <xdr:blipFill>
          <a:blip r:embed="rId7"/>
          <a:stretch>
            <a:fillRect/>
          </a:stretch>
        </xdr:blipFill>
        <xdr:spPr>
          <a:xfrm>
            <a:off x="100" y="1662"/>
            <a:ext cx="549" cy="711"/>
          </a:xfrm>
          <a:prstGeom prst="rect">
            <a:avLst/>
          </a:prstGeom>
          <a:noFill/>
          <a:ln w="9525" cmpd="sng">
            <a:noFill/>
          </a:ln>
        </xdr:spPr>
      </xdr:pic>
      <xdr:sp>
        <xdr:nvSpPr>
          <xdr:cNvPr id="21" name="Rectangle 21"/>
          <xdr:cNvSpPr>
            <a:spLocks/>
          </xdr:cNvSpPr>
        </xdr:nvSpPr>
        <xdr:spPr>
          <a:xfrm>
            <a:off x="279" y="1914"/>
            <a:ext cx="76"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Exten Pipe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B14" sqref="B14"/>
    </sheetView>
  </sheetViews>
  <sheetFormatPr defaultColWidth="9.140625" defaultRowHeight="12.75"/>
  <cols>
    <col min="1" max="1" width="11.421875" style="1" customWidth="1"/>
    <col min="2" max="2" width="75.00390625" style="0" customWidth="1"/>
  </cols>
  <sheetData>
    <row r="1" spans="1:2" ht="20.25">
      <c r="A1" s="100" t="s">
        <v>124</v>
      </c>
      <c r="B1" s="101"/>
    </row>
    <row r="2" spans="1:2" s="6" customFormat="1" ht="20.25">
      <c r="A2" s="121" t="s">
        <v>49</v>
      </c>
      <c r="B2" s="102"/>
    </row>
    <row r="3" spans="1:2" s="6" customFormat="1" ht="20.25">
      <c r="A3" s="121" t="s">
        <v>51</v>
      </c>
      <c r="B3" s="102"/>
    </row>
    <row r="4" spans="1:2" s="6" customFormat="1" ht="20.25">
      <c r="A4" s="121" t="s">
        <v>106</v>
      </c>
      <c r="B4" s="102"/>
    </row>
    <row r="5" spans="1:2" s="6" customFormat="1" ht="39" customHeight="1">
      <c r="A5" s="142" t="s">
        <v>107</v>
      </c>
      <c r="B5" s="143"/>
    </row>
    <row r="6" spans="1:2" s="6" customFormat="1" ht="20.25">
      <c r="A6" s="121" t="s">
        <v>50</v>
      </c>
      <c r="B6" s="102"/>
    </row>
    <row r="7" spans="1:3" ht="12.75">
      <c r="A7" s="103"/>
      <c r="B7" s="67"/>
      <c r="C7" s="104"/>
    </row>
    <row r="8" spans="1:2" ht="12.75">
      <c r="A8" s="103" t="s">
        <v>1</v>
      </c>
      <c r="B8" s="67"/>
    </row>
    <row r="9" spans="1:6" s="108" customFormat="1" ht="150" customHeight="1">
      <c r="A9" s="105"/>
      <c r="B9" s="106" t="s">
        <v>133</v>
      </c>
      <c r="C9" s="107"/>
      <c r="D9" s="107"/>
      <c r="E9" s="107"/>
      <c r="F9" s="107"/>
    </row>
    <row r="10" spans="1:2" ht="9" customHeight="1">
      <c r="A10" s="103"/>
      <c r="B10" s="109"/>
    </row>
    <row r="11" spans="1:2" ht="12.75">
      <c r="A11" s="103" t="s">
        <v>125</v>
      </c>
      <c r="B11" s="109"/>
    </row>
    <row r="12" spans="1:2" ht="12.75">
      <c r="A12" s="103"/>
      <c r="B12" s="109"/>
    </row>
    <row r="13" spans="1:2" ht="12.75">
      <c r="A13" s="103"/>
      <c r="B13" s="109"/>
    </row>
    <row r="14" spans="1:2" ht="12.75">
      <c r="A14" s="103"/>
      <c r="B14" s="130"/>
    </row>
    <row r="15" spans="1:2" ht="12.75">
      <c r="A15" s="103"/>
      <c r="B15" s="130"/>
    </row>
    <row r="16" spans="1:2" ht="12.75">
      <c r="A16" s="103"/>
      <c r="B16" s="109"/>
    </row>
    <row r="17" spans="1:2" ht="12.75">
      <c r="A17" s="103" t="s">
        <v>126</v>
      </c>
      <c r="B17" s="67"/>
    </row>
    <row r="18" spans="1:2" s="115" customFormat="1" ht="12.75">
      <c r="A18" s="113"/>
      <c r="B18" s="114" t="s">
        <v>127</v>
      </c>
    </row>
    <row r="19" spans="1:2" s="115" customFormat="1" ht="12.75">
      <c r="A19" s="113"/>
      <c r="B19" s="114" t="s">
        <v>134</v>
      </c>
    </row>
    <row r="20" spans="1:2" s="115" customFormat="1" ht="12.75">
      <c r="A20" s="113"/>
      <c r="B20" s="116"/>
    </row>
    <row r="21" spans="1:2" s="115" customFormat="1" ht="12.75">
      <c r="A21" s="113"/>
      <c r="B21" s="116"/>
    </row>
    <row r="22" spans="1:2" s="115" customFormat="1" ht="12.75">
      <c r="A22" s="113"/>
      <c r="B22" s="114" t="s">
        <v>127</v>
      </c>
    </row>
    <row r="23" spans="1:2" s="115" customFormat="1" ht="12.75">
      <c r="A23" s="113"/>
      <c r="B23" s="114" t="s">
        <v>135</v>
      </c>
    </row>
    <row r="24" spans="1:2" s="115" customFormat="1" ht="12.75">
      <c r="A24" s="113"/>
      <c r="B24" s="116"/>
    </row>
    <row r="25" spans="1:2" s="115" customFormat="1" ht="12.75">
      <c r="A25" s="113"/>
      <c r="B25" s="116"/>
    </row>
    <row r="26" spans="1:2" s="115" customFormat="1" ht="12.75">
      <c r="A26" s="113"/>
      <c r="B26" s="114" t="s">
        <v>127</v>
      </c>
    </row>
    <row r="27" spans="1:2" s="115" customFormat="1" ht="12.75">
      <c r="A27" s="113"/>
      <c r="B27" s="116" t="s">
        <v>136</v>
      </c>
    </row>
    <row r="28" spans="1:2" s="115" customFormat="1" ht="12.75">
      <c r="A28" s="113"/>
      <c r="B28" s="116"/>
    </row>
    <row r="29" spans="1:2" s="115" customFormat="1" ht="12.75">
      <c r="A29" s="113"/>
      <c r="B29" s="116"/>
    </row>
    <row r="30" spans="1:5" s="115" customFormat="1" ht="12.75">
      <c r="A30" s="113"/>
      <c r="B30" s="114" t="s">
        <v>127</v>
      </c>
      <c r="E30" s="117" t="s">
        <v>137</v>
      </c>
    </row>
    <row r="31" spans="1:2" s="115" customFormat="1" ht="12.75">
      <c r="A31" s="113"/>
      <c r="B31" s="114" t="s">
        <v>138</v>
      </c>
    </row>
    <row r="32" spans="1:2" ht="13.5" thickBot="1">
      <c r="A32" s="110"/>
      <c r="B32" s="111"/>
    </row>
    <row r="33" ht="12.75">
      <c r="B33" s="63"/>
    </row>
    <row r="34" ht="12.75">
      <c r="B34" s="63"/>
    </row>
    <row r="35" ht="12.75">
      <c r="B35" s="63"/>
    </row>
    <row r="36" ht="12.75">
      <c r="B36" s="63"/>
    </row>
    <row r="37" ht="12.75">
      <c r="B37" s="63"/>
    </row>
    <row r="38" ht="12.75">
      <c r="B38" s="63"/>
    </row>
    <row r="39" ht="12.75">
      <c r="B39" s="63"/>
    </row>
    <row r="40" ht="12.75">
      <c r="B40" s="63"/>
    </row>
  </sheetData>
  <mergeCells count="1">
    <mergeCell ref="A5:B5"/>
  </mergeCells>
  <printOptions horizontalCentered="1"/>
  <pageMargins left="0.37" right="0.4" top="0.69" bottom="0.84" header="0.5" footer="0.5"/>
  <pageSetup fitToHeight="1" fitToWidth="1" horizontalDpi="600" verticalDpi="600" orientation="portrait" r:id="rId1"/>
  <headerFooter alignWithMargins="0">
    <oddFooter>&amp;L&amp;F&amp;C&amp;A&amp;R&amp;D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W38"/>
  <sheetViews>
    <sheetView workbookViewId="0" topLeftCell="A1">
      <selection activeCell="B14" sqref="B14"/>
    </sheetView>
  </sheetViews>
  <sheetFormatPr defaultColWidth="9.140625" defaultRowHeight="12.75"/>
  <cols>
    <col min="1" max="1" width="4.8515625" style="0" customWidth="1"/>
    <col min="2" max="2" width="32.7109375" style="0" customWidth="1"/>
    <col min="3" max="3" width="9.57421875" style="0" bestFit="1" customWidth="1"/>
    <col min="4" max="4" width="10.57421875" style="0" bestFit="1" customWidth="1"/>
    <col min="5" max="5" width="10.421875" style="0" bestFit="1" customWidth="1"/>
    <col min="6" max="6" width="6.140625" style="0" bestFit="1" customWidth="1"/>
    <col min="7" max="7" width="5.421875" style="0" customWidth="1"/>
    <col min="8" max="9" width="4.421875" style="0" customWidth="1"/>
    <col min="10" max="10" width="4.8515625" style="0" customWidth="1"/>
    <col min="11" max="11" width="6.421875" style="0" bestFit="1" customWidth="1"/>
    <col min="12" max="12" width="6.140625" style="0" bestFit="1" customWidth="1"/>
    <col min="13" max="13" width="6.00390625" style="0" bestFit="1" customWidth="1"/>
    <col min="14" max="14" width="6.140625" style="0" bestFit="1" customWidth="1"/>
    <col min="15" max="15" width="6.28125" style="0" bestFit="1" customWidth="1"/>
    <col min="16" max="16" width="6.57421875" style="0" bestFit="1" customWidth="1"/>
    <col min="17" max="17" width="6.140625" style="0" bestFit="1" customWidth="1"/>
    <col min="18" max="18" width="3.421875" style="0" customWidth="1"/>
    <col min="19" max="21" width="72.7109375" style="0" customWidth="1"/>
    <col min="22" max="22" width="3.28125" style="0" bestFit="1" customWidth="1"/>
    <col min="23" max="23" width="1.7109375" style="0" customWidth="1"/>
    <col min="24" max="24" width="54.8515625" style="0" customWidth="1"/>
  </cols>
  <sheetData>
    <row r="1" s="6" customFormat="1" ht="20.25">
      <c r="A1" s="6" t="s">
        <v>49</v>
      </c>
    </row>
    <row r="2" s="6" customFormat="1" ht="20.25">
      <c r="A2" s="6" t="s">
        <v>51</v>
      </c>
    </row>
    <row r="3" s="6" customFormat="1" ht="20.25">
      <c r="A3" s="6" t="s">
        <v>129</v>
      </c>
    </row>
    <row r="4" s="6" customFormat="1" ht="20.25">
      <c r="A4" s="6" t="s">
        <v>128</v>
      </c>
    </row>
    <row r="5" s="6" customFormat="1" ht="20.25">
      <c r="A5" s="6" t="s">
        <v>50</v>
      </c>
    </row>
    <row r="6" spans="1:7" ht="20.25">
      <c r="A6" s="12"/>
      <c r="B6" s="6"/>
      <c r="G6" s="6"/>
    </row>
    <row r="7" s="13" customFormat="1" ht="9" customHeight="1">
      <c r="B7" s="38"/>
    </row>
    <row r="8" ht="15.75">
      <c r="A8" s="14" t="s">
        <v>1</v>
      </c>
    </row>
    <row r="9" spans="1:17" s="11" customFormat="1" ht="57" customHeight="1">
      <c r="A9" s="146" t="s">
        <v>76</v>
      </c>
      <c r="B9" s="146"/>
      <c r="C9" s="146"/>
      <c r="D9" s="146"/>
      <c r="E9" s="146"/>
      <c r="F9" s="146"/>
      <c r="G9" s="146"/>
      <c r="H9" s="146"/>
      <c r="I9" s="144"/>
      <c r="J9" s="144"/>
      <c r="K9" s="144"/>
      <c r="L9" s="144"/>
      <c r="M9" s="144"/>
      <c r="N9" s="144"/>
      <c r="O9" s="144"/>
      <c r="P9" s="144"/>
      <c r="Q9" s="144"/>
    </row>
    <row r="10" spans="1:17" s="11" customFormat="1" ht="14.25" customHeight="1" thickBot="1">
      <c r="A10" s="50"/>
      <c r="B10" s="50" t="s">
        <v>108</v>
      </c>
      <c r="C10" s="50"/>
      <c r="D10" s="50"/>
      <c r="E10" s="50"/>
      <c r="F10" s="50"/>
      <c r="G10" s="50"/>
      <c r="H10" s="50"/>
      <c r="I10" s="50"/>
      <c r="J10" s="46"/>
      <c r="K10" s="46"/>
      <c r="L10" s="46"/>
      <c r="M10" s="46"/>
      <c r="N10" s="46"/>
      <c r="O10" s="46"/>
      <c r="P10" s="46"/>
      <c r="Q10" s="46"/>
    </row>
    <row r="11" spans="1:18" s="19" customFormat="1" ht="12.75">
      <c r="A11" s="46"/>
      <c r="B11" s="46"/>
      <c r="C11" s="46"/>
      <c r="D11" s="46"/>
      <c r="E11" s="46"/>
      <c r="F11" s="46"/>
      <c r="G11" s="8" t="s">
        <v>12</v>
      </c>
      <c r="H11" s="7"/>
      <c r="I11" s="7"/>
      <c r="J11" s="7"/>
      <c r="K11" s="7"/>
      <c r="L11" s="7"/>
      <c r="M11" s="7"/>
      <c r="N11" s="7"/>
      <c r="O11" s="7"/>
      <c r="P11" s="7"/>
      <c r="Q11" s="9"/>
      <c r="R11" s="10"/>
    </row>
    <row r="12" spans="1:19" s="24" customFormat="1" ht="56.25" customHeight="1" thickBot="1">
      <c r="A12" s="122" t="s">
        <v>13</v>
      </c>
      <c r="B12" s="52"/>
      <c r="C12" s="32" t="s">
        <v>39</v>
      </c>
      <c r="D12" s="32" t="s">
        <v>40</v>
      </c>
      <c r="E12" s="2" t="s">
        <v>38</v>
      </c>
      <c r="F12" s="53" t="s">
        <v>18</v>
      </c>
      <c r="G12" s="20" t="s">
        <v>16</v>
      </c>
      <c r="H12" s="21" t="s">
        <v>17</v>
      </c>
      <c r="I12" s="21" t="s">
        <v>43</v>
      </c>
      <c r="J12" s="22" t="s">
        <v>3</v>
      </c>
      <c r="K12" s="22" t="s">
        <v>6</v>
      </c>
      <c r="L12" s="22" t="s">
        <v>14</v>
      </c>
      <c r="M12" s="22" t="s">
        <v>2</v>
      </c>
      <c r="N12" s="22" t="s">
        <v>0</v>
      </c>
      <c r="O12" s="22" t="s">
        <v>79</v>
      </c>
      <c r="P12" s="22" t="s">
        <v>5</v>
      </c>
      <c r="Q12" s="22" t="s">
        <v>15</v>
      </c>
      <c r="R12" s="23"/>
      <c r="S12" s="2" t="s">
        <v>4</v>
      </c>
    </row>
    <row r="13" spans="3:15" s="25" customFormat="1" ht="12.75">
      <c r="C13" s="26"/>
      <c r="D13" s="26"/>
      <c r="E13" s="26"/>
      <c r="F13" s="26"/>
      <c r="G13" s="27"/>
      <c r="H13" s="27"/>
      <c r="I13" s="27"/>
      <c r="J13" s="27"/>
      <c r="K13" s="27"/>
      <c r="L13" s="27"/>
      <c r="M13" s="27"/>
      <c r="N13" s="27"/>
      <c r="O13" s="27"/>
    </row>
    <row r="14" spans="1:18" s="4" customFormat="1" ht="13.5" customHeight="1">
      <c r="A14" s="1" t="s">
        <v>83</v>
      </c>
      <c r="F14" s="70"/>
      <c r="G14" s="29"/>
      <c r="H14" s="29"/>
      <c r="I14" s="29"/>
      <c r="J14" s="29"/>
      <c r="K14" s="29"/>
      <c r="L14" s="29"/>
      <c r="M14" s="29"/>
      <c r="N14" s="29"/>
      <c r="O14" s="29"/>
      <c r="R14" s="30"/>
    </row>
    <row r="15" spans="1:19" s="4" customFormat="1" ht="13.5" customHeight="1">
      <c r="A15" s="51" t="s">
        <v>20</v>
      </c>
      <c r="C15" s="48">
        <v>8</v>
      </c>
      <c r="D15" s="5" t="s">
        <v>21</v>
      </c>
      <c r="E15" s="5">
        <v>21</v>
      </c>
      <c r="F15" s="71">
        <f>C15*E15</f>
        <v>168</v>
      </c>
      <c r="H15" s="29"/>
      <c r="I15" s="29"/>
      <c r="J15" s="29"/>
      <c r="K15" s="29"/>
      <c r="L15" s="29"/>
      <c r="M15" s="29"/>
      <c r="N15" s="29"/>
      <c r="O15" s="60">
        <f>SUM(F15)</f>
        <v>168</v>
      </c>
      <c r="R15" s="55"/>
      <c r="S15" s="1" t="s">
        <v>109</v>
      </c>
    </row>
    <row r="16" spans="1:19" s="4" customFormat="1" ht="13.5" customHeight="1">
      <c r="A16" s="51" t="s">
        <v>22</v>
      </c>
      <c r="C16" s="48">
        <v>12</v>
      </c>
      <c r="D16" s="5" t="s">
        <v>23</v>
      </c>
      <c r="E16" s="5">
        <v>18</v>
      </c>
      <c r="F16" s="71">
        <f aca="true" t="shared" si="0" ref="F16:F26">C16*E16</f>
        <v>216</v>
      </c>
      <c r="H16" s="29"/>
      <c r="I16" s="29"/>
      <c r="J16" s="29"/>
      <c r="K16" s="29"/>
      <c r="L16" s="29"/>
      <c r="M16" s="29"/>
      <c r="N16" s="29"/>
      <c r="O16" s="60">
        <f>SUM(F16)</f>
        <v>216</v>
      </c>
      <c r="R16" s="55"/>
      <c r="S16" s="1" t="s">
        <v>109</v>
      </c>
    </row>
    <row r="17" spans="1:19" s="4" customFormat="1" ht="13.5" customHeight="1">
      <c r="A17" s="51" t="s">
        <v>24</v>
      </c>
      <c r="C17" s="48">
        <v>12</v>
      </c>
      <c r="D17" s="5" t="s">
        <v>23</v>
      </c>
      <c r="E17" s="5">
        <v>20</v>
      </c>
      <c r="F17" s="71">
        <f t="shared" si="0"/>
        <v>240</v>
      </c>
      <c r="H17" s="29"/>
      <c r="I17" s="29"/>
      <c r="J17" s="29"/>
      <c r="K17" s="29"/>
      <c r="L17" s="29"/>
      <c r="M17" s="29"/>
      <c r="N17" s="29"/>
      <c r="O17" s="60">
        <f>SUM(F17)</f>
        <v>240</v>
      </c>
      <c r="R17" s="55"/>
      <c r="S17" s="1" t="s">
        <v>109</v>
      </c>
    </row>
    <row r="18" spans="1:19" s="4" customFormat="1" ht="13.5" customHeight="1">
      <c r="A18" s="51" t="s">
        <v>25</v>
      </c>
      <c r="C18" s="48">
        <v>12</v>
      </c>
      <c r="D18" s="5" t="s">
        <v>23</v>
      </c>
      <c r="E18" s="5">
        <v>15</v>
      </c>
      <c r="F18" s="71">
        <f t="shared" si="0"/>
        <v>180</v>
      </c>
      <c r="H18" s="29"/>
      <c r="I18" s="29"/>
      <c r="J18" s="29"/>
      <c r="K18" s="29"/>
      <c r="L18" s="29"/>
      <c r="M18" s="29"/>
      <c r="N18" s="29"/>
      <c r="O18" s="60">
        <f>SUM(F18)</f>
        <v>180</v>
      </c>
      <c r="R18" s="55"/>
      <c r="S18" s="1" t="s">
        <v>109</v>
      </c>
    </row>
    <row r="19" spans="1:19" s="4" customFormat="1" ht="13.5" customHeight="1">
      <c r="A19" s="51" t="s">
        <v>81</v>
      </c>
      <c r="C19" s="48">
        <v>320</v>
      </c>
      <c r="D19" s="5" t="s">
        <v>82</v>
      </c>
      <c r="E19" s="5">
        <v>1</v>
      </c>
      <c r="F19" s="71">
        <f t="shared" si="0"/>
        <v>320</v>
      </c>
      <c r="H19" s="29"/>
      <c r="I19" s="29"/>
      <c r="J19" s="112">
        <f>SUM(F19)</f>
        <v>320</v>
      </c>
      <c r="K19" s="29"/>
      <c r="L19" s="29"/>
      <c r="M19" s="29"/>
      <c r="N19" s="29"/>
      <c r="O19" s="29"/>
      <c r="R19" s="55"/>
      <c r="S19" s="1" t="s">
        <v>110</v>
      </c>
    </row>
    <row r="20" spans="1:19" s="4" customFormat="1" ht="13.5" customHeight="1">
      <c r="A20" s="51" t="s">
        <v>26</v>
      </c>
      <c r="C20" s="48">
        <v>0</v>
      </c>
      <c r="D20" s="5" t="s">
        <v>23</v>
      </c>
      <c r="E20" s="5">
        <v>0</v>
      </c>
      <c r="F20" s="71">
        <f t="shared" si="0"/>
        <v>0</v>
      </c>
      <c r="G20" s="60">
        <f aca="true" t="shared" si="1" ref="G20:G25">SUM(F20)</f>
        <v>0</v>
      </c>
      <c r="H20" s="29"/>
      <c r="I20" s="29"/>
      <c r="J20" s="29"/>
      <c r="K20" s="29"/>
      <c r="L20" s="29"/>
      <c r="M20" s="29"/>
      <c r="N20" s="29"/>
      <c r="O20" s="29"/>
      <c r="R20" s="55"/>
      <c r="S20" s="1"/>
    </row>
    <row r="21" spans="1:19" s="4" customFormat="1" ht="13.5" customHeight="1">
      <c r="A21" s="51" t="s">
        <v>27</v>
      </c>
      <c r="C21" s="48">
        <v>0</v>
      </c>
      <c r="D21" s="5" t="s">
        <v>23</v>
      </c>
      <c r="E21" s="5">
        <v>0</v>
      </c>
      <c r="F21" s="71">
        <f t="shared" si="0"/>
        <v>0</v>
      </c>
      <c r="G21" s="60">
        <f t="shared" si="1"/>
        <v>0</v>
      </c>
      <c r="H21" s="29"/>
      <c r="I21" s="29"/>
      <c r="J21" s="29"/>
      <c r="K21" s="29"/>
      <c r="L21" s="29"/>
      <c r="M21" s="29"/>
      <c r="N21" s="29"/>
      <c r="O21" s="29"/>
      <c r="R21" s="55"/>
      <c r="S21" s="1"/>
    </row>
    <row r="22" spans="1:19" s="4" customFormat="1" ht="13.5" customHeight="1">
      <c r="A22" s="51" t="s">
        <v>28</v>
      </c>
      <c r="C22" s="48">
        <v>200</v>
      </c>
      <c r="D22" s="5" t="s">
        <v>29</v>
      </c>
      <c r="E22" s="5">
        <v>1</v>
      </c>
      <c r="F22" s="71">
        <f t="shared" si="0"/>
        <v>200</v>
      </c>
      <c r="H22" s="29"/>
      <c r="I22" s="29"/>
      <c r="K22" s="29"/>
      <c r="L22" s="29"/>
      <c r="M22" s="29"/>
      <c r="N22" s="60">
        <f>SUM(F22)</f>
        <v>200</v>
      </c>
      <c r="O22" s="29"/>
      <c r="R22" s="55"/>
      <c r="S22" s="1" t="s">
        <v>110</v>
      </c>
    </row>
    <row r="23" spans="1:19" s="4" customFormat="1" ht="13.5" customHeight="1">
      <c r="A23" s="51" t="s">
        <v>30</v>
      </c>
      <c r="C23" s="48">
        <v>160</v>
      </c>
      <c r="D23" s="5" t="s">
        <v>29</v>
      </c>
      <c r="E23" s="5">
        <v>0</v>
      </c>
      <c r="F23" s="71">
        <f t="shared" si="0"/>
        <v>0</v>
      </c>
      <c r="H23" s="29"/>
      <c r="I23" s="29"/>
      <c r="J23" s="29"/>
      <c r="K23" s="29"/>
      <c r="L23" s="29"/>
      <c r="M23" s="29"/>
      <c r="N23" s="60">
        <f>SUM(F23)</f>
        <v>0</v>
      </c>
      <c r="O23" s="29"/>
      <c r="R23" s="55"/>
      <c r="S23" s="1"/>
    </row>
    <row r="24" spans="1:19" s="4" customFormat="1" ht="13.5" customHeight="1">
      <c r="A24" s="51" t="s">
        <v>31</v>
      </c>
      <c r="C24" s="48">
        <v>0</v>
      </c>
      <c r="D24" s="5" t="s">
        <v>29</v>
      </c>
      <c r="E24" s="5">
        <v>0</v>
      </c>
      <c r="F24" s="71">
        <f t="shared" si="0"/>
        <v>0</v>
      </c>
      <c r="G24" s="60">
        <f t="shared" si="1"/>
        <v>0</v>
      </c>
      <c r="H24" s="29"/>
      <c r="I24" s="29"/>
      <c r="J24" s="29"/>
      <c r="K24" s="29"/>
      <c r="L24" s="29"/>
      <c r="M24" s="29"/>
      <c r="N24" s="29"/>
      <c r="O24" s="29"/>
      <c r="R24" s="55"/>
      <c r="S24" s="1"/>
    </row>
    <row r="25" spans="1:19" s="4" customFormat="1" ht="13.5" customHeight="1">
      <c r="A25" s="59" t="s">
        <v>45</v>
      </c>
      <c r="C25" s="48">
        <v>0</v>
      </c>
      <c r="D25" s="5" t="s">
        <v>32</v>
      </c>
      <c r="E25" s="5">
        <v>0</v>
      </c>
      <c r="F25" s="71">
        <f t="shared" si="0"/>
        <v>0</v>
      </c>
      <c r="G25" s="60">
        <f t="shared" si="1"/>
        <v>0</v>
      </c>
      <c r="H25" s="29"/>
      <c r="I25" s="54"/>
      <c r="J25" s="54"/>
      <c r="K25" s="29"/>
      <c r="L25" s="29"/>
      <c r="M25" s="29"/>
      <c r="N25" s="29"/>
      <c r="O25" s="29"/>
      <c r="R25" s="55"/>
      <c r="S25" s="1"/>
    </row>
    <row r="26" spans="1:19" s="4" customFormat="1" ht="13.5" customHeight="1">
      <c r="A26" s="51" t="s">
        <v>33</v>
      </c>
      <c r="C26" s="48">
        <v>80</v>
      </c>
      <c r="D26" s="5" t="s">
        <v>34</v>
      </c>
      <c r="E26" s="5">
        <v>1</v>
      </c>
      <c r="F26" s="71">
        <f t="shared" si="0"/>
        <v>80</v>
      </c>
      <c r="H26" s="29"/>
      <c r="I26" s="29"/>
      <c r="J26" s="60">
        <f>SUM(F26)</f>
        <v>80</v>
      </c>
      <c r="K26" s="29"/>
      <c r="L26" s="29"/>
      <c r="M26" s="29"/>
      <c r="N26" s="29"/>
      <c r="O26" s="29"/>
      <c r="R26" s="55"/>
      <c r="S26" s="1" t="s">
        <v>110</v>
      </c>
    </row>
    <row r="27" spans="1:23" s="57" customFormat="1" ht="13.5" customHeight="1">
      <c r="A27" s="56" t="s">
        <v>41</v>
      </c>
      <c r="B27" s="56"/>
      <c r="F27" s="72">
        <f aca="true" t="shared" si="2" ref="F27:Q27">SUM(F15:F26)</f>
        <v>1404</v>
      </c>
      <c r="G27" s="58">
        <f t="shared" si="2"/>
        <v>0</v>
      </c>
      <c r="H27" s="58">
        <f t="shared" si="2"/>
        <v>0</v>
      </c>
      <c r="I27" s="58">
        <f t="shared" si="2"/>
        <v>0</v>
      </c>
      <c r="J27" s="58">
        <f t="shared" si="2"/>
        <v>400</v>
      </c>
      <c r="K27" s="58">
        <f t="shared" si="2"/>
        <v>0</v>
      </c>
      <c r="L27" s="58">
        <f t="shared" si="2"/>
        <v>0</v>
      </c>
      <c r="M27" s="58">
        <f t="shared" si="2"/>
        <v>0</v>
      </c>
      <c r="N27" s="58">
        <f t="shared" si="2"/>
        <v>200</v>
      </c>
      <c r="O27" s="58">
        <f t="shared" si="2"/>
        <v>804</v>
      </c>
      <c r="P27" s="58">
        <f t="shared" si="2"/>
        <v>0</v>
      </c>
      <c r="Q27" s="58">
        <f t="shared" si="2"/>
        <v>0</v>
      </c>
      <c r="R27" s="55"/>
      <c r="S27" s="98"/>
      <c r="W27" s="4"/>
    </row>
    <row r="28" spans="3:19" s="4" customFormat="1" ht="15" customHeight="1">
      <c r="C28" s="28"/>
      <c r="D28" s="28"/>
      <c r="E28" s="28"/>
      <c r="F28" s="70"/>
      <c r="G28" s="28"/>
      <c r="H28" s="28"/>
      <c r="I28" s="29"/>
      <c r="J28" s="29"/>
      <c r="K28" s="29"/>
      <c r="L28" s="29"/>
      <c r="M28" s="29"/>
      <c r="N28" s="29"/>
      <c r="O28" s="29"/>
      <c r="P28" s="29"/>
      <c r="Q28" s="29"/>
      <c r="R28" s="55"/>
      <c r="S28" s="1"/>
    </row>
    <row r="29" spans="1:19" s="4" customFormat="1" ht="13.5" customHeight="1">
      <c r="A29" s="33" t="s">
        <v>35</v>
      </c>
      <c r="C29" s="28"/>
      <c r="D29" s="28"/>
      <c r="E29" s="28"/>
      <c r="F29" s="70"/>
      <c r="G29" s="29"/>
      <c r="H29" s="29"/>
      <c r="I29" s="29"/>
      <c r="J29" s="29"/>
      <c r="K29" s="29"/>
      <c r="L29" s="29"/>
      <c r="M29" s="29"/>
      <c r="N29" s="29"/>
      <c r="O29" s="29"/>
      <c r="P29" s="29"/>
      <c r="Q29" s="29"/>
      <c r="R29" s="55"/>
      <c r="S29" s="1"/>
    </row>
    <row r="30" spans="1:19" s="4" customFormat="1" ht="13.5" customHeight="1">
      <c r="A30" s="61" t="s">
        <v>46</v>
      </c>
      <c r="C30" s="48">
        <v>0</v>
      </c>
      <c r="D30" s="5" t="s">
        <v>42</v>
      </c>
      <c r="E30" s="47">
        <v>1</v>
      </c>
      <c r="F30" s="73">
        <f>C30*E30</f>
        <v>0</v>
      </c>
      <c r="G30" s="60">
        <f>SUM(F30)</f>
        <v>0</v>
      </c>
      <c r="H30" s="61"/>
      <c r="I30" s="61"/>
      <c r="J30" s="61"/>
      <c r="K30" s="61"/>
      <c r="L30" s="61"/>
      <c r="M30" s="61"/>
      <c r="N30" s="61"/>
      <c r="O30" s="61"/>
      <c r="P30" s="61"/>
      <c r="Q30" s="61"/>
      <c r="R30" s="55"/>
      <c r="S30" s="1"/>
    </row>
    <row r="31" spans="1:19" s="24" customFormat="1" ht="25.5" customHeight="1">
      <c r="A31" s="145" t="s">
        <v>36</v>
      </c>
      <c r="B31" s="145"/>
      <c r="C31" s="48">
        <v>0</v>
      </c>
      <c r="D31" s="5" t="s">
        <v>48</v>
      </c>
      <c r="E31" s="47">
        <v>20</v>
      </c>
      <c r="F31" s="73">
        <f>C31*E31</f>
        <v>0</v>
      </c>
      <c r="G31" s="60">
        <f>SUM(F31)</f>
        <v>0</v>
      </c>
      <c r="H31" s="60"/>
      <c r="I31" s="60"/>
      <c r="J31" s="60"/>
      <c r="K31" s="60"/>
      <c r="L31" s="60"/>
      <c r="M31" s="60"/>
      <c r="N31" s="60"/>
      <c r="O31" s="60"/>
      <c r="P31" s="60"/>
      <c r="Q31" s="60"/>
      <c r="R31" s="55"/>
      <c r="S31" s="99"/>
    </row>
    <row r="32" spans="1:19" s="24" customFormat="1" ht="25.5" customHeight="1">
      <c r="A32" s="63" t="s">
        <v>47</v>
      </c>
      <c r="B32" s="62"/>
      <c r="C32" s="48">
        <v>14</v>
      </c>
      <c r="D32" s="5" t="s">
        <v>48</v>
      </c>
      <c r="E32" s="47">
        <v>20</v>
      </c>
      <c r="F32" s="73">
        <f>C32*E32</f>
        <v>280</v>
      </c>
      <c r="G32" s="60"/>
      <c r="H32" s="60"/>
      <c r="I32" s="60"/>
      <c r="J32" s="60">
        <f>SUM(F32)</f>
        <v>280</v>
      </c>
      <c r="K32" s="60"/>
      <c r="L32" s="60"/>
      <c r="M32" s="60"/>
      <c r="N32" s="60"/>
      <c r="O32" s="60"/>
      <c r="P32" s="60"/>
      <c r="Q32" s="60"/>
      <c r="R32" s="55"/>
      <c r="S32" s="99"/>
    </row>
    <row r="33" spans="1:19" s="24" customFormat="1" ht="25.5" customHeight="1">
      <c r="A33" s="63" t="s">
        <v>80</v>
      </c>
      <c r="B33" s="62"/>
      <c r="C33" s="48">
        <v>40</v>
      </c>
      <c r="D33" s="5" t="s">
        <v>48</v>
      </c>
      <c r="E33" s="47">
        <v>2</v>
      </c>
      <c r="F33" s="73">
        <f>C33*E33</f>
        <v>80</v>
      </c>
      <c r="H33" s="60"/>
      <c r="I33" s="60"/>
      <c r="J33" s="60">
        <f>SUM(F33)</f>
        <v>80</v>
      </c>
      <c r="K33" s="60"/>
      <c r="L33" s="60"/>
      <c r="M33" s="60"/>
      <c r="N33" s="60"/>
      <c r="O33" s="60"/>
      <c r="P33" s="60"/>
      <c r="Q33" s="60"/>
      <c r="R33" s="55"/>
      <c r="S33" s="99" t="s">
        <v>84</v>
      </c>
    </row>
    <row r="34" spans="1:19" s="4" customFormat="1" ht="13.5" customHeight="1">
      <c r="A34" s="51" t="s">
        <v>37</v>
      </c>
      <c r="C34" s="48">
        <v>0</v>
      </c>
      <c r="D34" s="5" t="s">
        <v>23</v>
      </c>
      <c r="E34" s="49">
        <v>84</v>
      </c>
      <c r="F34" s="73">
        <f>C34*E34</f>
        <v>0</v>
      </c>
      <c r="G34" s="60">
        <f>SUM(F34)</f>
        <v>0</v>
      </c>
      <c r="H34" s="60"/>
      <c r="I34" s="60"/>
      <c r="J34" s="60"/>
      <c r="K34" s="60"/>
      <c r="L34" s="60"/>
      <c r="M34" s="60"/>
      <c r="N34" s="60"/>
      <c r="O34" s="60"/>
      <c r="P34" s="60"/>
      <c r="Q34" s="60"/>
      <c r="R34" s="55"/>
      <c r="S34" s="24"/>
    </row>
    <row r="35" spans="1:23" s="57" customFormat="1" ht="13.5" customHeight="1">
      <c r="A35" s="56" t="s">
        <v>44</v>
      </c>
      <c r="B35" s="56"/>
      <c r="F35" s="72">
        <f>SUM(F30:F34)</f>
        <v>360</v>
      </c>
      <c r="G35" s="58">
        <f>SUM(G30:G34)</f>
        <v>0</v>
      </c>
      <c r="H35" s="58">
        <f aca="true" t="shared" si="3" ref="H35:Q35">SUM(H31:H34)</f>
        <v>0</v>
      </c>
      <c r="I35" s="58">
        <f t="shared" si="3"/>
        <v>0</v>
      </c>
      <c r="J35" s="58">
        <f t="shared" si="3"/>
        <v>360</v>
      </c>
      <c r="K35" s="58">
        <f t="shared" si="3"/>
        <v>0</v>
      </c>
      <c r="L35" s="58">
        <f t="shared" si="3"/>
        <v>0</v>
      </c>
      <c r="M35" s="58">
        <f t="shared" si="3"/>
        <v>0</v>
      </c>
      <c r="N35" s="58">
        <f t="shared" si="3"/>
        <v>0</v>
      </c>
      <c r="O35" s="58">
        <f t="shared" si="3"/>
        <v>0</v>
      </c>
      <c r="P35" s="58">
        <f t="shared" si="3"/>
        <v>0</v>
      </c>
      <c r="Q35" s="58">
        <f t="shared" si="3"/>
        <v>0</v>
      </c>
      <c r="R35" s="55"/>
      <c r="W35" s="4"/>
    </row>
    <row r="36" ht="12.75">
      <c r="R36" s="55"/>
    </row>
    <row r="37" ht="12.75">
      <c r="R37" s="55"/>
    </row>
    <row r="38" s="13" customFormat="1" ht="12.75">
      <c r="R38" s="55"/>
    </row>
  </sheetData>
  <mergeCells count="3">
    <mergeCell ref="J9:Q9"/>
    <mergeCell ref="A31:B31"/>
    <mergeCell ref="A9:I9"/>
  </mergeCells>
  <printOptions horizontalCentered="1"/>
  <pageMargins left="0.37" right="0.4" top="0.69" bottom="0.84" header="0.5" footer="0.5"/>
  <pageSetup fitToHeight="1" fitToWidth="1" horizontalDpi="600" verticalDpi="600" orientation="landscape" scale="61" r:id="rId1"/>
  <headerFooter alignWithMargins="0">
    <oddHeader>&amp;C&amp;"Arial,Bold"&amp;14NCSX June 2007 ETC 
TABLE I - DESIGN LABOR</oddHeader>
    <oddFooter>&amp;L&amp;F&amp;C&amp;A&amp;R&amp;D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A37"/>
  <sheetViews>
    <sheetView workbookViewId="0" topLeftCell="A4">
      <selection activeCell="B14" sqref="B14"/>
    </sheetView>
  </sheetViews>
  <sheetFormatPr defaultColWidth="9.140625" defaultRowHeight="12.75"/>
  <cols>
    <col min="1" max="1" width="34.00390625" style="0" customWidth="1"/>
    <col min="2" max="2" width="18.57421875" style="0" customWidth="1"/>
    <col min="3" max="3" width="17.421875" style="0" customWidth="1"/>
    <col min="4" max="4" width="10.140625" style="0" bestFit="1" customWidth="1"/>
    <col min="5" max="5" width="13.140625" style="0" bestFit="1" customWidth="1"/>
    <col min="9" max="9" width="13.57421875" style="0" customWidth="1"/>
    <col min="11" max="11" width="24.421875" style="0" customWidth="1"/>
    <col min="12" max="12" width="3.421875" style="0" customWidth="1"/>
    <col min="13" max="13" width="53.7109375" style="0" customWidth="1"/>
  </cols>
  <sheetData>
    <row r="1" s="6" customFormat="1" ht="20.25">
      <c r="A1" s="6" t="s">
        <v>49</v>
      </c>
    </row>
    <row r="2" s="6" customFormat="1" ht="20.25">
      <c r="A2" s="6" t="s">
        <v>51</v>
      </c>
    </row>
    <row r="3" s="6" customFormat="1" ht="20.25">
      <c r="A3" s="6" t="s">
        <v>130</v>
      </c>
    </row>
    <row r="4" s="6" customFormat="1" ht="20.25">
      <c r="A4" s="6" t="s">
        <v>131</v>
      </c>
    </row>
    <row r="5" s="6" customFormat="1" ht="20.25">
      <c r="A5" s="6" t="s">
        <v>50</v>
      </c>
    </row>
    <row r="6" s="6" customFormat="1" ht="20.25">
      <c r="L6"/>
    </row>
    <row r="7" spans="1:13" s="13" customFormat="1" ht="12.75">
      <c r="A7" s="39"/>
      <c r="B7" s="40"/>
      <c r="C7" s="41"/>
      <c r="D7" s="41"/>
      <c r="E7" s="41"/>
      <c r="F7" s="41"/>
      <c r="G7" s="41"/>
      <c r="H7" s="41"/>
      <c r="I7" s="42"/>
      <c r="J7" s="40"/>
      <c r="K7" s="43"/>
      <c r="L7" s="43"/>
      <c r="M7" s="43"/>
    </row>
    <row r="8" spans="1:27" ht="18.75" thickBot="1">
      <c r="A8" s="76" t="s">
        <v>89</v>
      </c>
      <c r="B8" s="77"/>
      <c r="C8" s="78"/>
      <c r="D8" s="127"/>
      <c r="E8" s="78"/>
      <c r="F8" s="78"/>
      <c r="G8" s="78"/>
      <c r="H8" s="78"/>
      <c r="I8" s="78"/>
      <c r="J8" s="78"/>
      <c r="K8" s="78"/>
      <c r="L8" s="78"/>
      <c r="M8" s="78"/>
      <c r="N8" s="78"/>
      <c r="O8" s="78"/>
      <c r="P8" s="78"/>
      <c r="Q8" s="78"/>
      <c r="R8" s="78"/>
      <c r="S8" s="78"/>
      <c r="T8" s="78"/>
      <c r="U8" s="78"/>
      <c r="V8" s="78"/>
      <c r="W8" s="78"/>
      <c r="X8" s="78"/>
      <c r="Y8" s="78"/>
      <c r="Z8" s="78"/>
      <c r="AA8" s="78"/>
    </row>
    <row r="9" spans="1:27" ht="18.75" thickBot="1">
      <c r="A9" s="128"/>
      <c r="B9" s="129"/>
      <c r="C9" s="66"/>
      <c r="D9" s="80"/>
      <c r="E9" s="66"/>
      <c r="F9" s="66"/>
      <c r="G9" s="66"/>
      <c r="H9" s="66"/>
      <c r="I9" s="66"/>
      <c r="J9" s="66"/>
      <c r="K9" s="66"/>
      <c r="L9" s="66"/>
      <c r="M9" s="66"/>
      <c r="N9" s="66"/>
      <c r="O9" s="66"/>
      <c r="P9" s="66"/>
      <c r="Q9" s="66"/>
      <c r="R9" s="66"/>
      <c r="S9" s="66"/>
      <c r="T9" s="66"/>
      <c r="U9" s="66"/>
      <c r="V9" s="66"/>
      <c r="W9" s="66"/>
      <c r="X9" s="66"/>
      <c r="Y9" s="66"/>
      <c r="Z9" s="66"/>
      <c r="AA9" s="66"/>
    </row>
    <row r="10" spans="1:13" ht="21" thickBot="1">
      <c r="A10" s="79" t="s">
        <v>90</v>
      </c>
      <c r="B10" s="74"/>
      <c r="C10" s="74"/>
      <c r="D10" s="126"/>
      <c r="E10" s="74"/>
      <c r="F10" s="89" t="s">
        <v>85</v>
      </c>
      <c r="G10" s="87"/>
      <c r="H10" s="87"/>
      <c r="I10" s="87"/>
      <c r="J10" s="87"/>
      <c r="K10" s="87"/>
      <c r="L10" s="74"/>
      <c r="M10" s="90" t="s">
        <v>4</v>
      </c>
    </row>
    <row r="11" spans="1:13" s="93" customFormat="1" ht="27.75" customHeight="1">
      <c r="A11" s="91" t="s">
        <v>52</v>
      </c>
      <c r="B11" s="92" t="s">
        <v>59</v>
      </c>
      <c r="C11" s="92" t="s">
        <v>60</v>
      </c>
      <c r="D11" s="123" t="s">
        <v>61</v>
      </c>
      <c r="F11" s="147" t="s">
        <v>53</v>
      </c>
      <c r="G11" s="148"/>
      <c r="H11" s="148"/>
      <c r="I11" s="148"/>
      <c r="J11" s="96" t="s">
        <v>91</v>
      </c>
      <c r="K11" s="96"/>
      <c r="L11" s="96"/>
      <c r="M11" s="97"/>
    </row>
    <row r="12" spans="1:13" s="93" customFormat="1" ht="13.5" customHeight="1">
      <c r="A12" s="92" t="s">
        <v>114</v>
      </c>
      <c r="B12" s="92"/>
      <c r="C12" s="92"/>
      <c r="D12" s="123"/>
      <c r="F12" s="94"/>
      <c r="G12" s="95"/>
      <c r="H12" s="95"/>
      <c r="I12" s="95"/>
      <c r="J12" s="96"/>
      <c r="K12" s="96"/>
      <c r="L12" s="96"/>
      <c r="M12" s="97"/>
    </row>
    <row r="13" spans="1:13" ht="12.75">
      <c r="A13" t="s">
        <v>58</v>
      </c>
      <c r="B13" s="64">
        <v>493</v>
      </c>
      <c r="C13">
        <f>2*18</f>
        <v>36</v>
      </c>
      <c r="D13" s="124">
        <f aca="true" t="shared" si="0" ref="D13:D21">B13*C13</f>
        <v>17748</v>
      </c>
      <c r="F13" s="66" t="s">
        <v>54</v>
      </c>
      <c r="G13" s="66"/>
      <c r="H13" s="66"/>
      <c r="I13" s="66"/>
      <c r="J13" s="66">
        <f>3.1416*18*18</f>
        <v>1017.8784</v>
      </c>
      <c r="K13" s="66" t="s">
        <v>92</v>
      </c>
      <c r="L13" s="66"/>
      <c r="M13" s="85" t="s">
        <v>111</v>
      </c>
    </row>
    <row r="14" spans="1:13" ht="12.75">
      <c r="A14" t="s">
        <v>62</v>
      </c>
      <c r="B14" s="64">
        <v>493</v>
      </c>
      <c r="C14">
        <v>48</v>
      </c>
      <c r="D14" s="124">
        <f t="shared" si="0"/>
        <v>23664</v>
      </c>
      <c r="F14" s="66" t="s">
        <v>55</v>
      </c>
      <c r="G14" s="66"/>
      <c r="H14" s="66"/>
      <c r="I14" s="66"/>
      <c r="J14" s="66">
        <f>J13/32</f>
        <v>31.8087</v>
      </c>
      <c r="K14" s="66" t="s">
        <v>93</v>
      </c>
      <c r="L14" s="66"/>
      <c r="M14" s="85" t="s">
        <v>111</v>
      </c>
    </row>
    <row r="15" spans="1:13" ht="12.75">
      <c r="A15" t="s">
        <v>63</v>
      </c>
      <c r="B15" s="64">
        <v>7</v>
      </c>
      <c r="C15">
        <v>200</v>
      </c>
      <c r="D15" s="124">
        <f t="shared" si="0"/>
        <v>1400</v>
      </c>
      <c r="F15" s="75" t="s">
        <v>56</v>
      </c>
      <c r="G15" s="66"/>
      <c r="H15" s="66"/>
      <c r="I15" s="66"/>
      <c r="J15" s="66">
        <f>J14*1.5</f>
        <v>47.71305</v>
      </c>
      <c r="K15" s="66" t="s">
        <v>94</v>
      </c>
      <c r="L15" s="66"/>
      <c r="M15" s="85" t="s">
        <v>112</v>
      </c>
    </row>
    <row r="16" spans="1:13" ht="12.75">
      <c r="A16" t="s">
        <v>64</v>
      </c>
      <c r="B16" s="64">
        <v>19</v>
      </c>
      <c r="C16">
        <f>48*6</f>
        <v>288</v>
      </c>
      <c r="D16" s="124">
        <f t="shared" si="0"/>
        <v>5472</v>
      </c>
      <c r="F16" s="66"/>
      <c r="G16" s="66"/>
      <c r="H16" s="66"/>
      <c r="I16" s="66"/>
      <c r="J16" s="66"/>
      <c r="K16" s="66"/>
      <c r="L16" s="66"/>
      <c r="M16" s="85" t="s">
        <v>112</v>
      </c>
    </row>
    <row r="17" spans="1:13" ht="12.75">
      <c r="A17" t="s">
        <v>65</v>
      </c>
      <c r="B17" s="64">
        <v>9</v>
      </c>
      <c r="C17">
        <v>4750</v>
      </c>
      <c r="D17" s="124">
        <f t="shared" si="0"/>
        <v>42750</v>
      </c>
      <c r="F17" s="75" t="s">
        <v>57</v>
      </c>
      <c r="G17" s="66"/>
      <c r="H17" s="66"/>
      <c r="I17" s="66"/>
      <c r="J17" s="66" t="s">
        <v>74</v>
      </c>
      <c r="K17" s="66"/>
      <c r="L17" s="66"/>
      <c r="M17" s="85" t="s">
        <v>102</v>
      </c>
    </row>
    <row r="18" spans="1:13" ht="12.75">
      <c r="A18" t="s">
        <v>66</v>
      </c>
      <c r="B18" s="64">
        <v>25</v>
      </c>
      <c r="C18">
        <f>2*F20/10</f>
        <v>203.6016</v>
      </c>
      <c r="D18" s="124">
        <f t="shared" si="0"/>
        <v>5090.04</v>
      </c>
      <c r="E18" s="66"/>
      <c r="F18" s="66"/>
      <c r="G18" s="66"/>
      <c r="H18" s="66"/>
      <c r="I18" s="66"/>
      <c r="J18" s="66">
        <f>18*3.142*18</f>
        <v>1018.0079999999999</v>
      </c>
      <c r="K18" s="66" t="s">
        <v>95</v>
      </c>
      <c r="L18" s="66"/>
      <c r="M18" s="67"/>
    </row>
    <row r="19" spans="1:13" ht="12.75">
      <c r="A19" t="s">
        <v>67</v>
      </c>
      <c r="B19" s="64">
        <v>129</v>
      </c>
      <c r="C19">
        <v>48</v>
      </c>
      <c r="D19" s="124">
        <f t="shared" si="0"/>
        <v>6192</v>
      </c>
      <c r="E19" s="66"/>
      <c r="F19" t="s">
        <v>74</v>
      </c>
      <c r="G19" s="66"/>
      <c r="H19" s="66"/>
      <c r="I19" s="66"/>
      <c r="J19" s="66"/>
      <c r="K19" s="66"/>
      <c r="L19" s="66"/>
      <c r="M19" s="85" t="s">
        <v>111</v>
      </c>
    </row>
    <row r="20" spans="1:13" ht="12.75">
      <c r="A20" t="s">
        <v>68</v>
      </c>
      <c r="B20" s="64">
        <v>20</v>
      </c>
      <c r="C20">
        <v>20</v>
      </c>
      <c r="D20" s="124">
        <f t="shared" si="0"/>
        <v>400</v>
      </c>
      <c r="E20" s="66"/>
      <c r="F20">
        <f>18*3.142*18</f>
        <v>1018.0079999999999</v>
      </c>
      <c r="G20" s="66"/>
      <c r="H20" s="66"/>
      <c r="I20" s="66"/>
      <c r="J20" s="66">
        <f>28*3.142*18</f>
        <v>1583.568</v>
      </c>
      <c r="K20" s="66" t="s">
        <v>96</v>
      </c>
      <c r="L20" s="66"/>
      <c r="M20" s="85" t="s">
        <v>111</v>
      </c>
    </row>
    <row r="21" spans="1:13" ht="12.75">
      <c r="A21" t="s">
        <v>69</v>
      </c>
      <c r="B21" s="64">
        <v>300</v>
      </c>
      <c r="C21">
        <v>1</v>
      </c>
      <c r="D21" s="124">
        <f t="shared" si="0"/>
        <v>300</v>
      </c>
      <c r="E21" s="66"/>
      <c r="G21" s="66"/>
      <c r="H21" s="66"/>
      <c r="I21" s="66"/>
      <c r="J21" s="66" t="s">
        <v>75</v>
      </c>
      <c r="K21" s="66"/>
      <c r="L21" s="66"/>
      <c r="M21" s="85" t="s">
        <v>113</v>
      </c>
    </row>
    <row r="22" spans="1:13" ht="12.75">
      <c r="A22" s="1" t="s">
        <v>115</v>
      </c>
      <c r="B22" s="64"/>
      <c r="D22" s="124"/>
      <c r="E22" s="66"/>
      <c r="F22">
        <f>28*3.142*18</f>
        <v>1583.568</v>
      </c>
      <c r="G22" s="66"/>
      <c r="H22" s="66"/>
      <c r="I22" s="66"/>
      <c r="J22" s="66">
        <f>J20*0.5*6</f>
        <v>4750.704</v>
      </c>
      <c r="K22" s="66" t="s">
        <v>97</v>
      </c>
      <c r="L22" s="66"/>
      <c r="M22" s="67"/>
    </row>
    <row r="23" spans="1:13" ht="12.75">
      <c r="A23" t="s">
        <v>70</v>
      </c>
      <c r="B23" s="64">
        <v>9</v>
      </c>
      <c r="C23">
        <f>20*40</f>
        <v>800</v>
      </c>
      <c r="D23" s="124">
        <f>B23*C23</f>
        <v>7200</v>
      </c>
      <c r="E23" s="66"/>
      <c r="F23" t="s">
        <v>75</v>
      </c>
      <c r="G23" s="66"/>
      <c r="H23" s="66"/>
      <c r="I23" s="66"/>
      <c r="J23" s="66"/>
      <c r="K23" s="66"/>
      <c r="L23" s="66"/>
      <c r="M23" s="85" t="s">
        <v>102</v>
      </c>
    </row>
    <row r="24" spans="1:13" ht="12.75">
      <c r="A24" t="s">
        <v>71</v>
      </c>
      <c r="B24" s="64">
        <v>20</v>
      </c>
      <c r="C24">
        <v>40</v>
      </c>
      <c r="D24" s="124">
        <f>B24*C24</f>
        <v>800</v>
      </c>
      <c r="E24" s="66"/>
      <c r="F24">
        <f>F22*0.5*6</f>
        <v>4750.704</v>
      </c>
      <c r="G24" s="66"/>
      <c r="H24" s="66"/>
      <c r="I24" s="66"/>
      <c r="J24" s="66"/>
      <c r="K24" s="66"/>
      <c r="L24" s="66"/>
      <c r="M24" s="85" t="s">
        <v>111</v>
      </c>
    </row>
    <row r="25" spans="1:13" ht="12.75">
      <c r="A25" s="1" t="s">
        <v>116</v>
      </c>
      <c r="B25" s="64"/>
      <c r="D25" s="124"/>
      <c r="E25" s="66"/>
      <c r="F25" s="66"/>
      <c r="G25" s="66"/>
      <c r="H25" s="66"/>
      <c r="I25" s="66"/>
      <c r="J25" s="66"/>
      <c r="K25" s="66"/>
      <c r="L25" s="66"/>
      <c r="M25" s="67"/>
    </row>
    <row r="26" spans="1:13" ht="12.75">
      <c r="A26" t="s">
        <v>72</v>
      </c>
      <c r="B26" s="64">
        <v>153</v>
      </c>
      <c r="C26">
        <v>4</v>
      </c>
      <c r="D26" s="124">
        <f>B26*C26</f>
        <v>612</v>
      </c>
      <c r="E26" s="66"/>
      <c r="F26" s="66"/>
      <c r="G26" s="66"/>
      <c r="H26" s="66"/>
      <c r="I26" s="66"/>
      <c r="J26" s="66"/>
      <c r="K26" s="66"/>
      <c r="L26" s="66"/>
      <c r="M26" s="85" t="s">
        <v>111</v>
      </c>
    </row>
    <row r="27" spans="1:13" ht="12.75">
      <c r="A27" t="s">
        <v>63</v>
      </c>
      <c r="B27" s="64">
        <v>7</v>
      </c>
      <c r="C27">
        <v>40</v>
      </c>
      <c r="D27" s="124">
        <f>B27*C27</f>
        <v>280</v>
      </c>
      <c r="E27" s="66"/>
      <c r="F27" s="66"/>
      <c r="G27" s="66"/>
      <c r="H27" s="66"/>
      <c r="I27" s="66"/>
      <c r="J27" s="66"/>
      <c r="K27" s="66"/>
      <c r="L27" s="66"/>
      <c r="M27" s="85" t="s">
        <v>112</v>
      </c>
    </row>
    <row r="28" spans="1:13" ht="12.75">
      <c r="A28" s="66" t="s">
        <v>73</v>
      </c>
      <c r="B28" s="65">
        <v>10000</v>
      </c>
      <c r="C28" s="66">
        <v>1</v>
      </c>
      <c r="D28" s="124">
        <f>B28*C28</f>
        <v>10000</v>
      </c>
      <c r="E28" s="66"/>
      <c r="F28" s="66"/>
      <c r="G28" s="66"/>
      <c r="H28" s="66"/>
      <c r="I28" s="66"/>
      <c r="J28" s="66"/>
      <c r="K28" s="66"/>
      <c r="L28" s="66"/>
      <c r="M28" s="85" t="s">
        <v>117</v>
      </c>
    </row>
    <row r="29" spans="2:13" ht="12.75">
      <c r="B29" s="64"/>
      <c r="D29" s="124"/>
      <c r="E29" s="66"/>
      <c r="F29" s="66"/>
      <c r="G29" s="66"/>
      <c r="H29" s="66"/>
      <c r="I29" s="66"/>
      <c r="J29" s="66"/>
      <c r="K29" s="66"/>
      <c r="L29" s="66"/>
      <c r="M29" s="67"/>
    </row>
    <row r="30" spans="1:13" ht="13.5" thickBot="1">
      <c r="A30" s="88" t="s">
        <v>104</v>
      </c>
      <c r="B30" s="86"/>
      <c r="C30" s="78"/>
      <c r="D30" s="125">
        <f>SUM(D13:D28)</f>
        <v>121908.04</v>
      </c>
      <c r="E30" s="78"/>
      <c r="F30" s="78"/>
      <c r="G30" s="78"/>
      <c r="H30" s="78"/>
      <c r="I30" s="78"/>
      <c r="J30" s="78"/>
      <c r="K30" s="78"/>
      <c r="L30" s="78"/>
      <c r="M30" s="81"/>
    </row>
    <row r="31" spans="2:9" ht="13.5" thickBot="1">
      <c r="B31" s="64"/>
      <c r="D31" s="124"/>
      <c r="E31" s="66"/>
      <c r="F31" s="66"/>
      <c r="G31" s="66"/>
      <c r="H31" s="66"/>
      <c r="I31" s="66"/>
    </row>
    <row r="32" spans="1:13" ht="20.25">
      <c r="A32" s="79" t="s">
        <v>132</v>
      </c>
      <c r="B32" s="74"/>
      <c r="C32" s="74"/>
      <c r="D32" s="126"/>
      <c r="E32" s="74"/>
      <c r="F32" s="74"/>
      <c r="G32" s="82" t="s">
        <v>2</v>
      </c>
      <c r="H32" s="74"/>
      <c r="I32" s="74"/>
      <c r="J32" s="74"/>
      <c r="K32" s="74"/>
      <c r="L32" s="74"/>
      <c r="M32" s="90" t="s">
        <v>4</v>
      </c>
    </row>
    <row r="33" spans="1:13" ht="12.75">
      <c r="A33" s="80"/>
      <c r="B33" s="66"/>
      <c r="C33" s="66" t="s">
        <v>98</v>
      </c>
      <c r="D33" s="80"/>
      <c r="E33" s="66"/>
      <c r="F33" s="66"/>
      <c r="G33" s="66">
        <f>20*40</f>
        <v>800</v>
      </c>
      <c r="H33" s="66"/>
      <c r="I33" s="66"/>
      <c r="J33" s="66"/>
      <c r="K33" s="66"/>
      <c r="L33" s="66"/>
      <c r="M33" s="85" t="s">
        <v>78</v>
      </c>
    </row>
    <row r="34" spans="1:13" ht="12.75">
      <c r="A34" s="80"/>
      <c r="B34" s="66"/>
      <c r="C34" s="66" t="s">
        <v>99</v>
      </c>
      <c r="D34" s="80"/>
      <c r="E34" s="66"/>
      <c r="F34" s="66"/>
      <c r="G34" s="66">
        <f>6*40</f>
        <v>240</v>
      </c>
      <c r="H34" s="66"/>
      <c r="I34" s="66"/>
      <c r="J34" s="66"/>
      <c r="K34" s="66"/>
      <c r="L34" s="66"/>
      <c r="M34" s="85" t="s">
        <v>77</v>
      </c>
    </row>
    <row r="35" spans="1:13" ht="12.75">
      <c r="A35" s="80"/>
      <c r="B35" s="66"/>
      <c r="C35" s="66" t="s">
        <v>100</v>
      </c>
      <c r="D35" s="80"/>
      <c r="E35" s="66"/>
      <c r="F35" s="66"/>
      <c r="G35" s="66"/>
      <c r="H35" s="66"/>
      <c r="I35" s="66"/>
      <c r="J35" s="66"/>
      <c r="K35" s="66"/>
      <c r="L35" s="66"/>
      <c r="M35" s="85" t="s">
        <v>103</v>
      </c>
    </row>
    <row r="36" spans="1:13" ht="12.75">
      <c r="A36" s="83"/>
      <c r="D36" s="80"/>
      <c r="M36" s="67"/>
    </row>
    <row r="37" spans="1:13" ht="13.5" thickBot="1">
      <c r="A37" s="84" t="s">
        <v>101</v>
      </c>
      <c r="B37" s="78"/>
      <c r="C37" s="78"/>
      <c r="D37" s="127"/>
      <c r="E37" s="78"/>
      <c r="F37" s="78"/>
      <c r="G37" s="78">
        <f>+SUM(G33:G35)</f>
        <v>1040</v>
      </c>
      <c r="H37" s="78"/>
      <c r="I37" s="78"/>
      <c r="J37" s="78"/>
      <c r="K37" s="78"/>
      <c r="L37" s="78"/>
      <c r="M37" s="81"/>
    </row>
    <row r="185" ht="13.5" customHeight="1"/>
  </sheetData>
  <mergeCells count="1">
    <mergeCell ref="F11:I11"/>
  </mergeCells>
  <printOptions horizontalCentered="1"/>
  <pageMargins left="0.37" right="0.4" top="0.69" bottom="0.84" header="0.5" footer="0.5"/>
  <pageSetup fitToHeight="1" fitToWidth="1" horizontalDpi="600" verticalDpi="600" orientation="landscape" scale="59" r:id="rId2"/>
  <headerFooter alignWithMargins="0">
    <oddHeader>&amp;C&amp;"Arial,Bold"&amp;14NCSX June 2007 ETC 
TABLE II- Materials and Subcontracts</oddHeader>
    <oddFooter>&amp;L&amp;F&amp;C&amp;A&amp;R&amp;D   &amp;T</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M11"/>
  <sheetViews>
    <sheetView workbookViewId="0" topLeftCell="A1">
      <selection activeCell="B14" sqref="B14"/>
    </sheetView>
  </sheetViews>
  <sheetFormatPr defaultColWidth="9.140625" defaultRowHeight="12.75"/>
  <cols>
    <col min="1" max="1" width="8.00390625" style="0" customWidth="1"/>
    <col min="2" max="2" width="26.8515625" style="0" customWidth="1"/>
    <col min="3" max="3" width="12.00390625" style="31" bestFit="1" customWidth="1"/>
    <col min="4" max="4" width="10.28125" style="0" bestFit="1" customWidth="1"/>
    <col min="5" max="5" width="13.421875" style="0" customWidth="1"/>
    <col min="6" max="6" width="10.28125" style="0" customWidth="1"/>
    <col min="7" max="7" width="10.7109375" style="0" customWidth="1"/>
    <col min="8" max="8" width="9.8515625" style="0" bestFit="1" customWidth="1"/>
    <col min="9" max="9" width="10.28125" style="0" customWidth="1"/>
    <col min="10" max="11" width="11.140625" style="0" customWidth="1"/>
    <col min="12" max="12" width="87.28125" style="0" customWidth="1"/>
    <col min="13" max="13" width="11.421875" style="0" bestFit="1" customWidth="1"/>
    <col min="14" max="14" width="4.140625" style="0" bestFit="1" customWidth="1"/>
    <col min="15" max="16" width="5.8515625" style="0" bestFit="1" customWidth="1"/>
    <col min="17" max="17" width="4.28125" style="0" bestFit="1" customWidth="1"/>
    <col min="18" max="18" width="5.8515625" style="0" bestFit="1" customWidth="1"/>
    <col min="19" max="25" width="3.28125" style="0" bestFit="1" customWidth="1"/>
    <col min="26" max="26" width="1.7109375" style="0" customWidth="1"/>
    <col min="27" max="27" width="70.28125" style="0" customWidth="1"/>
  </cols>
  <sheetData>
    <row r="1" s="6" customFormat="1" ht="20.25">
      <c r="A1" s="6" t="s">
        <v>49</v>
      </c>
    </row>
    <row r="2" s="6" customFormat="1" ht="20.25">
      <c r="A2" s="6" t="s">
        <v>51</v>
      </c>
    </row>
    <row r="3" s="6" customFormat="1" ht="20.25">
      <c r="A3" s="6" t="s">
        <v>130</v>
      </c>
    </row>
    <row r="4" s="6" customFormat="1" ht="20.25">
      <c r="A4" s="6" t="s">
        <v>131</v>
      </c>
    </row>
    <row r="5" s="6" customFormat="1" ht="20.25">
      <c r="A5" s="6" t="s">
        <v>50</v>
      </c>
    </row>
    <row r="6" s="6" customFormat="1" ht="20.25"/>
    <row r="7" spans="1:13" s="13" customFormat="1" ht="12.75">
      <c r="A7" s="39"/>
      <c r="B7" s="39"/>
      <c r="C7" s="40"/>
      <c r="D7" s="41"/>
      <c r="E7" s="41"/>
      <c r="F7" s="41"/>
      <c r="G7" s="41"/>
      <c r="H7" s="41"/>
      <c r="I7" s="41"/>
      <c r="J7" s="42"/>
      <c r="K7" s="42"/>
      <c r="L7" s="40"/>
      <c r="M7" s="43"/>
    </row>
    <row r="8" spans="1:13" s="45" customFormat="1" ht="12.75">
      <c r="A8" s="35"/>
      <c r="B8" s="35"/>
      <c r="C8" s="36"/>
      <c r="D8" s="37"/>
      <c r="E8" s="37"/>
      <c r="F8" s="37"/>
      <c r="G8" s="37"/>
      <c r="H8" s="37"/>
      <c r="I8" s="37"/>
      <c r="J8" s="44"/>
      <c r="K8" s="44"/>
      <c r="L8" s="36"/>
      <c r="M8" s="34"/>
    </row>
    <row r="9" spans="1:6" ht="15.75">
      <c r="A9" s="69" t="s">
        <v>19</v>
      </c>
      <c r="B9" s="69"/>
      <c r="C9" s="68"/>
      <c r="D9" s="37"/>
      <c r="E9" s="37"/>
      <c r="F9" s="37"/>
    </row>
    <row r="10" spans="1:6" ht="15.75">
      <c r="A10" s="69"/>
      <c r="B10" s="69"/>
      <c r="C10" s="68"/>
      <c r="D10" s="37"/>
      <c r="E10" s="37"/>
      <c r="F10" s="37"/>
    </row>
    <row r="11" ht="12.75">
      <c r="A11" s="1" t="s">
        <v>105</v>
      </c>
    </row>
  </sheetData>
  <printOptions horizontalCentered="1"/>
  <pageMargins left="0.37" right="0.4" top="0.69" bottom="0.84" header="0.5" footer="0.5"/>
  <pageSetup fitToHeight="1" fitToWidth="1" horizontalDpi="600" verticalDpi="600" orientation="landscape" scale="56" r:id="rId1"/>
  <headerFooter alignWithMargins="0">
    <oddHeader>&amp;C&amp;"Arial,Bold"&amp;14NCSX June 2007 ETC 
TABLE III - Fabrication and Assembly</oddHeader>
    <oddFooter>&amp;L&amp;F&amp;C&amp;A&amp;R&amp;D   &amp;T</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42"/>
  <sheetViews>
    <sheetView workbookViewId="0" topLeftCell="A1">
      <selection activeCell="B14" sqref="B14"/>
    </sheetView>
  </sheetViews>
  <sheetFormatPr defaultColWidth="9.140625" defaultRowHeight="12.75"/>
  <cols>
    <col min="1" max="1" width="4.8515625" style="0" customWidth="1"/>
    <col min="7" max="7" width="12.57421875" style="0" customWidth="1"/>
  </cols>
  <sheetData>
    <row r="1" s="6" customFormat="1" ht="20.25">
      <c r="A1" s="6" t="s">
        <v>49</v>
      </c>
    </row>
    <row r="2" s="6" customFormat="1" ht="20.25">
      <c r="A2" s="6" t="s">
        <v>51</v>
      </c>
    </row>
    <row r="3" s="6" customFormat="1" ht="20.25">
      <c r="A3" s="6" t="s">
        <v>106</v>
      </c>
    </row>
    <row r="4" s="6" customFormat="1" ht="20.25">
      <c r="A4" s="6" t="s">
        <v>107</v>
      </c>
    </row>
    <row r="5" s="6" customFormat="1" ht="20.25">
      <c r="A5" s="6" t="s">
        <v>50</v>
      </c>
    </row>
    <row r="6" s="6" customFormat="1" ht="20.25"/>
    <row r="7" spans="1:19" ht="12.75">
      <c r="A7" s="13"/>
      <c r="B7" s="13"/>
      <c r="C7" s="13"/>
      <c r="D7" s="13"/>
      <c r="E7" s="13"/>
      <c r="F7" s="13"/>
      <c r="G7" s="13"/>
      <c r="H7" s="13"/>
      <c r="I7" s="13"/>
      <c r="J7" s="13"/>
      <c r="K7" s="13"/>
      <c r="L7" s="13"/>
      <c r="M7" s="13"/>
      <c r="N7" s="13"/>
      <c r="O7" s="13"/>
      <c r="P7" s="13"/>
      <c r="Q7" s="13"/>
      <c r="R7" s="13"/>
      <c r="S7" s="13"/>
    </row>
    <row r="8" ht="15.75">
      <c r="A8" s="15" t="s">
        <v>7</v>
      </c>
    </row>
    <row r="9" spans="1:19" ht="26.25">
      <c r="A9" s="15"/>
      <c r="D9" s="17" t="s">
        <v>9</v>
      </c>
      <c r="E9" s="17" t="s">
        <v>10</v>
      </c>
      <c r="F9" s="17" t="s">
        <v>11</v>
      </c>
      <c r="G9" s="119" t="s">
        <v>142</v>
      </c>
      <c r="H9" s="18" t="s">
        <v>88</v>
      </c>
      <c r="I9" s="3"/>
      <c r="J9" s="3"/>
      <c r="K9" s="3"/>
      <c r="L9" s="3"/>
      <c r="M9" s="3"/>
      <c r="N9" s="3"/>
      <c r="O9" s="3"/>
      <c r="P9" s="3"/>
      <c r="Q9" s="3"/>
      <c r="R9" s="3"/>
      <c r="S9" s="3"/>
    </row>
    <row r="10" spans="1:19" ht="15.75">
      <c r="A10" s="15" t="s">
        <v>108</v>
      </c>
      <c r="D10" s="17"/>
      <c r="E10" s="17"/>
      <c r="F10" s="17"/>
      <c r="G10" s="120" t="s">
        <v>143</v>
      </c>
      <c r="H10" s="18"/>
      <c r="I10" s="3"/>
      <c r="J10" s="3"/>
      <c r="K10" s="3"/>
      <c r="L10" s="3"/>
      <c r="M10" s="3"/>
      <c r="N10" s="3"/>
      <c r="O10" s="3"/>
      <c r="P10" s="3"/>
      <c r="Q10" s="3"/>
      <c r="R10" s="3"/>
      <c r="S10" s="3"/>
    </row>
    <row r="11" spans="2:9" s="1" customFormat="1" ht="12.75">
      <c r="B11" s="1" t="s">
        <v>8</v>
      </c>
      <c r="D11" s="32"/>
      <c r="E11" s="32"/>
      <c r="F11" s="32" t="s">
        <v>119</v>
      </c>
      <c r="H11" s="1" t="s">
        <v>120</v>
      </c>
      <c r="I11" s="3"/>
    </row>
    <row r="12" spans="2:9" s="1" customFormat="1" ht="12.75">
      <c r="B12" s="1" t="s">
        <v>87</v>
      </c>
      <c r="D12" s="32"/>
      <c r="E12" s="32" t="s">
        <v>119</v>
      </c>
      <c r="F12" s="32"/>
      <c r="H12" s="1" t="s">
        <v>121</v>
      </c>
      <c r="I12" s="3"/>
    </row>
    <row r="13" spans="2:6" ht="12.75">
      <c r="B13" s="1"/>
      <c r="D13" s="5"/>
      <c r="E13" s="5"/>
      <c r="F13" s="5"/>
    </row>
    <row r="14" spans="1:19" ht="15.75">
      <c r="A14" s="15" t="s">
        <v>118</v>
      </c>
      <c r="D14" s="17"/>
      <c r="E14" s="17"/>
      <c r="F14" s="17"/>
      <c r="G14" s="120" t="s">
        <v>144</v>
      </c>
      <c r="H14" s="18"/>
      <c r="I14" s="18"/>
      <c r="J14" s="3"/>
      <c r="K14" s="3"/>
      <c r="L14" s="3"/>
      <c r="M14" s="3"/>
      <c r="N14" s="3"/>
      <c r="O14" s="3"/>
      <c r="P14" s="3"/>
      <c r="Q14" s="3"/>
      <c r="R14" s="3"/>
      <c r="S14" s="3"/>
    </row>
    <row r="15" spans="2:9" s="1" customFormat="1" ht="12.75">
      <c r="B15" s="1" t="s">
        <v>8</v>
      </c>
      <c r="D15" s="32" t="s">
        <v>119</v>
      </c>
      <c r="E15" s="32"/>
      <c r="F15" s="32"/>
      <c r="H15" s="1" t="s">
        <v>122</v>
      </c>
      <c r="I15" s="18"/>
    </row>
    <row r="16" spans="2:9" s="1" customFormat="1" ht="12.75">
      <c r="B16" s="1" t="s">
        <v>87</v>
      </c>
      <c r="D16" s="32"/>
      <c r="E16" s="32"/>
      <c r="F16" s="32" t="s">
        <v>119</v>
      </c>
      <c r="H16" s="1" t="s">
        <v>123</v>
      </c>
      <c r="I16" s="18"/>
    </row>
    <row r="17" spans="4:8" s="1" customFormat="1" ht="12.75">
      <c r="D17" s="32"/>
      <c r="E17" s="32"/>
      <c r="F17" s="32"/>
      <c r="G17" s="32"/>
      <c r="H17" s="32"/>
    </row>
    <row r="18" spans="1:8" s="1" customFormat="1" ht="12.75">
      <c r="A18" s="118" t="s">
        <v>141</v>
      </c>
      <c r="D18" s="32"/>
      <c r="E18" s="32"/>
      <c r="F18" s="32"/>
      <c r="G18" s="32"/>
      <c r="H18" s="32"/>
    </row>
    <row r="19" spans="2:7" ht="12.75">
      <c r="B19" s="1"/>
      <c r="D19" s="5"/>
      <c r="E19" s="5"/>
      <c r="F19" s="5"/>
      <c r="G19" s="5"/>
    </row>
    <row r="20" spans="1:19" ht="12.75">
      <c r="A20" s="13"/>
      <c r="B20" s="13"/>
      <c r="C20" s="13"/>
      <c r="D20" s="13"/>
      <c r="E20" s="13"/>
      <c r="F20" s="13"/>
      <c r="G20" s="13"/>
      <c r="H20" s="13"/>
      <c r="I20" s="13"/>
      <c r="J20" s="13"/>
      <c r="K20" s="13"/>
      <c r="L20" s="13"/>
      <c r="M20" s="13"/>
      <c r="N20" s="13"/>
      <c r="O20" s="13"/>
      <c r="P20" s="13"/>
      <c r="Q20" s="13"/>
      <c r="R20" s="13"/>
      <c r="S20" s="13"/>
    </row>
    <row r="21" s="45" customFormat="1" ht="12.75">
      <c r="A21" s="16" t="s">
        <v>139</v>
      </c>
    </row>
    <row r="22" spans="6:17" s="131" customFormat="1" ht="12.75">
      <c r="F22" s="132"/>
      <c r="G22" s="132"/>
      <c r="N22" s="152" t="s">
        <v>145</v>
      </c>
      <c r="O22" s="152"/>
      <c r="P22" s="133" t="s">
        <v>146</v>
      </c>
      <c r="Q22" s="134"/>
    </row>
    <row r="23" spans="1:17" s="135" customFormat="1" ht="25.5">
      <c r="A23" s="135" t="s">
        <v>147</v>
      </c>
      <c r="B23" s="153" t="s">
        <v>148</v>
      </c>
      <c r="C23" s="153"/>
      <c r="D23" s="153"/>
      <c r="E23" s="153"/>
      <c r="F23" s="153"/>
      <c r="G23" s="136" t="s">
        <v>149</v>
      </c>
      <c r="H23" s="153" t="s">
        <v>150</v>
      </c>
      <c r="I23" s="153"/>
      <c r="J23" s="153"/>
      <c r="K23" s="153" t="s">
        <v>151</v>
      </c>
      <c r="L23" s="153"/>
      <c r="M23" s="153"/>
      <c r="N23" s="135" t="s">
        <v>11</v>
      </c>
      <c r="O23" s="135" t="s">
        <v>9</v>
      </c>
      <c r="P23" s="135" t="s">
        <v>11</v>
      </c>
      <c r="Q23" s="135" t="s">
        <v>9</v>
      </c>
    </row>
    <row r="24" spans="1:13" s="139" customFormat="1" ht="12.75">
      <c r="A24" s="137"/>
      <c r="B24" s="151"/>
      <c r="C24" s="151"/>
      <c r="D24" s="151"/>
      <c r="E24" s="151"/>
      <c r="F24" s="151"/>
      <c r="G24" s="138"/>
      <c r="H24" s="150"/>
      <c r="I24" s="150"/>
      <c r="J24" s="150"/>
      <c r="K24" s="150"/>
      <c r="L24" s="150"/>
      <c r="M24" s="150"/>
    </row>
    <row r="25" spans="1:13" ht="12.75">
      <c r="A25" s="1" t="s">
        <v>166</v>
      </c>
      <c r="E25" s="5"/>
      <c r="F25" s="5"/>
      <c r="G25" s="5"/>
      <c r="H25" s="150"/>
      <c r="I25" s="150"/>
      <c r="J25" s="150"/>
      <c r="K25" s="150"/>
      <c r="L25" s="150"/>
      <c r="M25" s="150"/>
    </row>
    <row r="26" spans="5:13" ht="12.75">
      <c r="E26" s="5"/>
      <c r="F26" s="5"/>
      <c r="G26" s="5"/>
      <c r="H26" s="150"/>
      <c r="I26" s="150"/>
      <c r="J26" s="150"/>
      <c r="K26" s="150"/>
      <c r="L26" s="150"/>
      <c r="M26" s="150"/>
    </row>
    <row r="27" spans="1:17" s="1" customFormat="1" ht="12.75">
      <c r="A27" s="1" t="s">
        <v>167</v>
      </c>
      <c r="E27" s="32"/>
      <c r="F27" s="32"/>
      <c r="G27" s="32"/>
      <c r="H27" s="32"/>
      <c r="I27" s="32"/>
      <c r="N27"/>
      <c r="O27"/>
      <c r="P27"/>
      <c r="Q27"/>
    </row>
    <row r="28" spans="2:13" s="140" customFormat="1" ht="12.75">
      <c r="B28" s="149"/>
      <c r="C28" s="149"/>
      <c r="D28" s="149"/>
      <c r="E28" s="149"/>
      <c r="F28" s="149"/>
      <c r="G28" s="141"/>
      <c r="H28" s="149"/>
      <c r="I28" s="149"/>
      <c r="J28" s="149"/>
      <c r="K28" s="149"/>
      <c r="L28" s="149"/>
      <c r="M28" s="149"/>
    </row>
    <row r="29" spans="5:8" ht="12.75">
      <c r="E29" s="5"/>
      <c r="F29" s="5"/>
      <c r="G29" s="5"/>
      <c r="H29" s="5"/>
    </row>
    <row r="30" spans="1:8" s="1" customFormat="1" ht="12.75">
      <c r="A30" s="1" t="s">
        <v>152</v>
      </c>
      <c r="E30" s="32"/>
      <c r="F30" s="32"/>
      <c r="G30" s="32"/>
      <c r="H30" s="32"/>
    </row>
    <row r="31" spans="1:8" s="1" customFormat="1" ht="12.75">
      <c r="A31" s="1" t="s">
        <v>153</v>
      </c>
      <c r="B31" s="1" t="s">
        <v>154</v>
      </c>
      <c r="E31" s="32"/>
      <c r="F31" s="32"/>
      <c r="G31" s="32"/>
      <c r="H31" s="32"/>
    </row>
    <row r="32" spans="2:8" s="1" customFormat="1" ht="12.75">
      <c r="B32" s="1" t="s">
        <v>155</v>
      </c>
      <c r="E32" s="32"/>
      <c r="F32" s="32"/>
      <c r="G32" s="32"/>
      <c r="H32" s="32"/>
    </row>
    <row r="33" spans="1:8" s="1" customFormat="1" ht="12.75">
      <c r="A33" s="1" t="s">
        <v>156</v>
      </c>
      <c r="B33" s="1" t="s">
        <v>157</v>
      </c>
      <c r="E33" s="32"/>
      <c r="F33" s="32"/>
      <c r="G33" s="32"/>
      <c r="H33" s="32"/>
    </row>
    <row r="34" spans="2:8" s="1" customFormat="1" ht="12.75">
      <c r="B34" s="1" t="s">
        <v>158</v>
      </c>
      <c r="E34" s="32"/>
      <c r="F34" s="32"/>
      <c r="G34" s="32"/>
      <c r="H34" s="32"/>
    </row>
    <row r="35" s="1" customFormat="1" ht="12.75">
      <c r="B35" s="1" t="s">
        <v>159</v>
      </c>
    </row>
    <row r="36" spans="1:2" s="1" customFormat="1" ht="12.75">
      <c r="A36" s="1" t="s">
        <v>160</v>
      </c>
      <c r="B36" s="1" t="s">
        <v>161</v>
      </c>
    </row>
    <row r="37" s="1" customFormat="1" ht="12.75">
      <c r="B37" s="1" t="s">
        <v>162</v>
      </c>
    </row>
    <row r="38" spans="1:2" s="1" customFormat="1" ht="12.75">
      <c r="A38" s="1" t="s">
        <v>163</v>
      </c>
      <c r="B38" s="1" t="s">
        <v>164</v>
      </c>
    </row>
    <row r="39" s="1" customFormat="1" ht="12.75">
      <c r="B39" s="1" t="s">
        <v>165</v>
      </c>
    </row>
    <row r="40" spans="5:9" ht="12.75">
      <c r="E40" s="5"/>
      <c r="F40" s="5"/>
      <c r="G40" s="5"/>
      <c r="H40" s="5"/>
      <c r="I40" s="5"/>
    </row>
    <row r="41" spans="5:9" ht="12.75">
      <c r="E41" s="5"/>
      <c r="F41" s="5"/>
      <c r="G41" s="5"/>
      <c r="H41" s="5"/>
      <c r="I41" s="5"/>
    </row>
    <row r="42" spans="5:9" ht="12.75">
      <c r="E42" s="5"/>
      <c r="F42" s="5"/>
      <c r="G42" s="5"/>
      <c r="H42" s="5"/>
      <c r="I42" s="5"/>
    </row>
  </sheetData>
  <mergeCells count="14">
    <mergeCell ref="B24:F24"/>
    <mergeCell ref="H24:J24"/>
    <mergeCell ref="K24:M24"/>
    <mergeCell ref="N22:O22"/>
    <mergeCell ref="B23:F23"/>
    <mergeCell ref="H23:J23"/>
    <mergeCell ref="K23:M23"/>
    <mergeCell ref="B28:F28"/>
    <mergeCell ref="H28:J28"/>
    <mergeCell ref="K28:M28"/>
    <mergeCell ref="H25:J25"/>
    <mergeCell ref="H26:J26"/>
    <mergeCell ref="K25:M25"/>
    <mergeCell ref="K26:M26"/>
  </mergeCells>
  <printOptions horizontalCentered="1"/>
  <pageMargins left="0.37" right="0.4" top="0.69" bottom="0.84" header="0.5" footer="0.5"/>
  <pageSetup fitToHeight="1" fitToWidth="1" horizontalDpi="600" verticalDpi="600" orientation="landscape" scale="76" r:id="rId1"/>
  <headerFooter alignWithMargins="0">
    <oddHeader>&amp;C&amp;"Arial,Bold"&amp;14NCSX June 2007 ETC 
TABLE IV - Uncertainty of Estimate and Residual Risk Assessment</oddHeader>
    <oddFooter>&amp;L&amp;F&amp;C&amp;A&amp;R&amp;D   &amp;T</oddFooter>
  </headerFooter>
</worksheet>
</file>

<file path=xl/worksheets/sheet6.xml><?xml version="1.0" encoding="utf-8"?>
<worksheet xmlns="http://schemas.openxmlformats.org/spreadsheetml/2006/main" xmlns:r="http://schemas.openxmlformats.org/officeDocument/2006/relationships">
  <dimension ref="A1:T124"/>
  <sheetViews>
    <sheetView tabSelected="1" zoomScale="85" zoomScaleNormal="85" workbookViewId="0" topLeftCell="A8">
      <selection activeCell="AA74" sqref="AA74"/>
    </sheetView>
  </sheetViews>
  <sheetFormatPr defaultColWidth="9.140625" defaultRowHeight="12.75"/>
  <cols>
    <col min="1" max="1" width="4.8515625" style="0" customWidth="1"/>
    <col min="21" max="21" width="9.57421875" style="0" customWidth="1"/>
  </cols>
  <sheetData>
    <row r="1" s="6" customFormat="1" ht="20.25">
      <c r="A1" s="6" t="s">
        <v>49</v>
      </c>
    </row>
    <row r="2" s="6" customFormat="1" ht="20.25">
      <c r="A2" s="6" t="s">
        <v>51</v>
      </c>
    </row>
    <row r="3" s="6" customFormat="1" ht="20.25">
      <c r="A3" s="6" t="s">
        <v>106</v>
      </c>
    </row>
    <row r="4" s="6" customFormat="1" ht="20.25">
      <c r="A4" s="6" t="s">
        <v>107</v>
      </c>
    </row>
    <row r="5" s="6" customFormat="1" ht="20.25">
      <c r="A5" s="6" t="s">
        <v>50</v>
      </c>
    </row>
    <row r="6" s="6" customFormat="1" ht="20.25"/>
    <row r="7" spans="1:20" ht="12.75">
      <c r="A7" s="13"/>
      <c r="B7" s="13"/>
      <c r="C7" s="13"/>
      <c r="D7" s="13"/>
      <c r="E7" s="13"/>
      <c r="F7" s="13"/>
      <c r="G7" s="13"/>
      <c r="H7" s="13"/>
      <c r="I7" s="13"/>
      <c r="J7" s="13"/>
      <c r="K7" s="13"/>
      <c r="L7" s="13"/>
      <c r="M7" s="13"/>
      <c r="N7" s="13"/>
      <c r="O7" s="13"/>
      <c r="P7" s="13"/>
      <c r="Q7" s="13"/>
      <c r="R7" s="13"/>
      <c r="S7" s="13"/>
      <c r="T7" s="13"/>
    </row>
    <row r="8" spans="5:8" ht="12.75">
      <c r="E8" s="5"/>
      <c r="F8" s="5"/>
      <c r="G8" s="5"/>
      <c r="H8" s="5"/>
    </row>
    <row r="9" spans="1:8" ht="12.75">
      <c r="A9" s="1" t="s">
        <v>86</v>
      </c>
      <c r="E9" s="5"/>
      <c r="F9" s="5"/>
      <c r="G9" s="5"/>
      <c r="H9" s="5"/>
    </row>
    <row r="10" spans="1:8" ht="12.75">
      <c r="A10" s="1"/>
      <c r="E10" s="5"/>
      <c r="F10" s="5"/>
      <c r="G10" s="5"/>
      <c r="H10" s="5"/>
    </row>
    <row r="11" spans="2:8" ht="12.75">
      <c r="B11" s="1"/>
      <c r="E11" s="5"/>
      <c r="F11" s="5"/>
      <c r="G11" s="5"/>
      <c r="H11" s="5"/>
    </row>
    <row r="12" spans="5:8" ht="12.75">
      <c r="E12" s="5"/>
      <c r="F12" s="5"/>
      <c r="G12" s="5"/>
      <c r="H12" s="5"/>
    </row>
    <row r="13" spans="5:8" ht="12.75">
      <c r="E13" s="5"/>
      <c r="F13" s="5"/>
      <c r="G13" s="5"/>
      <c r="H13" s="5"/>
    </row>
    <row r="14" spans="5:8" ht="12.75">
      <c r="E14" s="5"/>
      <c r="F14" s="5"/>
      <c r="G14" s="5"/>
      <c r="H14" s="5"/>
    </row>
    <row r="15" spans="5:8" ht="12.75">
      <c r="E15" s="5"/>
      <c r="F15" s="5"/>
      <c r="G15" s="5"/>
      <c r="H15" s="5"/>
    </row>
    <row r="16" spans="5:8" ht="12.75">
      <c r="E16" s="5"/>
      <c r="F16" s="5"/>
      <c r="G16" s="5"/>
      <c r="H16" s="5"/>
    </row>
    <row r="40" spans="2:12" ht="12.75">
      <c r="B40" s="1"/>
      <c r="L40" s="1"/>
    </row>
    <row r="67" ht="12.75">
      <c r="C67" s="1"/>
    </row>
    <row r="94" ht="12.75">
      <c r="C94" s="1"/>
    </row>
    <row r="124" ht="12.75">
      <c r="B124" t="s">
        <v>140</v>
      </c>
    </row>
  </sheetData>
  <printOptions/>
  <pageMargins left="0.75" right="0.75" top="1.25" bottom="1" header="0.75" footer="0.5"/>
  <pageSetup horizontalDpi="600" verticalDpi="600" orientation="landscape" scale="70" r:id="rId2"/>
  <headerFooter alignWithMargins="0">
    <oddHeader>&amp;C&amp;"Arial,Bold"&amp;14NCSX June 2007 ETC 
TABLE V - Basis of Estimate</oddHeader>
    <oddFooter xml:space="preserve">&amp;L&amp;F&amp;C&amp;A   page &amp;P of &amp;N &amp;R &amp;D    &amp;T   </oddFooter>
  </headerFooter>
  <rowBreaks count="3" manualBreakCount="3">
    <brk id="36" max="255" man="1"/>
    <brk id="61" max="255" man="1"/>
    <brk id="8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2007-06-29T20:36:39Z</cp:lastPrinted>
  <dcterms:created xsi:type="dcterms:W3CDTF">2001-10-24T18:11:20Z</dcterms:created>
  <dcterms:modified xsi:type="dcterms:W3CDTF">2007-06-29T20:36:54Z</dcterms:modified>
  <cp:category/>
  <cp:version/>
  <cp:contentType/>
  <cp:contentStatus/>
</cp:coreProperties>
</file>