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'Sheet1'!$A$3:$N$182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<sst xmlns="http://schemas.openxmlformats.org/spreadsheetml/2006/main" count="141" uniqueCount="141">
  <si>
    <t>Subtotal WBS 11</t>
  </si>
  <si>
    <t>Subtotal WBS 12</t>
  </si>
  <si>
    <t>Subtotal WBS 13</t>
  </si>
  <si>
    <t>Subtotal WBS 14</t>
  </si>
  <si>
    <t>Subtotal WBS 15</t>
  </si>
  <si>
    <t>Subtotal WBS 16</t>
  </si>
  <si>
    <t>Subtotal WBS 17</t>
  </si>
  <si>
    <t>Subtotal WBS 18</t>
  </si>
  <si>
    <t>Subtotal WBS 19</t>
  </si>
  <si>
    <t>Subtotal WBS 21</t>
  </si>
  <si>
    <t>Subtotal WBS 22</t>
  </si>
  <si>
    <t>Subtotal WBS 25</t>
  </si>
  <si>
    <t>Subtotal WBS 31</t>
  </si>
  <si>
    <t>Subtotal WBS 36</t>
  </si>
  <si>
    <t>Subtotal WBS 38</t>
  </si>
  <si>
    <t>Subtotal WBS 39</t>
  </si>
  <si>
    <t>Subtotal WBS 41</t>
  </si>
  <si>
    <t>Subtotal WBS 42</t>
  </si>
  <si>
    <t>Subtotal WBS 43</t>
  </si>
  <si>
    <t>Subtotal WBS 44</t>
  </si>
  <si>
    <t>Subtotal WBS 45</t>
  </si>
  <si>
    <t>Subtotal WBS 51</t>
  </si>
  <si>
    <t>Subtotal WBS 52</t>
  </si>
  <si>
    <t>Subtotal WBS 53</t>
  </si>
  <si>
    <t>Subtotal WBS 54</t>
  </si>
  <si>
    <t>Subtotal WBS 55</t>
  </si>
  <si>
    <t>Subtotal WBS 56</t>
  </si>
  <si>
    <t>Subtotal WBS 57</t>
  </si>
  <si>
    <t>Subtotal WBS 61</t>
  </si>
  <si>
    <t>623 - 623 - GN2 Cryostat Cooling System</t>
  </si>
  <si>
    <t>Subtotal WBS 62</t>
  </si>
  <si>
    <t>Subtotal WBS 63</t>
  </si>
  <si>
    <t>Subtotal WBS 64</t>
  </si>
  <si>
    <t>Subtotal WBS 65</t>
  </si>
  <si>
    <t>Subtotal WBS 71</t>
  </si>
  <si>
    <t>Subtotal WBS 72</t>
  </si>
  <si>
    <t>Subtotal WBS 73</t>
  </si>
  <si>
    <t>Subtotal WBS 74</t>
  </si>
  <si>
    <t>Subtotal WBS 75</t>
  </si>
  <si>
    <t>Subtotal WBS 76</t>
  </si>
  <si>
    <t>Subtotal WBS 81</t>
  </si>
  <si>
    <t>Subtotal WBS 82</t>
  </si>
  <si>
    <t>Subtotal WBS 84</t>
  </si>
  <si>
    <t>Subtotal WBS 85</t>
  </si>
  <si>
    <t>AA - PPPL Allocations</t>
  </si>
  <si>
    <t>Subtotal Allocations</t>
  </si>
  <si>
    <t>CC - Contingency</t>
  </si>
  <si>
    <t>Subtotal Contingency</t>
  </si>
  <si>
    <t>Totals</t>
  </si>
  <si>
    <t>111 - Limiters</t>
  </si>
  <si>
    <t>121 - Vacuum Vessel Assembly</t>
  </si>
  <si>
    <t>122 - Vacuum Vessel Thermal Insulation</t>
  </si>
  <si>
    <t>123 - Vacuum Vessel Heating and Cooling Distrib</t>
  </si>
  <si>
    <t>124 - Vacuum Vessel Supports</t>
  </si>
  <si>
    <t>125 - Vacuum Vessel Local I&amp;C</t>
  </si>
  <si>
    <t>131 - TF Coils</t>
  </si>
  <si>
    <t>141 - Modular Coil Winding Form</t>
  </si>
  <si>
    <t>142 - Modular Coil Windings and Assembly</t>
  </si>
  <si>
    <t>143 - Modular Coil Local I&amp;C</t>
  </si>
  <si>
    <t>144 - Modular Coil Winding Facility &amp; Fixtures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</si>
  <si>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</si>
  <si>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</si>
  <si>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</si>
  <si>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</si>
  <si>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</si>
  <si>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</si>
  <si>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>181 - Field Period Assembly Planning/Oversight</t>
  </si>
  <si>
    <t>182 - TFTR Test Cell Area preparations</t>
  </si>
  <si>
    <t>183 - Receive Inspect  and Test Coils</t>
  </si>
  <si>
    <t>184 - Receive  Inspect  and Test VV</t>
  </si>
  <si>
    <t>185 - Assemble Field Periods</t>
  </si>
  <si>
    <t>186 - Tooling Design and Fabrication</t>
  </si>
  <si>
    <t>187 - Measurement Systems</t>
  </si>
  <si>
    <t>191 - Stellarator Core Management &amp; Oversight</t>
  </si>
  <si>
    <t>192 - Stellarator Core Integration &amp; Analysis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</si>
  <si>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</si>
  <si>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</si>
  <si>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</si>
  <si>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</si>
  <si>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</si>
  <si>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</si>
  <si>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39 - Diagnostics Integration</t>
  </si>
  <si>
    <t>411 - Auxliary AC Power Systems</t>
  </si>
  <si>
    <t>412 - Experimental AC Power Systems</t>
  </si>
  <si>
    <t>422 - D-Site AC/DC Converters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</si>
  <si>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</si>
  <si>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</si>
  <si>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</si>
  <si>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</si>
  <si>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</si>
  <si>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>443 - Real Time Control Systems</t>
  </si>
  <si>
    <t>444 - Instrument Systems</t>
  </si>
  <si>
    <t>451 - System Design and Interfaces</t>
  </si>
  <si>
    <t>452 - Electrical Systems Support</t>
  </si>
  <si>
    <t>453 - System Testing (PTP's)</t>
  </si>
  <si>
    <t>46 - FCPC Building Modifications</t>
  </si>
  <si>
    <t>51 - TCP/IP Infrastructure Systems</t>
  </si>
  <si>
    <t>Subtotal WBS 46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</si>
  <si>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</si>
  <si>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</si>
  <si>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</si>
  <si>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</si>
  <si>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</si>
  <si>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57 - Control Room Facility</t>
  </si>
  <si>
    <t>611 - C-Site Cooling System</t>
  </si>
  <si>
    <t>612 - NB Water Cooling Systems</t>
  </si>
  <si>
    <t>613 - Vacuum Pumping System</t>
  </si>
  <si>
    <t>614 - Bakeout Water System</t>
  </si>
  <si>
    <t>621 - LN2-LHe Supply System</t>
  </si>
  <si>
    <t>622 - LN2 Coil Cooling Supply</t>
  </si>
  <si>
    <t>63 - Utility Systems</t>
  </si>
  <si>
    <t>64 - PFC/VV Heating &amp; Cooling</t>
  </si>
  <si>
    <t>65 - Facility Systems Integration</t>
  </si>
  <si>
    <t>71 - Shield Wall Reconfiguration</t>
  </si>
  <si>
    <t>72 - Control Room Refurbishment</t>
  </si>
  <si>
    <t>73 - Platform Design &amp; Fabrication</t>
  </si>
  <si>
    <t>741 - Planning Prior to Machine Assembly</t>
  </si>
  <si>
    <t>742 - Construction Management</t>
  </si>
  <si>
    <t>75 - Test Cell and Basement Assembly Operations</t>
  </si>
  <si>
    <t>76 - Tooling Design &amp; Fabrication</t>
  </si>
  <si>
    <t>77 - Measurement Systems</t>
  </si>
  <si>
    <t>Subtotal WBS 77</t>
  </si>
  <si>
    <t>81 - Project Management and Control</t>
  </si>
  <si>
    <t>82 - Project Engineering</t>
  </si>
  <si>
    <t>84 - Project Physics</t>
  </si>
  <si>
    <t>85 - Integrated Systems Testing</t>
  </si>
  <si>
    <t>132 - CS Solenoid/133-PF Ring Coils</t>
  </si>
  <si>
    <t>130 - General Conventional Coil Design</t>
  </si>
  <si>
    <t>WBS</t>
  </si>
  <si>
    <t>133 - External Trim Coils</t>
  </si>
  <si>
    <t>134 - Conventional Coil Local I&amp;C</t>
  </si>
  <si>
    <t>445 - Coil Protection Systems</t>
  </si>
  <si>
    <t>CD-2 Estimate</t>
  </si>
  <si>
    <t>446 - Ground Fault Monitoring System</t>
  </si>
  <si>
    <t>TOTALS ADDED      (w/o Cont)</t>
  </si>
  <si>
    <t>ECP-04-005 Estimate</t>
  </si>
  <si>
    <t>Delta FY2003 Actuals</t>
  </si>
  <si>
    <t>Delta ECP-CD-2</t>
  </si>
  <si>
    <t>Re-Estimate of R&amp;D Tasks</t>
  </si>
  <si>
    <t>Revised M&amp;S Estimate (Incl Prototype Contracts)</t>
  </si>
  <si>
    <t>Re-Estimate of Analyses &amp; Design Tasks/Escalation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</si>
</sst>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\K_);\(&quot;$&quot;#,##0.0\K\)"/>
    <numFmt numFmtId="165" formatCode="#,##0.0"/>
    <numFmt numFmtId="166" formatCode="&quot;$&quot;#,##0"/>
    <numFmt numFmtId="167" formatCode="#,##0.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3" fillId="0" borderId="0" xfId="0" applyNumberFormat="1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2" borderId="0" xfId="0" applyNumberFormat="1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simmons\My%20Documents\My%20Webs\SystemsEng\Config_Mgmt\FY2004_ECPs\ECP-04-004_CD-2_Baseline\WBSIII%20Cost%20CD-2%20Basel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workbookViewId="0" topLeftCell="A1">
      <pane ySplit="1605" topLeftCell="BM171" activePane="bottomLeft" state="split"/>
      <selection pane="topLeft" activeCell="N1" sqref="N1:Q16384"/>
      <selection pane="bottomLeft" activeCell="C181" sqref="C181"/>
    </sheetView>
  </sheetViews>
  <sheetFormatPr defaultColWidth="9.140625" defaultRowHeight="12.75"/>
  <cols>
    <col min="1" max="1" width="45.140625" style="0" bestFit="1" customWidth="1"/>
    <col min="2" max="3" width="11.57421875" style="8" customWidth="1"/>
    <col min="4" max="4" width="10.7109375" style="8" customWidth="1"/>
    <col min="5" max="5" width="2.7109375" style="7" customWidth="1"/>
    <col min="6" max="6" width="12.7109375" style="8" customWidth="1"/>
    <col min="7" max="7" width="2.7109375" style="7" customWidth="1"/>
    <col min="8" max="8" width="12.7109375" style="8" customWidth="1"/>
    <col min="9" max="9" width="2.7109375" style="7" customWidth="1"/>
    <col min="10" max="10" width="15.57421875" style="8" customWidth="1"/>
    <col min="11" max="11" width="2.7109375" style="7" customWidth="1"/>
    <col min="12" max="12" width="14.7109375" style="8" customWidth="1"/>
    <col min="13" max="13" width="2.7109375" style="7" customWidth="1"/>
    <col min="14" max="14" width="11.00390625" style="8" customWidth="1"/>
  </cols>
  <sheetData>
    <row r="1" spans="1:14" s="12" customFormat="1" ht="54.75" customHeight="1">
      <c r="A1" s="2" t="s">
        <v>128</v>
      </c>
      <c r="B1" s="6" t="s">
        <v>132</v>
      </c>
      <c r="C1" s="6" t="s">
        <v>135</v>
      </c>
      <c r="D1" s="6" t="s">
        <v>137</v>
      </c>
      <c r="E1" s="11"/>
      <c r="F1" s="13" t="s">
        <v>136</v>
      </c>
      <c r="G1" s="11"/>
      <c r="H1" s="13" t="s">
        <v>138</v>
      </c>
      <c r="I1" s="11"/>
      <c r="J1" s="13" t="s">
        <v>140</v>
      </c>
      <c r="K1" s="11"/>
      <c r="L1" s="13" t="s">
        <v>139</v>
      </c>
      <c r="M1" s="11"/>
      <c r="N1" s="6" t="s">
        <v>134</v>
      </c>
    </row>
    <row r="2" spans="2:14" s="3" customFormat="1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t="s">
        <v>49</v>
      </c>
      <c r="B3" s="8">
        <v>7.6</v>
      </c>
      <c r="C3" s="8">
        <v>0.06</v>
      </c>
      <c r="D3" s="8">
        <f>C3-B3</f>
        <v>-7.54</v>
      </c>
      <c r="F3" s="8">
        <v>-7.5</v>
      </c>
      <c r="N3" s="8">
        <f>D3</f>
        <v>-7.54</v>
      </c>
    </row>
    <row r="4" spans="1:14" s="14" customFormat="1" ht="12.75">
      <c r="A4" s="14" t="s">
        <v>0</v>
      </c>
      <c r="B4" s="17">
        <f>SUM(B3)</f>
        <v>7.6</v>
      </c>
      <c r="C4" s="17">
        <f>SUM(C3)</f>
        <v>0.06</v>
      </c>
      <c r="D4" s="17">
        <f>SUM(D3)</f>
        <v>-7.54</v>
      </c>
      <c r="E4" s="18"/>
      <c r="F4" s="17">
        <f>SUM(F3)</f>
        <v>-7.5</v>
      </c>
      <c r="G4" s="18"/>
      <c r="H4" s="17">
        <f>SUM(H3)</f>
        <v>0</v>
      </c>
      <c r="I4" s="18"/>
      <c r="J4" s="17">
        <f>SUM(J3)</f>
        <v>0</v>
      </c>
      <c r="K4" s="18"/>
      <c r="L4" s="17">
        <f>SUM(L3)</f>
        <v>0</v>
      </c>
      <c r="M4" s="18"/>
      <c r="N4" s="17">
        <f>N3</f>
        <v>-7.54</v>
      </c>
    </row>
    <row r="6" spans="1:14" ht="12.75">
      <c r="A6" t="s">
        <v>50</v>
      </c>
      <c r="B6" s="15">
        <v>5378</v>
      </c>
      <c r="C6" s="15">
        <v>5929</v>
      </c>
      <c r="D6" s="8">
        <f aca="true" t="shared" si="0" ref="D6:D11">C6-B6</f>
        <v>551</v>
      </c>
      <c r="N6" s="8">
        <f>D6</f>
        <v>551</v>
      </c>
    </row>
    <row r="7" spans="1:14" ht="12.75">
      <c r="A7" t="s">
        <v>51</v>
      </c>
      <c r="B7" s="16">
        <v>193</v>
      </c>
      <c r="C7" s="16">
        <v>174.9</v>
      </c>
      <c r="D7" s="8">
        <f t="shared" si="0"/>
        <v>-18.099999999999994</v>
      </c>
      <c r="N7" s="8">
        <f>D7</f>
        <v>-18.099999999999994</v>
      </c>
    </row>
    <row r="8" spans="1:14" ht="12.75">
      <c r="A8" t="s">
        <v>52</v>
      </c>
      <c r="B8" s="16">
        <v>387</v>
      </c>
      <c r="C8" s="16">
        <v>375.8</v>
      </c>
      <c r="D8" s="8">
        <f t="shared" si="0"/>
        <v>-11.199999999999989</v>
      </c>
      <c r="N8" s="8">
        <f>D8</f>
        <v>-11.199999999999989</v>
      </c>
    </row>
    <row r="9" spans="1:14" ht="12.75">
      <c r="A9" t="s">
        <v>53</v>
      </c>
      <c r="B9" s="16">
        <v>82</v>
      </c>
      <c r="C9" s="16">
        <v>62.6</v>
      </c>
      <c r="D9" s="8">
        <f t="shared" si="0"/>
        <v>-19.4</v>
      </c>
      <c r="N9" s="8">
        <f>D9</f>
        <v>-19.4</v>
      </c>
    </row>
    <row r="10" spans="1:14" ht="12.75">
      <c r="A10" t="s">
        <v>54</v>
      </c>
      <c r="B10" s="16">
        <v>26</v>
      </c>
      <c r="C10" s="16">
        <v>26.7</v>
      </c>
      <c r="D10" s="8">
        <f t="shared" si="0"/>
        <v>0.6999999999999993</v>
      </c>
      <c r="N10" s="8">
        <f>D10</f>
        <v>0.6999999999999993</v>
      </c>
    </row>
    <row r="11" spans="1:14" s="14" customFormat="1" ht="12.75">
      <c r="A11" s="14" t="s">
        <v>1</v>
      </c>
      <c r="B11" s="17">
        <f>SUM(B6:B10)</f>
        <v>6066</v>
      </c>
      <c r="C11" s="17">
        <f>SUM(C6:C10)</f>
        <v>6569</v>
      </c>
      <c r="D11" s="9">
        <f t="shared" si="0"/>
        <v>503</v>
      </c>
      <c r="E11" s="18"/>
      <c r="F11" s="17">
        <v>83.7</v>
      </c>
      <c r="G11" s="18"/>
      <c r="H11" s="17">
        <f>80.4+83.1</f>
        <v>163.5</v>
      </c>
      <c r="I11" s="18"/>
      <c r="J11" s="17">
        <v>256</v>
      </c>
      <c r="K11" s="18"/>
      <c r="L11" s="17">
        <v>0</v>
      </c>
      <c r="M11" s="18"/>
      <c r="N11" s="17">
        <f>SUM(N6:N10)</f>
        <v>503.00000000000006</v>
      </c>
    </row>
    <row r="13" spans="1:14" ht="12.75">
      <c r="A13" t="s">
        <v>127</v>
      </c>
      <c r="B13" s="16">
        <v>304</v>
      </c>
      <c r="C13" s="16">
        <v>407.1</v>
      </c>
      <c r="D13" s="8">
        <f aca="true" t="shared" si="1" ref="D13:D18">C13-B13</f>
        <v>103.10000000000002</v>
      </c>
      <c r="N13" s="8">
        <f>D13</f>
        <v>103.10000000000002</v>
      </c>
    </row>
    <row r="14" spans="1:14" ht="12.75">
      <c r="A14" t="s">
        <v>55</v>
      </c>
      <c r="B14" s="16">
        <v>1529</v>
      </c>
      <c r="C14" s="16">
        <v>1546.3</v>
      </c>
      <c r="D14" s="8">
        <f t="shared" si="1"/>
        <v>17.299999999999955</v>
      </c>
      <c r="N14" s="8">
        <f>D14</f>
        <v>17.299999999999955</v>
      </c>
    </row>
    <row r="15" spans="1:14" ht="12.75">
      <c r="A15" t="s">
        <v>126</v>
      </c>
      <c r="B15" s="16">
        <v>1800</v>
      </c>
      <c r="C15" s="16">
        <v>1747.4</v>
      </c>
      <c r="D15" s="8">
        <f t="shared" si="1"/>
        <v>-52.59999999999991</v>
      </c>
      <c r="N15" s="8">
        <f>D15</f>
        <v>-52.59999999999991</v>
      </c>
    </row>
    <row r="16" spans="1:14" ht="12.75">
      <c r="A16" t="s">
        <v>129</v>
      </c>
      <c r="B16" s="16">
        <v>438</v>
      </c>
      <c r="C16" s="16">
        <v>372</v>
      </c>
      <c r="D16" s="8">
        <f t="shared" si="1"/>
        <v>-66</v>
      </c>
      <c r="N16" s="8">
        <f>D16</f>
        <v>-66</v>
      </c>
    </row>
    <row r="17" spans="1:14" ht="12.75">
      <c r="A17" t="s">
        <v>130</v>
      </c>
      <c r="B17" s="16">
        <f>96970/1000</f>
        <v>96.97</v>
      </c>
      <c r="C17" s="16">
        <v>85.5</v>
      </c>
      <c r="D17" s="8">
        <f t="shared" si="1"/>
        <v>-11.469999999999999</v>
      </c>
      <c r="N17" s="8">
        <f>D17</f>
        <v>-11.469999999999999</v>
      </c>
    </row>
    <row r="18" spans="1:14" s="14" customFormat="1" ht="12.75">
      <c r="A18" s="14" t="s">
        <v>2</v>
      </c>
      <c r="B18" s="17">
        <f>SUM(B13:B17)</f>
        <v>4167.97</v>
      </c>
      <c r="C18" s="17">
        <f>SUM(C13:C17)</f>
        <v>4158.3</v>
      </c>
      <c r="D18" s="9">
        <f t="shared" si="1"/>
        <v>-9.670000000000073</v>
      </c>
      <c r="E18" s="18"/>
      <c r="F18" s="17">
        <f>SUM(F13:F17)</f>
        <v>0</v>
      </c>
      <c r="G18" s="18"/>
      <c r="H18" s="17">
        <f>SUM(H13:H17)</f>
        <v>0</v>
      </c>
      <c r="I18" s="18"/>
      <c r="J18" s="17">
        <v>-10.1</v>
      </c>
      <c r="K18" s="18"/>
      <c r="L18" s="17">
        <f>SUM(L13:L17)</f>
        <v>0</v>
      </c>
      <c r="M18" s="18"/>
      <c r="N18" s="17">
        <f>SUM(N13:N17)</f>
        <v>-9.66999999999993</v>
      </c>
    </row>
    <row r="20" spans="1:14" ht="12.75">
      <c r="A20" t="s">
        <v>56</v>
      </c>
      <c r="B20" s="16">
        <v>9064</v>
      </c>
      <c r="C20" s="16">
        <v>9171.9</v>
      </c>
      <c r="D20" s="8">
        <f>C20-B20</f>
        <v>107.89999999999964</v>
      </c>
      <c r="N20" s="8">
        <f>D20</f>
        <v>107.89999999999964</v>
      </c>
    </row>
    <row r="21" spans="1:14" ht="12.75">
      <c r="A21" t="s">
        <v>57</v>
      </c>
      <c r="B21" s="16">
        <v>8784</v>
      </c>
      <c r="C21" s="16">
        <v>8683.4</v>
      </c>
      <c r="D21" s="8">
        <f>C21-B21</f>
        <v>-100.60000000000036</v>
      </c>
      <c r="N21" s="8">
        <f>D21</f>
        <v>-100.60000000000036</v>
      </c>
    </row>
    <row r="22" spans="1:14" ht="12.75">
      <c r="A22" t="s">
        <v>58</v>
      </c>
      <c r="B22" s="16">
        <v>121</v>
      </c>
      <c r="C22" s="16">
        <v>121.2</v>
      </c>
      <c r="D22" s="8">
        <f>C22-B22</f>
        <v>0.20000000000000284</v>
      </c>
      <c r="N22" s="8">
        <f>D22</f>
        <v>0.20000000000000284</v>
      </c>
    </row>
    <row r="23" spans="1:14" ht="12.75">
      <c r="A23" t="s">
        <v>59</v>
      </c>
      <c r="B23" s="16">
        <v>2579</v>
      </c>
      <c r="C23" s="16">
        <v>2283.4</v>
      </c>
      <c r="D23" s="8">
        <f>C23-B23</f>
        <v>-295.5999999999999</v>
      </c>
      <c r="N23" s="8">
        <f>D23</f>
        <v>-295.5999999999999</v>
      </c>
    </row>
    <row r="24" spans="1:14" s="14" customFormat="1" ht="12.75">
      <c r="A24" s="14" t="s">
        <v>3</v>
      </c>
      <c r="B24" s="17">
        <f>SUM(B20:B23)</f>
        <v>20548</v>
      </c>
      <c r="C24" s="17">
        <f>SUM(C20:C23)</f>
        <v>20259.9</v>
      </c>
      <c r="D24" s="17">
        <f>SUM(D20:D23)</f>
        <v>-288.10000000000065</v>
      </c>
      <c r="E24" s="18"/>
      <c r="F24" s="19">
        <f>SUM(F20:F23)</f>
        <v>0</v>
      </c>
      <c r="G24" s="18"/>
      <c r="H24" s="17">
        <f>SUM(H20:H23)</f>
        <v>0</v>
      </c>
      <c r="I24" s="18"/>
      <c r="J24" s="17">
        <f>-41+38-40</f>
        <v>-43</v>
      </c>
      <c r="K24" s="18"/>
      <c r="L24" s="17">
        <f>-158-65+54-31.2-45</f>
        <v>-245.2</v>
      </c>
      <c r="M24" s="18"/>
      <c r="N24" s="17">
        <f>SUM(N20:N23)</f>
        <v>-288.10000000000065</v>
      </c>
    </row>
    <row r="26" spans="1:14" ht="12.75">
      <c r="A26" t="s">
        <v>60</v>
      </c>
      <c r="B26" s="16">
        <v>1450</v>
      </c>
      <c r="C26" s="16">
        <v>1435.9</v>
      </c>
      <c r="D26" s="8">
        <f>C26-B26</f>
        <v>-14.099999999999909</v>
      </c>
      <c r="N26" s="8">
        <f>D26</f>
        <v>-14.099999999999909</v>
      </c>
    </row>
    <row r="27" spans="1:14" s="14" customFormat="1" ht="12.75">
      <c r="A27" s="14" t="s">
        <v>4</v>
      </c>
      <c r="B27" s="17">
        <f>SUM(B26:B26)</f>
        <v>1450</v>
      </c>
      <c r="C27" s="17">
        <f>SUM(C26:C26)</f>
        <v>1435.9</v>
      </c>
      <c r="D27" s="17">
        <f>SUM(D26:D26)</f>
        <v>-14.099999999999909</v>
      </c>
      <c r="E27" s="18"/>
      <c r="F27" s="17">
        <f>SUM(F26:F26)</f>
        <v>0</v>
      </c>
      <c r="G27" s="18"/>
      <c r="H27" s="17">
        <f>SUM(H26:H26)</f>
        <v>0</v>
      </c>
      <c r="I27" s="18"/>
      <c r="J27" s="17">
        <v>-13.9</v>
      </c>
      <c r="K27" s="18"/>
      <c r="L27" s="17">
        <f>SUM(L26:L26)</f>
        <v>0</v>
      </c>
      <c r="M27" s="18"/>
      <c r="N27" s="17">
        <f>N26</f>
        <v>-14.099999999999909</v>
      </c>
    </row>
    <row r="29" spans="1:14" ht="12.75">
      <c r="A29" t="s">
        <v>61</v>
      </c>
      <c r="B29" s="16">
        <v>338</v>
      </c>
      <c r="C29" s="16">
        <v>337.5</v>
      </c>
      <c r="D29" s="8">
        <f>C29-B29</f>
        <v>-0.5</v>
      </c>
      <c r="N29" s="8">
        <f>D29</f>
        <v>-0.5</v>
      </c>
    </row>
    <row r="30" spans="1:14" ht="12.75">
      <c r="A30" t="s">
        <v>62</v>
      </c>
      <c r="B30" s="16">
        <v>621</v>
      </c>
      <c r="C30" s="16">
        <v>621.3</v>
      </c>
      <c r="D30" s="8">
        <f>C30-B30</f>
        <v>0.2999999999999545</v>
      </c>
      <c r="N30" s="8">
        <f>D30</f>
        <v>0.2999999999999545</v>
      </c>
    </row>
    <row r="31" spans="1:14" ht="12.75">
      <c r="A31" t="s">
        <v>63</v>
      </c>
      <c r="B31" s="16">
        <v>78</v>
      </c>
      <c r="C31" s="16">
        <v>78.1</v>
      </c>
      <c r="D31" s="8">
        <f>C31-B31</f>
        <v>0.09999999999999432</v>
      </c>
      <c r="N31" s="8">
        <f>D31</f>
        <v>0.09999999999999432</v>
      </c>
    </row>
    <row r="32" spans="1:14" s="1" customFormat="1" ht="12.75">
      <c r="A32" s="14" t="s">
        <v>5</v>
      </c>
      <c r="B32" s="17">
        <f>SUM(B29:B31)</f>
        <v>1037</v>
      </c>
      <c r="C32" s="17">
        <f>SUM(C29:C31)</f>
        <v>1036.8999999999999</v>
      </c>
      <c r="D32" s="17">
        <f>SUM(D29:D31)</f>
        <v>-0.10000000000005116</v>
      </c>
      <c r="E32" s="10"/>
      <c r="F32" s="17">
        <f>SUM(F29:F31)</f>
        <v>0</v>
      </c>
      <c r="G32" s="10"/>
      <c r="H32" s="17">
        <f>SUM(H29:H31)</f>
        <v>0</v>
      </c>
      <c r="I32" s="10"/>
      <c r="J32" s="17">
        <f>SUM(J29:J31)</f>
        <v>0</v>
      </c>
      <c r="K32" s="10"/>
      <c r="L32" s="17">
        <f>SUM(L29:L31)</f>
        <v>0</v>
      </c>
      <c r="M32" s="10"/>
      <c r="N32" s="17">
        <f>SUM(N29:N31)</f>
        <v>-0.10000000000005116</v>
      </c>
    </row>
    <row r="34" spans="1:14" ht="12.75">
      <c r="A34" t="s">
        <v>64</v>
      </c>
      <c r="B34" s="16">
        <v>864</v>
      </c>
      <c r="C34" s="16">
        <v>858.5</v>
      </c>
      <c r="D34" s="8">
        <f>C34-B34</f>
        <v>-5.5</v>
      </c>
      <c r="N34" s="8">
        <f>D34</f>
        <v>-5.5</v>
      </c>
    </row>
    <row r="35" spans="1:14" ht="12.75">
      <c r="A35" t="s">
        <v>65</v>
      </c>
      <c r="B35" s="16">
        <f>441036/1000</f>
        <v>441.036</v>
      </c>
      <c r="C35" s="16">
        <v>438.2</v>
      </c>
      <c r="D35" s="8">
        <f>C35-B35</f>
        <v>-2.8360000000000127</v>
      </c>
      <c r="N35" s="8">
        <f>D35</f>
        <v>-2.8360000000000127</v>
      </c>
    </row>
    <row r="36" spans="1:14" s="14" customFormat="1" ht="12.75">
      <c r="A36" s="14" t="s">
        <v>6</v>
      </c>
      <c r="B36" s="17">
        <f>SUM(B34:B35)</f>
        <v>1305.036</v>
      </c>
      <c r="C36" s="17">
        <f>SUM(C34:C35)</f>
        <v>1296.7</v>
      </c>
      <c r="D36" s="17">
        <f>SUM(D34:D35)</f>
        <v>-8.336000000000013</v>
      </c>
      <c r="E36" s="18"/>
      <c r="F36" s="17">
        <v>-8.6</v>
      </c>
      <c r="G36" s="18"/>
      <c r="H36" s="17">
        <f>SUM(H34:H35)</f>
        <v>0</v>
      </c>
      <c r="I36" s="18"/>
      <c r="J36" s="17">
        <f>SUM(J34:J35)</f>
        <v>0</v>
      </c>
      <c r="K36" s="18"/>
      <c r="L36" s="17">
        <f>SUM(L34:L35)</f>
        <v>0</v>
      </c>
      <c r="M36" s="18"/>
      <c r="N36" s="17">
        <f>SUM(N34:N35)</f>
        <v>-8.336000000000013</v>
      </c>
    </row>
    <row r="38" spans="1:14" ht="12.75">
      <c r="A38" t="s">
        <v>66</v>
      </c>
      <c r="B38" s="16">
        <v>1371</v>
      </c>
      <c r="C38" s="16">
        <v>1379.3</v>
      </c>
      <c r="D38" s="8">
        <f aca="true" t="shared" si="2" ref="D38:D44">C38-B38</f>
        <v>8.299999999999955</v>
      </c>
      <c r="N38" s="8">
        <f aca="true" t="shared" si="3" ref="N38:N44">D38</f>
        <v>8.299999999999955</v>
      </c>
    </row>
    <row r="39" spans="1:14" ht="12.75">
      <c r="A39" t="s">
        <v>67</v>
      </c>
      <c r="B39" s="16">
        <v>93</v>
      </c>
      <c r="C39" s="16">
        <v>92.9</v>
      </c>
      <c r="D39" s="8">
        <f t="shared" si="2"/>
        <v>-0.09999999999999432</v>
      </c>
      <c r="N39" s="8">
        <f t="shared" si="3"/>
        <v>-0.09999999999999432</v>
      </c>
    </row>
    <row r="40" spans="1:14" ht="12.75">
      <c r="A40" t="s">
        <v>68</v>
      </c>
      <c r="B40" s="16">
        <v>77</v>
      </c>
      <c r="C40" s="16">
        <v>77.4</v>
      </c>
      <c r="D40" s="8">
        <f t="shared" si="2"/>
        <v>0.4000000000000057</v>
      </c>
      <c r="N40" s="8">
        <f t="shared" si="3"/>
        <v>0.4000000000000057</v>
      </c>
    </row>
    <row r="41" spans="1:14" ht="12.75">
      <c r="A41" t="s">
        <v>69</v>
      </c>
      <c r="B41" s="16">
        <v>326</v>
      </c>
      <c r="C41" s="16">
        <v>326.3</v>
      </c>
      <c r="D41" s="8">
        <f t="shared" si="2"/>
        <v>0.30000000000001137</v>
      </c>
      <c r="N41" s="8">
        <f t="shared" si="3"/>
        <v>0.30000000000001137</v>
      </c>
    </row>
    <row r="42" spans="1:14" ht="12.75">
      <c r="A42" t="s">
        <v>70</v>
      </c>
      <c r="B42" s="16">
        <v>1357</v>
      </c>
      <c r="C42" s="16">
        <v>1357.3</v>
      </c>
      <c r="D42" s="8">
        <f t="shared" si="2"/>
        <v>0.2999999999999545</v>
      </c>
      <c r="N42" s="8">
        <f t="shared" si="3"/>
        <v>0.2999999999999545</v>
      </c>
    </row>
    <row r="43" spans="1:14" ht="12.75">
      <c r="A43" t="s">
        <v>71</v>
      </c>
      <c r="B43" s="16">
        <v>1338</v>
      </c>
      <c r="C43" s="16">
        <f>1388.5-47</f>
        <v>1341.5</v>
      </c>
      <c r="D43" s="8">
        <f t="shared" si="2"/>
        <v>3.5</v>
      </c>
      <c r="N43" s="8">
        <f t="shared" si="3"/>
        <v>3.5</v>
      </c>
    </row>
    <row r="44" spans="1:14" ht="12.75">
      <c r="A44" t="s">
        <v>72</v>
      </c>
      <c r="B44" s="16">
        <v>548</v>
      </c>
      <c r="C44" s="16">
        <v>588.8</v>
      </c>
      <c r="D44" s="8">
        <f t="shared" si="2"/>
        <v>40.799999999999955</v>
      </c>
      <c r="N44" s="8">
        <f t="shared" si="3"/>
        <v>40.799999999999955</v>
      </c>
    </row>
    <row r="45" spans="1:14" s="14" customFormat="1" ht="12.75">
      <c r="A45" s="14" t="s">
        <v>7</v>
      </c>
      <c r="B45" s="17">
        <f>SUM(B38:B44)</f>
        <v>5110</v>
      </c>
      <c r="C45" s="17">
        <f>SUM(C38:C44)</f>
        <v>5163.5</v>
      </c>
      <c r="D45" s="17">
        <f>SUM(D38:D44)</f>
        <v>53.499999999999886</v>
      </c>
      <c r="E45" s="18"/>
      <c r="F45" s="17">
        <f>SUM(F38:F44)</f>
        <v>0</v>
      </c>
      <c r="G45" s="18"/>
      <c r="H45" s="17">
        <f>SUM(H38:H44)</f>
        <v>0</v>
      </c>
      <c r="I45" s="18"/>
      <c r="J45" s="17">
        <f>27</f>
        <v>27</v>
      </c>
      <c r="K45" s="18"/>
      <c r="L45" s="17">
        <v>26.1</v>
      </c>
      <c r="M45" s="18"/>
      <c r="N45" s="17">
        <f>SUM(N38:N44)</f>
        <v>53.499999999999886</v>
      </c>
    </row>
    <row r="47" spans="1:14" ht="12.75">
      <c r="A47" t="s">
        <v>73</v>
      </c>
      <c r="B47" s="16">
        <v>1083</v>
      </c>
      <c r="C47" s="16">
        <v>1083</v>
      </c>
      <c r="D47" s="8">
        <f>C47-B47</f>
        <v>0</v>
      </c>
      <c r="N47" s="8">
        <f>D47</f>
        <v>0</v>
      </c>
    </row>
    <row r="48" spans="1:14" ht="12.75">
      <c r="A48" t="s">
        <v>74</v>
      </c>
      <c r="B48" s="16">
        <v>1580</v>
      </c>
      <c r="C48" s="16">
        <v>1581.6</v>
      </c>
      <c r="D48" s="8">
        <f>C48-B48</f>
        <v>1.599999999999909</v>
      </c>
      <c r="N48" s="8">
        <f>D48</f>
        <v>1.599999999999909</v>
      </c>
    </row>
    <row r="49" spans="1:14" s="14" customFormat="1" ht="12.75">
      <c r="A49" s="14" t="s">
        <v>8</v>
      </c>
      <c r="B49" s="17">
        <f>SUM(B47:B48)</f>
        <v>2663</v>
      </c>
      <c r="C49" s="17">
        <f>SUM(C47:C48)</f>
        <v>2664.6</v>
      </c>
      <c r="D49" s="17">
        <f>SUM(D47:D48)</f>
        <v>1.599999999999909</v>
      </c>
      <c r="E49" s="18"/>
      <c r="F49" s="17">
        <f>SUM(F47:F48)</f>
        <v>0</v>
      </c>
      <c r="G49" s="18"/>
      <c r="H49" s="17">
        <f>SUM(H47:H48)</f>
        <v>0</v>
      </c>
      <c r="I49" s="18"/>
      <c r="J49" s="17">
        <v>1.5</v>
      </c>
      <c r="K49" s="18"/>
      <c r="L49" s="17">
        <f>SUM(L47:L48)</f>
        <v>0</v>
      </c>
      <c r="M49" s="18"/>
      <c r="N49" s="17">
        <f>SUM(N47:N48)</f>
        <v>1.599999999999909</v>
      </c>
    </row>
    <row r="51" spans="1:14" ht="12.75">
      <c r="A51" t="s">
        <v>75</v>
      </c>
      <c r="B51" s="16">
        <f>140045/1000</f>
        <v>140.045</v>
      </c>
      <c r="C51" s="16">
        <v>140</v>
      </c>
      <c r="D51" s="8">
        <f>C51-B51</f>
        <v>-0.044999999999987494</v>
      </c>
      <c r="N51" s="8">
        <f>D51</f>
        <v>-0.044999999999987494</v>
      </c>
    </row>
    <row r="52" spans="1:14" s="14" customFormat="1" ht="12.75">
      <c r="A52" s="14" t="s">
        <v>9</v>
      </c>
      <c r="B52" s="17">
        <f>SUM(B51)</f>
        <v>140.045</v>
      </c>
      <c r="C52" s="17">
        <f>SUM(C51)</f>
        <v>140</v>
      </c>
      <c r="D52" s="17">
        <f>SUM(D51)</f>
        <v>-0.044999999999987494</v>
      </c>
      <c r="E52" s="18"/>
      <c r="F52" s="17">
        <f>SUM(F51)</f>
        <v>0</v>
      </c>
      <c r="G52" s="18"/>
      <c r="H52" s="17">
        <f>SUM(H51)</f>
        <v>0</v>
      </c>
      <c r="I52" s="18"/>
      <c r="J52" s="17">
        <f>SUM(J51)</f>
        <v>0</v>
      </c>
      <c r="K52" s="18"/>
      <c r="L52" s="17">
        <f>SUM(L51)</f>
        <v>0</v>
      </c>
      <c r="M52" s="18"/>
      <c r="N52" s="17">
        <f>SUM(N51)</f>
        <v>-0.044999999999987494</v>
      </c>
    </row>
    <row r="54" spans="1:14" ht="12.75">
      <c r="A54" t="s">
        <v>76</v>
      </c>
      <c r="B54" s="16">
        <v>384</v>
      </c>
      <c r="C54" s="16">
        <v>384.2</v>
      </c>
      <c r="D54" s="8">
        <f>C54-B54</f>
        <v>0.19999999999998863</v>
      </c>
      <c r="N54" s="8">
        <f>D54</f>
        <v>0.19999999999998863</v>
      </c>
    </row>
    <row r="55" spans="1:14" s="21" customFormat="1" ht="12.75">
      <c r="A55" s="14" t="s">
        <v>10</v>
      </c>
      <c r="B55" s="17">
        <f>SUM(B54)</f>
        <v>384</v>
      </c>
      <c r="C55" s="17">
        <f>SUM(C54)</f>
        <v>384.2</v>
      </c>
      <c r="D55" s="17">
        <f>SUM(D54)</f>
        <v>0.19999999999998863</v>
      </c>
      <c r="E55" s="20"/>
      <c r="F55" s="17">
        <f>SUM(F54)</f>
        <v>0</v>
      </c>
      <c r="G55" s="20"/>
      <c r="H55" s="17">
        <f>SUM(H54)</f>
        <v>0</v>
      </c>
      <c r="I55" s="20"/>
      <c r="J55" s="17">
        <f>SUM(J54)</f>
        <v>0</v>
      </c>
      <c r="K55" s="20"/>
      <c r="L55" s="17">
        <f>SUM(L54)</f>
        <v>0</v>
      </c>
      <c r="M55" s="20"/>
      <c r="N55" s="17">
        <f>SUM(N54)</f>
        <v>0.19999999999998863</v>
      </c>
    </row>
    <row r="57" spans="1:14" ht="12.75">
      <c r="A57" t="s">
        <v>77</v>
      </c>
      <c r="B57" s="16">
        <v>1103</v>
      </c>
      <c r="C57" s="16">
        <v>1169.1</v>
      </c>
      <c r="D57" s="8">
        <f>C57-B57</f>
        <v>66.09999999999991</v>
      </c>
      <c r="N57" s="8">
        <f>D57</f>
        <v>66.09999999999991</v>
      </c>
    </row>
    <row r="58" spans="1:14" s="21" customFormat="1" ht="12.75">
      <c r="A58" s="14" t="s">
        <v>11</v>
      </c>
      <c r="B58" s="17">
        <f>SUM(B57)</f>
        <v>1103</v>
      </c>
      <c r="C58" s="17">
        <f>SUM(C57)</f>
        <v>1169.1</v>
      </c>
      <c r="D58" s="17">
        <f>SUM(D57)</f>
        <v>66.09999999999991</v>
      </c>
      <c r="E58" s="20"/>
      <c r="F58" s="17">
        <v>37.9</v>
      </c>
      <c r="G58" s="20"/>
      <c r="H58" s="17">
        <f>SUM(H57)</f>
        <v>0</v>
      </c>
      <c r="I58" s="20"/>
      <c r="J58" s="17">
        <v>16</v>
      </c>
      <c r="K58" s="20"/>
      <c r="L58" s="17">
        <v>12</v>
      </c>
      <c r="M58" s="20"/>
      <c r="N58" s="17">
        <f>SUM(N57)</f>
        <v>66.09999999999991</v>
      </c>
    </row>
    <row r="60" spans="1:14" ht="12.75">
      <c r="A60" t="s">
        <v>78</v>
      </c>
      <c r="B60" s="16">
        <v>454</v>
      </c>
      <c r="C60" s="16">
        <v>454.1</v>
      </c>
      <c r="D60" s="8">
        <f>C60-B60</f>
        <v>0.10000000000002274</v>
      </c>
      <c r="N60" s="8">
        <f>D60</f>
        <v>0.10000000000002274</v>
      </c>
    </row>
    <row r="61" spans="1:14" s="21" customFormat="1" ht="12.75">
      <c r="A61" s="14" t="s">
        <v>12</v>
      </c>
      <c r="B61" s="17">
        <f>SUM(B60)</f>
        <v>454</v>
      </c>
      <c r="C61" s="17">
        <f>SUM(C60)</f>
        <v>454.1</v>
      </c>
      <c r="D61" s="17">
        <f>SUM(D60)</f>
        <v>0.10000000000002274</v>
      </c>
      <c r="E61" s="20"/>
      <c r="F61" s="17">
        <f>SUM(F60)</f>
        <v>0</v>
      </c>
      <c r="G61" s="20"/>
      <c r="H61" s="17">
        <f>SUM(H60)</f>
        <v>0</v>
      </c>
      <c r="I61" s="20"/>
      <c r="J61" s="17">
        <f>SUM(J60)</f>
        <v>0</v>
      </c>
      <c r="K61" s="20"/>
      <c r="L61" s="17">
        <f>SUM(L60)</f>
        <v>0</v>
      </c>
      <c r="M61" s="20"/>
      <c r="N61" s="17">
        <f>SUM(N60)</f>
        <v>0.10000000000002274</v>
      </c>
    </row>
    <row r="63" spans="1:14" ht="12.75">
      <c r="A63" t="s">
        <v>79</v>
      </c>
      <c r="B63" s="16">
        <v>99</v>
      </c>
      <c r="C63" s="16">
        <v>99.3</v>
      </c>
      <c r="D63" s="8">
        <f>C63-B63</f>
        <v>0.29999999999999716</v>
      </c>
      <c r="N63" s="8">
        <f>D63</f>
        <v>0.29999999999999716</v>
      </c>
    </row>
    <row r="64" spans="1:14" s="21" customFormat="1" ht="12.75">
      <c r="A64" s="14" t="s">
        <v>13</v>
      </c>
      <c r="B64" s="17">
        <f>SUM(B63)</f>
        <v>99</v>
      </c>
      <c r="C64" s="17">
        <f>SUM(C63)</f>
        <v>99.3</v>
      </c>
      <c r="D64" s="17">
        <f>SUM(D63)</f>
        <v>0.29999999999999716</v>
      </c>
      <c r="E64" s="20"/>
      <c r="F64" s="17">
        <f>SUM(F63)</f>
        <v>0</v>
      </c>
      <c r="G64" s="20"/>
      <c r="H64" s="17">
        <f>SUM(H63)</f>
        <v>0</v>
      </c>
      <c r="I64" s="20"/>
      <c r="J64" s="17">
        <f>SUM(J63)</f>
        <v>0</v>
      </c>
      <c r="K64" s="20"/>
      <c r="L64" s="17">
        <f>SUM(L63)</f>
        <v>0</v>
      </c>
      <c r="M64" s="20"/>
      <c r="N64" s="17">
        <f>SUM(N63)</f>
        <v>0.29999999999999716</v>
      </c>
    </row>
    <row r="66" spans="1:14" ht="12.75">
      <c r="A66" t="s">
        <v>80</v>
      </c>
      <c r="B66" s="16">
        <v>292</v>
      </c>
      <c r="C66" s="16">
        <v>292.1</v>
      </c>
      <c r="D66" s="8">
        <f>C66-B66</f>
        <v>0.10000000000002274</v>
      </c>
      <c r="N66" s="8">
        <f>D66</f>
        <v>0.10000000000002274</v>
      </c>
    </row>
    <row r="67" spans="1:14" s="21" customFormat="1" ht="12.75">
      <c r="A67" s="14" t="s">
        <v>14</v>
      </c>
      <c r="B67" s="17">
        <f>SUM(B66)</f>
        <v>292</v>
      </c>
      <c r="C67" s="17">
        <f>SUM(C66)</f>
        <v>292.1</v>
      </c>
      <c r="D67" s="17">
        <f>SUM(D66)</f>
        <v>0.10000000000002274</v>
      </c>
      <c r="E67" s="20"/>
      <c r="F67" s="17">
        <f>SUM(F66)</f>
        <v>0</v>
      </c>
      <c r="G67" s="20"/>
      <c r="H67" s="17">
        <f>SUM(H66)</f>
        <v>0</v>
      </c>
      <c r="I67" s="20"/>
      <c r="J67" s="17">
        <f>SUM(J66)</f>
        <v>0</v>
      </c>
      <c r="K67" s="20"/>
      <c r="L67" s="17">
        <f>SUM(L66)</f>
        <v>0</v>
      </c>
      <c r="M67" s="20"/>
      <c r="N67" s="17">
        <f>SUM(N66)</f>
        <v>0.10000000000002274</v>
      </c>
    </row>
    <row r="69" spans="1:14" ht="12.75">
      <c r="A69" t="s">
        <v>81</v>
      </c>
      <c r="B69" s="16">
        <v>836</v>
      </c>
      <c r="C69" s="16">
        <v>847.2</v>
      </c>
      <c r="D69" s="8">
        <f>C69-B69</f>
        <v>11.200000000000045</v>
      </c>
      <c r="N69" s="8">
        <f>D69</f>
        <v>11.200000000000045</v>
      </c>
    </row>
    <row r="70" spans="1:14" s="21" customFormat="1" ht="12.75">
      <c r="A70" s="14" t="s">
        <v>15</v>
      </c>
      <c r="B70" s="17">
        <f>SUM(B69)</f>
        <v>836</v>
      </c>
      <c r="C70" s="17">
        <f>SUM(C69)</f>
        <v>847.2</v>
      </c>
      <c r="D70" s="17">
        <f>SUM(D69)</f>
        <v>11.200000000000045</v>
      </c>
      <c r="E70" s="20"/>
      <c r="F70" s="17">
        <v>11.3</v>
      </c>
      <c r="G70" s="20"/>
      <c r="H70" s="17">
        <f>SUM(H69)</f>
        <v>0</v>
      </c>
      <c r="I70" s="20"/>
      <c r="J70" s="17">
        <f>SUM(J69)</f>
        <v>0</v>
      </c>
      <c r="K70" s="20"/>
      <c r="L70" s="17">
        <f>SUM(L69)</f>
        <v>0</v>
      </c>
      <c r="M70" s="20"/>
      <c r="N70" s="17">
        <f>SUM(N69)</f>
        <v>11.200000000000045</v>
      </c>
    </row>
    <row r="72" spans="1:14" ht="12.75">
      <c r="A72" t="s">
        <v>82</v>
      </c>
      <c r="B72" s="16">
        <v>568</v>
      </c>
      <c r="C72" s="16">
        <v>569.3</v>
      </c>
      <c r="D72" s="8">
        <f>C72-B72</f>
        <v>1.2999999999999545</v>
      </c>
      <c r="N72" s="8">
        <f>D72</f>
        <v>1.2999999999999545</v>
      </c>
    </row>
    <row r="73" spans="1:14" ht="12.75">
      <c r="A73" t="s">
        <v>83</v>
      </c>
      <c r="B73" s="16">
        <v>43</v>
      </c>
      <c r="C73" s="16">
        <v>42.8</v>
      </c>
      <c r="D73" s="8">
        <f>C73-B73</f>
        <v>-0.20000000000000284</v>
      </c>
      <c r="N73" s="8">
        <f>D73</f>
        <v>-0.20000000000000284</v>
      </c>
    </row>
    <row r="74" spans="1:14" s="14" customFormat="1" ht="12.75">
      <c r="A74" s="14" t="s">
        <v>16</v>
      </c>
      <c r="B74" s="17">
        <f>SUM(B72:B73)</f>
        <v>611</v>
      </c>
      <c r="C74" s="17">
        <f>SUM(C72:C73)</f>
        <v>612.0999999999999</v>
      </c>
      <c r="D74" s="17">
        <f>SUM(D72:D73)</f>
        <v>1.0999999999999517</v>
      </c>
      <c r="E74" s="18"/>
      <c r="F74" s="17">
        <f>SUM(F72:F73)</f>
        <v>0</v>
      </c>
      <c r="G74" s="18"/>
      <c r="H74" s="17">
        <f>SUM(H72:H73)</f>
        <v>0</v>
      </c>
      <c r="I74" s="18"/>
      <c r="J74" s="17">
        <v>1.1</v>
      </c>
      <c r="K74" s="18"/>
      <c r="L74" s="17">
        <f>SUM(L72:L73)</f>
        <v>0</v>
      </c>
      <c r="M74" s="18"/>
      <c r="N74" s="17">
        <f>SUM(N72:N73)</f>
        <v>1.0999999999999517</v>
      </c>
    </row>
    <row r="76" spans="1:14" ht="12.75">
      <c r="A76" t="s">
        <v>84</v>
      </c>
      <c r="B76" s="16">
        <v>24</v>
      </c>
      <c r="C76" s="16">
        <v>23.5</v>
      </c>
      <c r="D76" s="8">
        <f>C76-B76</f>
        <v>-0.5</v>
      </c>
      <c r="N76" s="8">
        <f>D76</f>
        <v>-0.5</v>
      </c>
    </row>
    <row r="77" spans="1:14" s="21" customFormat="1" ht="12.75">
      <c r="A77" s="14" t="s">
        <v>17</v>
      </c>
      <c r="B77" s="17">
        <f>SUM(B76)</f>
        <v>24</v>
      </c>
      <c r="C77" s="17">
        <f>SUM(C76)</f>
        <v>23.5</v>
      </c>
      <c r="D77" s="17">
        <f>SUM(D75:D76)</f>
        <v>-0.5</v>
      </c>
      <c r="E77" s="20"/>
      <c r="F77" s="17">
        <f>SUM(F76)</f>
        <v>0</v>
      </c>
      <c r="G77" s="20"/>
      <c r="H77" s="17">
        <f>SUM(H76)</f>
        <v>0</v>
      </c>
      <c r="I77" s="20"/>
      <c r="J77" s="17">
        <f>SUM(J76)</f>
        <v>0</v>
      </c>
      <c r="K77" s="20"/>
      <c r="L77" s="17">
        <f>SUM(L76)</f>
        <v>0</v>
      </c>
      <c r="M77" s="20"/>
      <c r="N77" s="17">
        <f>SUM(N76)</f>
        <v>-0.5</v>
      </c>
    </row>
    <row r="79" spans="1:14" ht="12.75">
      <c r="A79" t="s">
        <v>85</v>
      </c>
      <c r="B79" s="16">
        <v>333</v>
      </c>
      <c r="C79" s="16">
        <v>326.7</v>
      </c>
      <c r="D79" s="8">
        <f>C79-B79</f>
        <v>-6.300000000000011</v>
      </c>
      <c r="N79" s="8">
        <f>D79</f>
        <v>-6.300000000000011</v>
      </c>
    </row>
    <row r="80" spans="1:14" ht="12.75">
      <c r="A80" t="s">
        <v>86</v>
      </c>
      <c r="B80" s="16">
        <v>1324</v>
      </c>
      <c r="C80" s="16">
        <v>1328.7</v>
      </c>
      <c r="D80" s="8">
        <f>C80-B80</f>
        <v>4.7000000000000455</v>
      </c>
      <c r="N80" s="8">
        <f>D80</f>
        <v>4.7000000000000455</v>
      </c>
    </row>
    <row r="81" spans="1:14" ht="12.75">
      <c r="A81" t="s">
        <v>87</v>
      </c>
      <c r="B81" s="16">
        <v>491</v>
      </c>
      <c r="C81" s="16">
        <v>487.9</v>
      </c>
      <c r="D81" s="8">
        <f>C81-B81</f>
        <v>-3.1000000000000227</v>
      </c>
      <c r="N81" s="8">
        <f>D81</f>
        <v>-3.1000000000000227</v>
      </c>
    </row>
    <row r="82" spans="1:14" s="21" customFormat="1" ht="12.75">
      <c r="A82" s="14" t="s">
        <v>18</v>
      </c>
      <c r="B82" s="17">
        <f>SUM(B79:B81)</f>
        <v>2148</v>
      </c>
      <c r="C82" s="17">
        <f>SUM(C79:C81)</f>
        <v>2143.3</v>
      </c>
      <c r="D82" s="17">
        <f>SUM(D79:D81)</f>
        <v>-4.699999999999989</v>
      </c>
      <c r="E82" s="20"/>
      <c r="F82" s="17">
        <v>0</v>
      </c>
      <c r="G82" s="20"/>
      <c r="H82" s="17">
        <f>SUM(H79:H81)</f>
        <v>0</v>
      </c>
      <c r="I82" s="20"/>
      <c r="J82" s="17">
        <v>-4.1</v>
      </c>
      <c r="K82" s="20"/>
      <c r="L82" s="17">
        <f>SUM(L79:L81)</f>
        <v>0</v>
      </c>
      <c r="M82" s="20"/>
      <c r="N82" s="17">
        <f>SUM(N79:N81)</f>
        <v>-4.699999999999989</v>
      </c>
    </row>
    <row r="84" spans="1:14" ht="12.75">
      <c r="A84" t="s">
        <v>88</v>
      </c>
      <c r="B84" s="16">
        <v>575</v>
      </c>
      <c r="C84" s="16">
        <v>578.6</v>
      </c>
      <c r="D84" s="8">
        <f aca="true" t="shared" si="4" ref="D84:D89">C84-B84</f>
        <v>3.6000000000000227</v>
      </c>
      <c r="N84" s="8">
        <f aca="true" t="shared" si="5" ref="N84:N89">D84</f>
        <v>3.6000000000000227</v>
      </c>
    </row>
    <row r="85" spans="1:14" ht="12.75">
      <c r="A85" t="s">
        <v>89</v>
      </c>
      <c r="B85" s="16">
        <f>98037/1000</f>
        <v>98.037</v>
      </c>
      <c r="C85" s="16">
        <v>98</v>
      </c>
      <c r="D85" s="8">
        <f t="shared" si="4"/>
        <v>-0.03700000000000614</v>
      </c>
      <c r="N85" s="8">
        <f t="shared" si="5"/>
        <v>-0.03700000000000614</v>
      </c>
    </row>
    <row r="86" spans="1:14" ht="12.75">
      <c r="A86" t="s">
        <v>90</v>
      </c>
      <c r="B86" s="16">
        <v>38</v>
      </c>
      <c r="C86" s="16">
        <v>38.4</v>
      </c>
      <c r="D86" s="8">
        <f t="shared" si="4"/>
        <v>0.3999999999999986</v>
      </c>
      <c r="N86" s="8">
        <f t="shared" si="5"/>
        <v>0.3999999999999986</v>
      </c>
    </row>
    <row r="87" spans="1:14" ht="12.75">
      <c r="A87" t="s">
        <v>91</v>
      </c>
      <c r="B87" s="16">
        <v>433</v>
      </c>
      <c r="C87" s="16">
        <v>433.2</v>
      </c>
      <c r="D87" s="8">
        <f t="shared" si="4"/>
        <v>0.19999999999998863</v>
      </c>
      <c r="N87" s="8">
        <f t="shared" si="5"/>
        <v>0.19999999999998863</v>
      </c>
    </row>
    <row r="88" spans="1:14" ht="12.75">
      <c r="A88" t="s">
        <v>131</v>
      </c>
      <c r="B88" s="16">
        <v>281</v>
      </c>
      <c r="C88" s="16">
        <v>283.4</v>
      </c>
      <c r="D88" s="8">
        <f t="shared" si="4"/>
        <v>2.3999999999999773</v>
      </c>
      <c r="N88" s="8">
        <f t="shared" si="5"/>
        <v>2.3999999999999773</v>
      </c>
    </row>
    <row r="89" spans="1:14" ht="12.75">
      <c r="A89" t="s">
        <v>133</v>
      </c>
      <c r="B89" s="16">
        <v>167</v>
      </c>
      <c r="C89" s="16">
        <v>167</v>
      </c>
      <c r="D89" s="8">
        <f t="shared" si="4"/>
        <v>0</v>
      </c>
      <c r="N89" s="8">
        <f t="shared" si="5"/>
        <v>0</v>
      </c>
    </row>
    <row r="90" spans="1:14" s="14" customFormat="1" ht="12.75">
      <c r="A90" s="14" t="s">
        <v>19</v>
      </c>
      <c r="B90" s="17">
        <f>SUM(B84:B89)</f>
        <v>1592.037</v>
      </c>
      <c r="C90" s="17">
        <f>SUM(C84:C89)</f>
        <v>1598.6</v>
      </c>
      <c r="D90" s="17">
        <f>SUM(D84:D89)</f>
        <v>6.562999999999981</v>
      </c>
      <c r="E90" s="18"/>
      <c r="F90" s="17">
        <f>SUM(F84:F88)</f>
        <v>0</v>
      </c>
      <c r="G90" s="18"/>
      <c r="H90" s="17">
        <f>SUM(H84:H88)</f>
        <v>0</v>
      </c>
      <c r="I90" s="18"/>
      <c r="J90" s="17">
        <v>5.4</v>
      </c>
      <c r="K90" s="18"/>
      <c r="L90" s="17">
        <f>SUM(L84:L88)</f>
        <v>0</v>
      </c>
      <c r="M90" s="18"/>
      <c r="N90" s="17">
        <f>SUM(N84:N89)</f>
        <v>6.562999999999981</v>
      </c>
    </row>
    <row r="92" spans="1:14" ht="12.75">
      <c r="A92" t="s">
        <v>92</v>
      </c>
      <c r="B92" s="16">
        <v>579</v>
      </c>
      <c r="C92" s="16">
        <v>591.4</v>
      </c>
      <c r="D92" s="8">
        <f>C92-B92</f>
        <v>12.399999999999977</v>
      </c>
      <c r="N92" s="8">
        <f>D92</f>
        <v>12.399999999999977</v>
      </c>
    </row>
    <row r="93" spans="1:14" ht="12.75">
      <c r="A93" t="s">
        <v>93</v>
      </c>
      <c r="B93" s="16">
        <v>91</v>
      </c>
      <c r="C93" s="16">
        <v>91.4</v>
      </c>
      <c r="D93" s="8">
        <f>C93-B93</f>
        <v>0.4000000000000057</v>
      </c>
      <c r="N93" s="8">
        <f>D93</f>
        <v>0.4000000000000057</v>
      </c>
    </row>
    <row r="94" spans="1:14" ht="12.75">
      <c r="A94" t="s">
        <v>94</v>
      </c>
      <c r="B94" s="16">
        <f>191985/1000</f>
        <v>191.985</v>
      </c>
      <c r="C94" s="16">
        <v>192</v>
      </c>
      <c r="D94" s="8">
        <f>C94-B94</f>
        <v>0.014999999999986358</v>
      </c>
      <c r="N94" s="8">
        <f>D94</f>
        <v>0.014999999999986358</v>
      </c>
    </row>
    <row r="95" spans="1:14" s="14" customFormat="1" ht="12.75">
      <c r="A95" s="14" t="s">
        <v>20</v>
      </c>
      <c r="B95" s="17">
        <f>SUM(B92:B94)</f>
        <v>861.985</v>
      </c>
      <c r="C95" s="17">
        <f>SUM(C92:C94)</f>
        <v>874.8</v>
      </c>
      <c r="D95" s="17">
        <f>SUM(D92:D94)</f>
        <v>12.81499999999997</v>
      </c>
      <c r="E95" s="18"/>
      <c r="F95" s="17">
        <f>SUM(F92:F94)</f>
        <v>0</v>
      </c>
      <c r="G95" s="18"/>
      <c r="H95" s="17">
        <f>SUM(H92:H94)</f>
        <v>0</v>
      </c>
      <c r="I95" s="18"/>
      <c r="J95" s="17">
        <v>13.3</v>
      </c>
      <c r="K95" s="18"/>
      <c r="L95" s="17">
        <f>SUM(L92:L94)</f>
        <v>0</v>
      </c>
      <c r="M95" s="18"/>
      <c r="N95" s="17">
        <f>SUM(N92:N94)</f>
        <v>12.81499999999997</v>
      </c>
    </row>
    <row r="97" spans="1:14" ht="12.75">
      <c r="A97" t="s">
        <v>95</v>
      </c>
      <c r="B97" s="16">
        <v>81</v>
      </c>
      <c r="C97" s="16">
        <v>78.6</v>
      </c>
      <c r="D97" s="8">
        <f>C97-B97</f>
        <v>-2.4000000000000057</v>
      </c>
      <c r="N97" s="8">
        <f>D97</f>
        <v>-2.4000000000000057</v>
      </c>
    </row>
    <row r="98" spans="1:14" s="21" customFormat="1" ht="12.75">
      <c r="A98" s="14" t="s">
        <v>97</v>
      </c>
      <c r="B98" s="17">
        <f>SUM(B97)</f>
        <v>81</v>
      </c>
      <c r="C98" s="17">
        <f>SUM(C97)</f>
        <v>78.6</v>
      </c>
      <c r="D98" s="17">
        <f>SUM(D97)</f>
        <v>-2.4000000000000057</v>
      </c>
      <c r="E98" s="20"/>
      <c r="F98" s="17">
        <f>SUM(F97)</f>
        <v>0</v>
      </c>
      <c r="G98" s="20"/>
      <c r="H98" s="17">
        <f>SUM(H97)</f>
        <v>0</v>
      </c>
      <c r="I98" s="20"/>
      <c r="J98" s="17">
        <v>-2.3</v>
      </c>
      <c r="K98" s="20"/>
      <c r="L98" s="17">
        <f>SUM(L97)</f>
        <v>0</v>
      </c>
      <c r="M98" s="20"/>
      <c r="N98" s="17">
        <f>SUM(N97)</f>
        <v>-2.4000000000000057</v>
      </c>
    </row>
    <row r="100" spans="1:14" ht="12.75">
      <c r="A100" t="s">
        <v>96</v>
      </c>
      <c r="B100" s="16">
        <f>429027/1000</f>
        <v>429.027</v>
      </c>
      <c r="C100" s="16">
        <v>429</v>
      </c>
      <c r="D100" s="8">
        <f>C100-B100</f>
        <v>-0.026999999999986812</v>
      </c>
      <c r="N100" s="8">
        <f>D100</f>
        <v>-0.026999999999986812</v>
      </c>
    </row>
    <row r="101" spans="1:14" s="21" customFormat="1" ht="12.75">
      <c r="A101" s="14" t="s">
        <v>21</v>
      </c>
      <c r="B101" s="17">
        <f>SUM(B100)</f>
        <v>429.027</v>
      </c>
      <c r="C101" s="17">
        <f>SUM(C100)</f>
        <v>429</v>
      </c>
      <c r="D101" s="17">
        <f>SUM(D100)</f>
        <v>-0.026999999999986812</v>
      </c>
      <c r="E101" s="20"/>
      <c r="F101" s="17">
        <f>SUM(F100)</f>
        <v>0</v>
      </c>
      <c r="G101" s="20"/>
      <c r="H101" s="17">
        <f>SUM(H100)</f>
        <v>0</v>
      </c>
      <c r="I101" s="20"/>
      <c r="J101" s="17">
        <f>SUM(J100)</f>
        <v>0</v>
      </c>
      <c r="K101" s="20"/>
      <c r="L101" s="17">
        <f>SUM(L100)</f>
        <v>0</v>
      </c>
      <c r="M101" s="20"/>
      <c r="N101" s="17">
        <f>SUM(N100)</f>
        <v>-0.026999999999986812</v>
      </c>
    </row>
    <row r="103" spans="1:14" ht="12.75">
      <c r="A103" t="s">
        <v>98</v>
      </c>
      <c r="B103" s="16">
        <f>578040/1000</f>
        <v>578.04</v>
      </c>
      <c r="C103" s="16">
        <v>578</v>
      </c>
      <c r="D103" s="8">
        <f>C103-B103</f>
        <v>-0.03999999999996362</v>
      </c>
      <c r="N103" s="8">
        <f>D103</f>
        <v>-0.03999999999996362</v>
      </c>
    </row>
    <row r="104" spans="1:14" s="21" customFormat="1" ht="12.75">
      <c r="A104" s="14" t="s">
        <v>22</v>
      </c>
      <c r="B104" s="17">
        <f>SUM(B103)</f>
        <v>578.04</v>
      </c>
      <c r="C104" s="17">
        <f>SUM(C103)</f>
        <v>578</v>
      </c>
      <c r="D104" s="17">
        <f>SUM(D103)</f>
        <v>-0.03999999999996362</v>
      </c>
      <c r="E104" s="20"/>
      <c r="F104" s="17">
        <f>SUM(F103)</f>
        <v>0</v>
      </c>
      <c r="G104" s="20"/>
      <c r="H104" s="17">
        <f>SUM(H103)</f>
        <v>0</v>
      </c>
      <c r="I104" s="20"/>
      <c r="J104" s="17">
        <f>SUM(J103)</f>
        <v>0</v>
      </c>
      <c r="K104" s="20"/>
      <c r="L104" s="17">
        <f>SUM(L103)</f>
        <v>0</v>
      </c>
      <c r="M104" s="20"/>
      <c r="N104" s="17">
        <f>SUM(N103)</f>
        <v>-0.03999999999996362</v>
      </c>
    </row>
    <row r="106" spans="1:14" ht="12.75">
      <c r="A106" t="s">
        <v>99</v>
      </c>
      <c r="B106" s="16">
        <v>408</v>
      </c>
      <c r="C106" s="16">
        <v>407.8</v>
      </c>
      <c r="D106" s="8">
        <f>C106-B106</f>
        <v>-0.19999999999998863</v>
      </c>
      <c r="N106" s="8">
        <f>D106</f>
        <v>-0.19999999999998863</v>
      </c>
    </row>
    <row r="107" spans="1:14" s="21" customFormat="1" ht="12.75">
      <c r="A107" s="14" t="s">
        <v>23</v>
      </c>
      <c r="B107" s="17">
        <f>SUM(B106)</f>
        <v>408</v>
      </c>
      <c r="C107" s="17">
        <f>SUM(C106)</f>
        <v>407.8</v>
      </c>
      <c r="D107" s="17">
        <f>SUM(D106)</f>
        <v>-0.19999999999998863</v>
      </c>
      <c r="E107" s="20"/>
      <c r="F107" s="17">
        <f>SUM(F106)</f>
        <v>0</v>
      </c>
      <c r="G107" s="20"/>
      <c r="H107" s="17">
        <f>SUM(H106)</f>
        <v>0</v>
      </c>
      <c r="I107" s="20"/>
      <c r="J107" s="17">
        <f>SUM(J106)</f>
        <v>0</v>
      </c>
      <c r="K107" s="20"/>
      <c r="L107" s="17">
        <f>SUM(L106)</f>
        <v>0</v>
      </c>
      <c r="M107" s="20"/>
      <c r="N107" s="17">
        <f>SUM(N106)</f>
        <v>-0.19999999999998863</v>
      </c>
    </row>
    <row r="109" spans="1:14" ht="12.75">
      <c r="A109" t="s">
        <v>100</v>
      </c>
      <c r="B109" s="16">
        <f>352032/1000</f>
        <v>352.032</v>
      </c>
      <c r="C109" s="16">
        <v>352</v>
      </c>
      <c r="D109" s="8">
        <f>C109-B109</f>
        <v>-0.031999999999982265</v>
      </c>
      <c r="N109" s="8">
        <f>D109</f>
        <v>-0.031999999999982265</v>
      </c>
    </row>
    <row r="110" spans="1:14" s="21" customFormat="1" ht="12.75">
      <c r="A110" s="14" t="s">
        <v>24</v>
      </c>
      <c r="B110" s="17">
        <f>SUM(B109)</f>
        <v>352.032</v>
      </c>
      <c r="C110" s="17">
        <f>SUM(C109)</f>
        <v>352</v>
      </c>
      <c r="D110" s="17">
        <f>SUM(D109)</f>
        <v>-0.031999999999982265</v>
      </c>
      <c r="E110" s="20"/>
      <c r="F110" s="17">
        <f>SUM(F109)</f>
        <v>0</v>
      </c>
      <c r="G110" s="20"/>
      <c r="H110" s="17">
        <f>SUM(H109)</f>
        <v>0</v>
      </c>
      <c r="I110" s="20"/>
      <c r="J110" s="17">
        <f>SUM(J109)</f>
        <v>0</v>
      </c>
      <c r="K110" s="20"/>
      <c r="L110" s="17">
        <f>SUM(L109)</f>
        <v>0</v>
      </c>
      <c r="M110" s="20"/>
      <c r="N110" s="17">
        <f>SUM(N109)</f>
        <v>-0.031999999999982265</v>
      </c>
    </row>
    <row r="112" spans="1:14" ht="12.75">
      <c r="A112" t="s">
        <v>101</v>
      </c>
      <c r="B112" s="16">
        <v>293</v>
      </c>
      <c r="C112" s="16">
        <v>293.3</v>
      </c>
      <c r="D112" s="8">
        <f>C112-B112</f>
        <v>0.30000000000001137</v>
      </c>
      <c r="N112" s="8">
        <f>D112</f>
        <v>0.30000000000001137</v>
      </c>
    </row>
    <row r="113" spans="1:14" s="21" customFormat="1" ht="12.75">
      <c r="A113" s="14" t="s">
        <v>25</v>
      </c>
      <c r="B113" s="17">
        <f>SUM(B112)</f>
        <v>293</v>
      </c>
      <c r="C113" s="17">
        <f>SUM(C112)</f>
        <v>293.3</v>
      </c>
      <c r="D113" s="17">
        <f>SUM(D112)</f>
        <v>0.30000000000001137</v>
      </c>
      <c r="E113" s="20"/>
      <c r="F113" s="17">
        <f>SUM(F112)</f>
        <v>0</v>
      </c>
      <c r="G113" s="20"/>
      <c r="H113" s="17">
        <f>SUM(H112)</f>
        <v>0</v>
      </c>
      <c r="I113" s="20"/>
      <c r="J113" s="17">
        <f>SUM(J112)</f>
        <v>0</v>
      </c>
      <c r="K113" s="20"/>
      <c r="L113" s="17">
        <f>SUM(L112)</f>
        <v>0</v>
      </c>
      <c r="M113" s="20"/>
      <c r="N113" s="17">
        <f>SUM(N112)</f>
        <v>0.30000000000001137</v>
      </c>
    </row>
    <row r="115" spans="1:14" ht="12.75">
      <c r="A115" t="s">
        <v>102</v>
      </c>
      <c r="B115" s="16">
        <v>400</v>
      </c>
      <c r="C115" s="16">
        <v>399.9</v>
      </c>
      <c r="D115" s="8">
        <f>C115-B115</f>
        <v>-0.10000000000002274</v>
      </c>
      <c r="N115" s="8">
        <f>D115</f>
        <v>-0.10000000000002274</v>
      </c>
    </row>
    <row r="116" spans="1:14" s="21" customFormat="1" ht="12.75">
      <c r="A116" s="14" t="s">
        <v>26</v>
      </c>
      <c r="B116" s="17">
        <f>SUM(B115)</f>
        <v>400</v>
      </c>
      <c r="C116" s="17">
        <f>SUM(C115)</f>
        <v>399.9</v>
      </c>
      <c r="D116" s="17">
        <f>SUM(D115)</f>
        <v>-0.10000000000002274</v>
      </c>
      <c r="E116" s="20"/>
      <c r="F116" s="17">
        <f>SUM(F115)</f>
        <v>0</v>
      </c>
      <c r="G116" s="20"/>
      <c r="H116" s="17">
        <f>SUM(H115)</f>
        <v>0</v>
      </c>
      <c r="I116" s="20"/>
      <c r="J116" s="17">
        <f>SUM(J115)</f>
        <v>0</v>
      </c>
      <c r="K116" s="20"/>
      <c r="L116" s="17">
        <f>SUM(L115)</f>
        <v>0</v>
      </c>
      <c r="M116" s="20"/>
      <c r="N116" s="17">
        <f>SUM(N115)</f>
        <v>-0.10000000000002274</v>
      </c>
    </row>
    <row r="118" spans="1:14" ht="12.75">
      <c r="A118" t="s">
        <v>103</v>
      </c>
      <c r="B118" s="16">
        <v>120</v>
      </c>
      <c r="C118" s="16">
        <v>119.7</v>
      </c>
      <c r="D118" s="8">
        <f>C118-B118</f>
        <v>-0.29999999999999716</v>
      </c>
      <c r="N118" s="8">
        <f>D118</f>
        <v>-0.29999999999999716</v>
      </c>
    </row>
    <row r="119" spans="1:14" s="21" customFormat="1" ht="12.75">
      <c r="A119" s="14" t="s">
        <v>27</v>
      </c>
      <c r="B119" s="17">
        <f>SUM(B118)</f>
        <v>120</v>
      </c>
      <c r="C119" s="17">
        <f>SUM(C118)</f>
        <v>119.7</v>
      </c>
      <c r="D119" s="17">
        <f>SUM(D118)</f>
        <v>-0.29999999999999716</v>
      </c>
      <c r="E119" s="20"/>
      <c r="F119" s="17">
        <f>SUM(F118)</f>
        <v>0</v>
      </c>
      <c r="G119" s="20"/>
      <c r="H119" s="17">
        <f>SUM(H118)</f>
        <v>0</v>
      </c>
      <c r="I119" s="20"/>
      <c r="J119" s="17">
        <f>SUM(J118)</f>
        <v>0</v>
      </c>
      <c r="K119" s="20"/>
      <c r="L119" s="17">
        <f>SUM(L118)</f>
        <v>0</v>
      </c>
      <c r="M119" s="20"/>
      <c r="N119" s="17">
        <f>SUM(N118)</f>
        <v>-0.29999999999999716</v>
      </c>
    </row>
    <row r="121" spans="1:14" ht="12.75">
      <c r="A121" t="s">
        <v>104</v>
      </c>
      <c r="B121" s="16">
        <v>153</v>
      </c>
      <c r="C121" s="16">
        <v>153.3</v>
      </c>
      <c r="D121" s="8">
        <f>C121-B121</f>
        <v>0.30000000000001137</v>
      </c>
      <c r="N121" s="8">
        <f>D121</f>
        <v>0.30000000000001137</v>
      </c>
    </row>
    <row r="122" spans="1:14" ht="12.75">
      <c r="A122" t="s">
        <v>105</v>
      </c>
      <c r="B122" s="16">
        <v>240</v>
      </c>
      <c r="C122" s="16">
        <v>239.9</v>
      </c>
      <c r="D122" s="8">
        <f>C122-B122</f>
        <v>-0.09999999999999432</v>
      </c>
      <c r="N122" s="8">
        <f>D122</f>
        <v>-0.09999999999999432</v>
      </c>
    </row>
    <row r="123" spans="1:14" ht="12.75">
      <c r="A123" t="s">
        <v>106</v>
      </c>
      <c r="B123" s="16">
        <v>100</v>
      </c>
      <c r="C123" s="16">
        <v>100</v>
      </c>
      <c r="D123" s="8">
        <f>C123-B123</f>
        <v>0</v>
      </c>
      <c r="N123" s="8">
        <f>D123</f>
        <v>0</v>
      </c>
    </row>
    <row r="124" spans="1:14" ht="12.75">
      <c r="A124" t="s">
        <v>107</v>
      </c>
      <c r="B124" s="16">
        <v>39</v>
      </c>
      <c r="C124" s="16">
        <v>38.5</v>
      </c>
      <c r="D124" s="8">
        <f>C124-B124</f>
        <v>-0.5</v>
      </c>
      <c r="N124" s="8">
        <f>D124</f>
        <v>-0.5</v>
      </c>
    </row>
    <row r="125" spans="1:14" s="14" customFormat="1" ht="12.75">
      <c r="A125" s="14" t="s">
        <v>28</v>
      </c>
      <c r="B125" s="17">
        <f>SUM(B121:B124)</f>
        <v>532</v>
      </c>
      <c r="C125" s="17">
        <f>SUM(C121:C124)</f>
        <v>531.7</v>
      </c>
      <c r="D125" s="17">
        <f>SUM(D121:D124)</f>
        <v>-0.29999999999998295</v>
      </c>
      <c r="E125" s="18"/>
      <c r="F125" s="17">
        <f>SUM(F121:F124)</f>
        <v>0</v>
      </c>
      <c r="G125" s="18"/>
      <c r="H125" s="17">
        <f>SUM(H121:H124)</f>
        <v>0</v>
      </c>
      <c r="I125" s="18"/>
      <c r="J125" s="17">
        <f>SUM(J121:J124)</f>
        <v>0</v>
      </c>
      <c r="K125" s="18"/>
      <c r="L125" s="17">
        <f>SUM(L121:L124)</f>
        <v>0</v>
      </c>
      <c r="M125" s="18"/>
      <c r="N125" s="17">
        <f>SUM(N121:N124)</f>
        <v>-0.29999999999998295</v>
      </c>
    </row>
    <row r="127" spans="1:14" ht="12.75">
      <c r="A127" t="s">
        <v>108</v>
      </c>
      <c r="B127" s="16">
        <v>253</v>
      </c>
      <c r="C127" s="16">
        <v>252.9</v>
      </c>
      <c r="D127" s="8">
        <f>C127-B127</f>
        <v>-0.09999999999999432</v>
      </c>
      <c r="N127" s="8">
        <f>D127</f>
        <v>-0.09999999999999432</v>
      </c>
    </row>
    <row r="128" spans="1:14" ht="12.75">
      <c r="A128" t="s">
        <v>109</v>
      </c>
      <c r="B128" s="16">
        <v>274</v>
      </c>
      <c r="C128" s="16">
        <v>274.4</v>
      </c>
      <c r="D128" s="8">
        <f>C128-B128</f>
        <v>0.39999999999997726</v>
      </c>
      <c r="N128" s="8">
        <f>D128</f>
        <v>0.39999999999997726</v>
      </c>
    </row>
    <row r="129" spans="1:14" ht="12.75">
      <c r="A129" t="s">
        <v>29</v>
      </c>
      <c r="B129" s="16">
        <v>220</v>
      </c>
      <c r="C129" s="16">
        <v>220.2</v>
      </c>
      <c r="D129" s="8">
        <f>C129-B129</f>
        <v>0.19999999999998863</v>
      </c>
      <c r="N129" s="8">
        <f>D129</f>
        <v>0.19999999999998863</v>
      </c>
    </row>
    <row r="130" spans="1:14" s="14" customFormat="1" ht="12.75">
      <c r="A130" s="14" t="s">
        <v>30</v>
      </c>
      <c r="B130" s="17">
        <f>SUM(B127:B129)</f>
        <v>747</v>
      </c>
      <c r="C130" s="17">
        <f>SUM(C127:C129)</f>
        <v>747.5</v>
      </c>
      <c r="D130" s="17">
        <f>SUM(D127:D129)</f>
        <v>0.4999999999999716</v>
      </c>
      <c r="E130" s="18"/>
      <c r="F130" s="17">
        <f>SUM(F127:F129)</f>
        <v>0</v>
      </c>
      <c r="G130" s="18"/>
      <c r="H130" s="17">
        <f>SUM(H127:H129)</f>
        <v>0</v>
      </c>
      <c r="I130" s="18"/>
      <c r="J130" s="17">
        <v>0.1</v>
      </c>
      <c r="K130" s="18"/>
      <c r="L130" s="17">
        <f>SUM(L127:L129)</f>
        <v>0</v>
      </c>
      <c r="M130" s="18"/>
      <c r="N130" s="17">
        <f>SUM(N127:N129)</f>
        <v>0.4999999999999716</v>
      </c>
    </row>
    <row r="132" spans="1:14" ht="12.75">
      <c r="A132" t="s">
        <v>110</v>
      </c>
      <c r="B132" s="16">
        <v>121</v>
      </c>
      <c r="C132" s="16">
        <v>120.9</v>
      </c>
      <c r="D132" s="8">
        <f>C132-B132</f>
        <v>-0.09999999999999432</v>
      </c>
      <c r="N132" s="8">
        <f>D132</f>
        <v>-0.09999999999999432</v>
      </c>
    </row>
    <row r="133" spans="1:14" s="21" customFormat="1" ht="12.75">
      <c r="A133" s="14" t="s">
        <v>31</v>
      </c>
      <c r="B133" s="17">
        <f>SUM(B132)</f>
        <v>121</v>
      </c>
      <c r="C133" s="17">
        <f>SUM(C132)</f>
        <v>120.9</v>
      </c>
      <c r="D133" s="17">
        <f>SUM(D132)</f>
        <v>-0.09999999999999432</v>
      </c>
      <c r="E133" s="20"/>
      <c r="F133" s="17">
        <f>SUM(F132)</f>
        <v>0</v>
      </c>
      <c r="G133" s="20"/>
      <c r="H133" s="17">
        <f>SUM(H132)</f>
        <v>0</v>
      </c>
      <c r="I133" s="20"/>
      <c r="J133" s="17">
        <v>0.4</v>
      </c>
      <c r="K133" s="20"/>
      <c r="L133" s="17">
        <f>SUM(L132)</f>
        <v>0</v>
      </c>
      <c r="M133" s="20"/>
      <c r="N133" s="17">
        <f>SUM(N132)</f>
        <v>-0.09999999999999432</v>
      </c>
    </row>
    <row r="135" spans="1:14" ht="12.75">
      <c r="A135" t="s">
        <v>111</v>
      </c>
      <c r="B135" s="16">
        <v>629</v>
      </c>
      <c r="C135" s="16">
        <v>628.9</v>
      </c>
      <c r="D135" s="8">
        <f>C135-B135</f>
        <v>-0.10000000000002274</v>
      </c>
      <c r="N135" s="8">
        <f>D135</f>
        <v>-0.10000000000002274</v>
      </c>
    </row>
    <row r="136" spans="1:14" s="21" customFormat="1" ht="12.75">
      <c r="A136" s="14" t="s">
        <v>32</v>
      </c>
      <c r="B136" s="17">
        <f>SUM(B135)</f>
        <v>629</v>
      </c>
      <c r="C136" s="17">
        <f>SUM(C135)</f>
        <v>628.9</v>
      </c>
      <c r="D136" s="17">
        <f>SUM(D135)</f>
        <v>-0.10000000000002274</v>
      </c>
      <c r="E136" s="20"/>
      <c r="F136" s="17">
        <f>SUM(F135)</f>
        <v>0</v>
      </c>
      <c r="G136" s="20"/>
      <c r="H136" s="17">
        <f>SUM(H135)</f>
        <v>0</v>
      </c>
      <c r="I136" s="20"/>
      <c r="J136" s="17">
        <f>SUM(J135)</f>
        <v>0</v>
      </c>
      <c r="K136" s="20"/>
      <c r="L136" s="17">
        <f>SUM(L135)</f>
        <v>0</v>
      </c>
      <c r="M136" s="20"/>
      <c r="N136" s="17">
        <f>SUM(N135)</f>
        <v>-0.10000000000002274</v>
      </c>
    </row>
    <row r="138" spans="1:14" ht="12.75">
      <c r="A138" t="s">
        <v>112</v>
      </c>
      <c r="B138" s="16">
        <v>9</v>
      </c>
      <c r="C138" s="16">
        <v>41.6</v>
      </c>
      <c r="D138" s="8">
        <f>C138-B138</f>
        <v>32.6</v>
      </c>
      <c r="N138" s="8">
        <f>D138</f>
        <v>32.6</v>
      </c>
    </row>
    <row r="139" spans="1:14" s="21" customFormat="1" ht="12.75">
      <c r="A139" s="14" t="s">
        <v>33</v>
      </c>
      <c r="B139" s="17">
        <f>SUM(B138)</f>
        <v>9</v>
      </c>
      <c r="C139" s="17">
        <f>SUM(C138)</f>
        <v>41.6</v>
      </c>
      <c r="D139" s="17">
        <f>SUM(D138)</f>
        <v>32.6</v>
      </c>
      <c r="E139" s="20"/>
      <c r="F139" s="17">
        <f>SUM(F138)</f>
        <v>0</v>
      </c>
      <c r="G139" s="20"/>
      <c r="H139" s="17">
        <f>SUM(H138)</f>
        <v>0</v>
      </c>
      <c r="I139" s="20"/>
      <c r="J139" s="17">
        <v>32.3</v>
      </c>
      <c r="K139" s="20"/>
      <c r="L139" s="17">
        <f>SUM(L138)</f>
        <v>0</v>
      </c>
      <c r="M139" s="20"/>
      <c r="N139" s="17">
        <f>SUM(N138)</f>
        <v>32.6</v>
      </c>
    </row>
    <row r="141" spans="1:14" ht="12.75">
      <c r="A141" t="s">
        <v>113</v>
      </c>
      <c r="B141" s="16">
        <v>27</v>
      </c>
      <c r="C141" s="16">
        <v>32.2</v>
      </c>
      <c r="D141" s="8">
        <f>C141-B141</f>
        <v>5.200000000000003</v>
      </c>
      <c r="N141" s="8">
        <f>D141</f>
        <v>5.200000000000003</v>
      </c>
    </row>
    <row r="142" spans="1:14" s="21" customFormat="1" ht="12.75">
      <c r="A142" s="14" t="s">
        <v>34</v>
      </c>
      <c r="B142" s="17">
        <f>SUM(B141)</f>
        <v>27</v>
      </c>
      <c r="C142" s="17">
        <f>SUM(C141)</f>
        <v>32.2</v>
      </c>
      <c r="D142" s="17">
        <f>SUM(D141)</f>
        <v>5.200000000000003</v>
      </c>
      <c r="E142" s="20"/>
      <c r="F142" s="17">
        <f>SUM(F141)</f>
        <v>0</v>
      </c>
      <c r="G142" s="20"/>
      <c r="H142" s="17">
        <f>SUM(H141)</f>
        <v>0</v>
      </c>
      <c r="I142" s="20"/>
      <c r="J142" s="17">
        <v>5.1</v>
      </c>
      <c r="K142" s="20"/>
      <c r="L142" s="17">
        <f>SUM(L141)</f>
        <v>0</v>
      </c>
      <c r="M142" s="20"/>
      <c r="N142" s="17">
        <f>SUM(N141)</f>
        <v>5.200000000000003</v>
      </c>
    </row>
    <row r="144" spans="1:14" ht="12.75">
      <c r="A144" t="s">
        <v>114</v>
      </c>
      <c r="B144" s="16">
        <v>48</v>
      </c>
      <c r="C144" s="16">
        <v>47.6</v>
      </c>
      <c r="D144" s="8">
        <f>C144-B144</f>
        <v>-0.3999999999999986</v>
      </c>
      <c r="N144" s="8">
        <f>D144</f>
        <v>-0.3999999999999986</v>
      </c>
    </row>
    <row r="145" spans="1:14" s="21" customFormat="1" ht="12.75">
      <c r="A145" s="14" t="s">
        <v>35</v>
      </c>
      <c r="B145" s="17">
        <f>SUM(B144)</f>
        <v>48</v>
      </c>
      <c r="C145" s="17">
        <f>SUM(C144)</f>
        <v>47.6</v>
      </c>
      <c r="D145" s="17">
        <f>SUM(D144)</f>
        <v>-0.3999999999999986</v>
      </c>
      <c r="E145" s="20"/>
      <c r="F145" s="17">
        <f>SUM(F144)</f>
        <v>0</v>
      </c>
      <c r="G145" s="20"/>
      <c r="H145" s="17">
        <f>SUM(H144)</f>
        <v>0</v>
      </c>
      <c r="I145" s="20"/>
      <c r="J145" s="17">
        <v>-0.4</v>
      </c>
      <c r="K145" s="20"/>
      <c r="L145" s="17">
        <f>SUM(L144)</f>
        <v>0</v>
      </c>
      <c r="M145" s="20"/>
      <c r="N145" s="17">
        <f>SUM(N144)</f>
        <v>-0.3999999999999986</v>
      </c>
    </row>
    <row r="147" spans="1:14" ht="12.75">
      <c r="A147" t="s">
        <v>115</v>
      </c>
      <c r="B147" s="16">
        <v>196</v>
      </c>
      <c r="C147" s="16">
        <v>159.6</v>
      </c>
      <c r="D147" s="8">
        <f>C147-B147</f>
        <v>-36.400000000000006</v>
      </c>
      <c r="N147" s="8">
        <f>D147</f>
        <v>-36.400000000000006</v>
      </c>
    </row>
    <row r="148" spans="1:14" s="21" customFormat="1" ht="12.75">
      <c r="A148" s="14" t="s">
        <v>36</v>
      </c>
      <c r="B148" s="17">
        <f>SUM(B147)</f>
        <v>196</v>
      </c>
      <c r="C148" s="17">
        <f>SUM(C147)</f>
        <v>159.6</v>
      </c>
      <c r="D148" s="17">
        <f>SUM(D147)</f>
        <v>-36.400000000000006</v>
      </c>
      <c r="E148" s="20"/>
      <c r="F148" s="17">
        <f>SUM(F147)</f>
        <v>0</v>
      </c>
      <c r="G148" s="20"/>
      <c r="H148" s="17">
        <f>SUM(H147)</f>
        <v>0</v>
      </c>
      <c r="I148" s="20"/>
      <c r="J148" s="17">
        <v>-36.5</v>
      </c>
      <c r="K148" s="20"/>
      <c r="L148" s="17">
        <f>SUM(L147)</f>
        <v>0</v>
      </c>
      <c r="M148" s="20"/>
      <c r="N148" s="17">
        <f>SUM(N147)</f>
        <v>-36.400000000000006</v>
      </c>
    </row>
    <row r="150" spans="1:14" ht="12.75">
      <c r="A150" t="s">
        <v>116</v>
      </c>
      <c r="B150" s="16">
        <f>343013/1000</f>
        <v>343.013</v>
      </c>
      <c r="C150" s="16">
        <v>430</v>
      </c>
      <c r="D150" s="8">
        <f>C150-B150</f>
        <v>86.98700000000002</v>
      </c>
      <c r="N150" s="8">
        <f>D150</f>
        <v>86.98700000000002</v>
      </c>
    </row>
    <row r="151" spans="1:14" ht="12.75">
      <c r="A151" t="s">
        <v>117</v>
      </c>
      <c r="B151" s="16">
        <v>1184</v>
      </c>
      <c r="C151" s="16">
        <f>1184200/1000</f>
        <v>1184.2</v>
      </c>
      <c r="D151" s="8">
        <f>C151-B151</f>
        <v>0.20000000000004547</v>
      </c>
      <c r="N151" s="8">
        <f>D151</f>
        <v>0.20000000000004547</v>
      </c>
    </row>
    <row r="152" spans="1:14" s="14" customFormat="1" ht="12.75">
      <c r="A152" s="14" t="s">
        <v>37</v>
      </c>
      <c r="B152" s="17">
        <f>SUM(B150:B151)</f>
        <v>1527.013</v>
      </c>
      <c r="C152" s="17">
        <f>SUM(C150:C151)</f>
        <v>1614.2</v>
      </c>
      <c r="D152" s="17">
        <f>SUM(D150:D151)</f>
        <v>87.18700000000007</v>
      </c>
      <c r="E152" s="18"/>
      <c r="F152" s="17">
        <f>SUM(F150:F151)</f>
        <v>0</v>
      </c>
      <c r="G152" s="18"/>
      <c r="H152" s="17">
        <f>SUM(H150:H151)</f>
        <v>0</v>
      </c>
      <c r="I152" s="18"/>
      <c r="J152" s="17">
        <v>87.2</v>
      </c>
      <c r="K152" s="18"/>
      <c r="L152" s="17">
        <f>SUM(L150:L151)</f>
        <v>0</v>
      </c>
      <c r="M152" s="18"/>
      <c r="N152" s="17">
        <f>SUM(N150:N151)</f>
        <v>87.18700000000007</v>
      </c>
    </row>
    <row r="154" spans="1:14" ht="12.75">
      <c r="A154" t="s">
        <v>118</v>
      </c>
      <c r="B154" s="16">
        <v>2234</v>
      </c>
      <c r="C154" s="16">
        <v>2160</v>
      </c>
      <c r="D154" s="8">
        <f>C154-B154</f>
        <v>-74</v>
      </c>
      <c r="N154" s="8">
        <f>D154</f>
        <v>-74</v>
      </c>
    </row>
    <row r="155" spans="1:14" s="14" customFormat="1" ht="12.75">
      <c r="A155" s="14" t="s">
        <v>38</v>
      </c>
      <c r="B155" s="17">
        <f>SUM(B154)</f>
        <v>2234</v>
      </c>
      <c r="C155" s="17">
        <f>SUM(C154)</f>
        <v>2160</v>
      </c>
      <c r="D155" s="17">
        <f>SUM(D154)</f>
        <v>-74</v>
      </c>
      <c r="E155" s="18"/>
      <c r="F155" s="17">
        <f>SUM(F154)</f>
        <v>0</v>
      </c>
      <c r="G155" s="18"/>
      <c r="H155" s="17">
        <f>SUM(H154)</f>
        <v>0</v>
      </c>
      <c r="I155" s="18"/>
      <c r="J155" s="17">
        <v>-74.4</v>
      </c>
      <c r="K155" s="18"/>
      <c r="L155" s="17">
        <f>SUM(L154)</f>
        <v>0</v>
      </c>
      <c r="M155" s="18"/>
      <c r="N155" s="17">
        <f>SUM(N154)</f>
        <v>-74</v>
      </c>
    </row>
    <row r="157" spans="1:14" ht="12.75">
      <c r="A157" t="s">
        <v>119</v>
      </c>
      <c r="B157" s="16">
        <v>221</v>
      </c>
      <c r="C157" s="16">
        <v>223.7</v>
      </c>
      <c r="D157" s="8">
        <f>C157-B157</f>
        <v>2.6999999999999886</v>
      </c>
      <c r="N157" s="8">
        <f>D157</f>
        <v>2.6999999999999886</v>
      </c>
    </row>
    <row r="158" spans="1:14" s="21" customFormat="1" ht="12.75">
      <c r="A158" s="14" t="s">
        <v>39</v>
      </c>
      <c r="B158" s="17">
        <f>SUM(B157)</f>
        <v>221</v>
      </c>
      <c r="C158" s="17">
        <f>SUM(C157)</f>
        <v>223.7</v>
      </c>
      <c r="D158" s="17">
        <f>SUM(D157)</f>
        <v>2.6999999999999886</v>
      </c>
      <c r="E158" s="20"/>
      <c r="F158" s="17">
        <f>SUM(F157)</f>
        <v>0</v>
      </c>
      <c r="G158" s="20"/>
      <c r="H158" s="17">
        <f>SUM(H157)</f>
        <v>0</v>
      </c>
      <c r="I158" s="20"/>
      <c r="J158" s="17">
        <v>3</v>
      </c>
      <c r="K158" s="20"/>
      <c r="L158" s="17">
        <f>SUM(L157)</f>
        <v>0</v>
      </c>
      <c r="M158" s="20"/>
      <c r="N158" s="17">
        <f>SUM(N157)</f>
        <v>2.6999999999999886</v>
      </c>
    </row>
    <row r="159" ht="12.75">
      <c r="A159" s="4"/>
    </row>
    <row r="160" spans="1:14" ht="12.75">
      <c r="A160" t="s">
        <v>120</v>
      </c>
      <c r="B160" s="8">
        <v>0</v>
      </c>
      <c r="C160" s="8">
        <v>0</v>
      </c>
      <c r="D160" s="8">
        <f>C160-B160</f>
        <v>0</v>
      </c>
      <c r="N160" s="8">
        <f>D160</f>
        <v>0</v>
      </c>
    </row>
    <row r="161" spans="1:14" s="1" customFormat="1" ht="12.75">
      <c r="A161" s="5" t="s">
        <v>121</v>
      </c>
      <c r="B161" s="17">
        <f>SUM(B160)</f>
        <v>0</v>
      </c>
      <c r="C161" s="17">
        <f>SUM(C160)</f>
        <v>0</v>
      </c>
      <c r="D161" s="17">
        <f>SUM(D160)</f>
        <v>0</v>
      </c>
      <c r="E161" s="10"/>
      <c r="F161" s="17">
        <f>SUM(F160)</f>
        <v>0</v>
      </c>
      <c r="G161" s="10"/>
      <c r="H161" s="17">
        <f>SUM(H160)</f>
        <v>0</v>
      </c>
      <c r="I161" s="10"/>
      <c r="J161" s="17">
        <f>SUM(J160)</f>
        <v>0</v>
      </c>
      <c r="K161" s="10"/>
      <c r="L161" s="17">
        <f>SUM(L160)</f>
        <v>0</v>
      </c>
      <c r="M161" s="10"/>
      <c r="N161" s="17">
        <f>SUM(N160)</f>
        <v>0</v>
      </c>
    </row>
    <row r="162" ht="12.75">
      <c r="A162" s="4"/>
    </row>
    <row r="163" spans="1:14" ht="12.75">
      <c r="A163" t="s">
        <v>122</v>
      </c>
      <c r="B163" s="16">
        <v>3195</v>
      </c>
      <c r="C163" s="16">
        <v>3354.3</v>
      </c>
      <c r="D163" s="8">
        <f>C163-B163</f>
        <v>159.30000000000018</v>
      </c>
      <c r="N163" s="8">
        <f>D163</f>
        <v>159.30000000000018</v>
      </c>
    </row>
    <row r="164" spans="1:14" s="1" customFormat="1" ht="12.75">
      <c r="A164" s="5" t="s">
        <v>40</v>
      </c>
      <c r="B164" s="17">
        <f>SUM(B163)</f>
        <v>3195</v>
      </c>
      <c r="C164" s="17">
        <f>SUM(C163)</f>
        <v>3354.3</v>
      </c>
      <c r="D164" s="17">
        <f>SUM(D163)</f>
        <v>159.30000000000018</v>
      </c>
      <c r="E164" s="10"/>
      <c r="F164" s="17">
        <v>37</v>
      </c>
      <c r="G164" s="10"/>
      <c r="H164" s="17">
        <f>SUM(H163)</f>
        <v>0</v>
      </c>
      <c r="I164" s="10"/>
      <c r="J164" s="17">
        <v>81</v>
      </c>
      <c r="K164" s="10"/>
      <c r="L164" s="17">
        <v>40.9</v>
      </c>
      <c r="M164" s="10"/>
      <c r="N164" s="17">
        <f>SUM(N163)</f>
        <v>159.30000000000018</v>
      </c>
    </row>
    <row r="166" spans="1:14" ht="12.75">
      <c r="A166" t="s">
        <v>123</v>
      </c>
      <c r="B166" s="16">
        <v>4689</v>
      </c>
      <c r="C166" s="16">
        <v>4723.1</v>
      </c>
      <c r="D166" s="8">
        <f>C166-B166</f>
        <v>34.100000000000364</v>
      </c>
      <c r="N166" s="8">
        <f>D166</f>
        <v>34.100000000000364</v>
      </c>
    </row>
    <row r="167" spans="1:14" s="1" customFormat="1" ht="12.75">
      <c r="A167" s="5" t="s">
        <v>41</v>
      </c>
      <c r="B167" s="17">
        <f>SUM(B166)</f>
        <v>4689</v>
      </c>
      <c r="C167" s="17">
        <f>SUM(C166)</f>
        <v>4723.1</v>
      </c>
      <c r="D167" s="17">
        <f>SUM(D166)</f>
        <v>34.100000000000364</v>
      </c>
      <c r="E167" s="10"/>
      <c r="F167" s="17">
        <v>34</v>
      </c>
      <c r="G167" s="10"/>
      <c r="H167" s="17">
        <f>SUM(H166)</f>
        <v>0</v>
      </c>
      <c r="I167" s="10"/>
      <c r="J167" s="17">
        <f>SUM(J166)</f>
        <v>0</v>
      </c>
      <c r="K167" s="10"/>
      <c r="L167" s="17">
        <f>SUM(L166)</f>
        <v>0</v>
      </c>
      <c r="M167" s="10"/>
      <c r="N167" s="17">
        <f>SUM(N166)</f>
        <v>34.100000000000364</v>
      </c>
    </row>
    <row r="169" spans="1:14" ht="12.75">
      <c r="A169" t="s">
        <v>124</v>
      </c>
      <c r="B169" s="16">
        <v>501</v>
      </c>
      <c r="C169" s="16">
        <v>507.7</v>
      </c>
      <c r="D169" s="8">
        <f>C169-B169</f>
        <v>6.699999999999989</v>
      </c>
      <c r="N169" s="8">
        <f>D169</f>
        <v>6.699999999999989</v>
      </c>
    </row>
    <row r="170" spans="1:14" s="1" customFormat="1" ht="12.75">
      <c r="A170" s="5" t="s">
        <v>42</v>
      </c>
      <c r="B170" s="17">
        <f>SUM(B169)</f>
        <v>501</v>
      </c>
      <c r="C170" s="17">
        <f>SUM(C169)</f>
        <v>507.7</v>
      </c>
      <c r="D170" s="17">
        <f>SUM(D169)</f>
        <v>6.699999999999989</v>
      </c>
      <c r="E170" s="10"/>
      <c r="F170" s="17">
        <v>15</v>
      </c>
      <c r="G170" s="10"/>
      <c r="H170" s="17">
        <f>SUM(H169)</f>
        <v>0</v>
      </c>
      <c r="I170" s="10"/>
      <c r="J170" s="17">
        <v>-8.7</v>
      </c>
      <c r="K170" s="10"/>
      <c r="L170" s="17">
        <f>SUM(L169)</f>
        <v>0</v>
      </c>
      <c r="M170" s="10"/>
      <c r="N170" s="17">
        <f>SUM(N169)</f>
        <v>6.699999999999989</v>
      </c>
    </row>
    <row r="172" spans="1:14" ht="12.75">
      <c r="A172" t="s">
        <v>125</v>
      </c>
      <c r="B172" s="16">
        <v>1225</v>
      </c>
      <c r="C172" s="16">
        <v>1225</v>
      </c>
      <c r="D172" s="8">
        <f>C172-B172</f>
        <v>0</v>
      </c>
      <c r="N172" s="8">
        <f>D172</f>
        <v>0</v>
      </c>
    </row>
    <row r="173" spans="1:14" s="1" customFormat="1" ht="12.75">
      <c r="A173" s="5" t="s">
        <v>43</v>
      </c>
      <c r="B173" s="17">
        <f>SUM(B172)</f>
        <v>1225</v>
      </c>
      <c r="C173" s="17">
        <f>SUM(C172)</f>
        <v>1225</v>
      </c>
      <c r="D173" s="17">
        <f>SUM(D172)</f>
        <v>0</v>
      </c>
      <c r="E173" s="10"/>
      <c r="F173" s="17">
        <f>SUM(F172)</f>
        <v>0</v>
      </c>
      <c r="G173" s="10"/>
      <c r="H173" s="17">
        <f>SUM(H172)</f>
        <v>0</v>
      </c>
      <c r="I173" s="10"/>
      <c r="J173" s="17">
        <f>SUM(J172)</f>
        <v>0</v>
      </c>
      <c r="K173" s="10"/>
      <c r="L173" s="17">
        <f>SUM(L172)</f>
        <v>0</v>
      </c>
      <c r="M173" s="10"/>
      <c r="N173" s="17">
        <f>SUM(N172)</f>
        <v>0</v>
      </c>
    </row>
    <row r="175" spans="1:14" ht="12.75">
      <c r="A175" t="s">
        <v>44</v>
      </c>
      <c r="B175" s="8">
        <v>956</v>
      </c>
      <c r="C175" s="8">
        <v>983.3</v>
      </c>
      <c r="D175" s="8">
        <f>C175-B175</f>
        <v>27.299999999999955</v>
      </c>
      <c r="N175" s="8">
        <f>D175</f>
        <v>27.299999999999955</v>
      </c>
    </row>
    <row r="176" spans="1:14" s="1" customFormat="1" ht="12.75">
      <c r="A176" s="5" t="s">
        <v>45</v>
      </c>
      <c r="B176" s="17">
        <f>SUM(B175)</f>
        <v>956</v>
      </c>
      <c r="C176" s="17">
        <f>SUM(C175)</f>
        <v>983.3</v>
      </c>
      <c r="D176" s="17">
        <f>SUM(D175)</f>
        <v>27.299999999999955</v>
      </c>
      <c r="E176" s="10"/>
      <c r="F176" s="17">
        <v>-24</v>
      </c>
      <c r="G176" s="10"/>
      <c r="H176" s="17">
        <f>SUM(H175)</f>
        <v>0</v>
      </c>
      <c r="I176" s="10"/>
      <c r="J176" s="17">
        <v>51.6</v>
      </c>
      <c r="K176" s="10"/>
      <c r="L176" s="17">
        <f>SUM(L175)</f>
        <v>0</v>
      </c>
      <c r="M176" s="10"/>
      <c r="N176" s="17">
        <f>SUM(N175)</f>
        <v>27.299999999999955</v>
      </c>
    </row>
    <row r="178" spans="1:14" ht="12.75">
      <c r="A178" t="s">
        <v>46</v>
      </c>
      <c r="B178" s="16">
        <f>15909970/1000</f>
        <v>15909.97</v>
      </c>
      <c r="C178" s="16">
        <v>15347.8</v>
      </c>
      <c r="D178" s="8">
        <f>C178-B178</f>
        <v>-562.1700000000001</v>
      </c>
      <c r="N178" s="8">
        <f>D178</f>
        <v>-562.1700000000001</v>
      </c>
    </row>
    <row r="179" spans="1:16" s="1" customFormat="1" ht="12.75">
      <c r="A179" s="5" t="s">
        <v>47</v>
      </c>
      <c r="B179" s="17">
        <f>SUM(B178)</f>
        <v>15909.97</v>
      </c>
      <c r="C179" s="17">
        <f>SUM(C178)</f>
        <v>15347.8</v>
      </c>
      <c r="D179" s="17">
        <f>SUM(D178)</f>
        <v>-562.1700000000001</v>
      </c>
      <c r="E179" s="10"/>
      <c r="F179" s="8">
        <f>-196.7+0.7+17.2</f>
        <v>-178.8</v>
      </c>
      <c r="G179" s="7"/>
      <c r="H179" s="8">
        <v>-163.5</v>
      </c>
      <c r="I179" s="7"/>
      <c r="J179" s="8">
        <f>-215-219.6+47</f>
        <v>-387.6</v>
      </c>
      <c r="K179" s="7"/>
      <c r="L179" s="8">
        <f>162.2+4.1</f>
        <v>166.29999999999998</v>
      </c>
      <c r="M179" s="7"/>
      <c r="N179" s="17">
        <f>SUM(N178)</f>
        <v>-562.1700000000001</v>
      </c>
      <c r="P179" s="9"/>
    </row>
    <row r="181" spans="1:14" s="1" customFormat="1" ht="12.75">
      <c r="A181" s="5" t="s">
        <v>48</v>
      </c>
      <c r="B181" s="9">
        <f>SUM(B4,B11,B18,B24,B27,B32,B36,B45,B49,B52,B55,B58,B61,B64,B67,B70,B74,B77,B82,B90,B95,B98,B101,B104,B107,B110,B113,B116,B119,B125)+SUM(B130,B133,B136,B139,B142,B145,B148,B152,B155,B158,B161,B164,B167,B170,B173,B176,B179)</f>
        <v>86327.755</v>
      </c>
      <c r="C181" s="9">
        <f>SUM(C4,C11,C18,C24,C27,C32,C36,C45,C49,C52,C55,C58,C61,C64,C67,C70,C74,C77,C82,C90,C95,C98,C101,C104,C107,C110,C113,C116,C119,C125)+SUM(C130,C133,C136,C139,C142,C145,C148,C152,C155,C158,C161,C164,C167,C170,C173,C176,C179)+3</f>
        <v>86333.56</v>
      </c>
      <c r="D181" s="9"/>
      <c r="E181" s="10"/>
      <c r="F181" s="9">
        <f>SUM(F4,F11,F18,F24,F27,F32,F36,F45,F49,F52,F55,F58,F61,F64,F67,F70,F74,F77,F82,F90,F95,F98,F101,F104,F107,F110,F113,F116,F119,F125)+SUM(F130,F133,F136,F139,F142,F145,F148,F152,F155,F158,F161,F164,F167,F170,F173,F176,F179)</f>
        <v>0</v>
      </c>
      <c r="G181" s="10"/>
      <c r="H181" s="9">
        <f>SUM(H4,H11,H18,H24,H27,H32,H36,H45,H49,H52,H55,H58,H61,H64,H67,H70,H74,H77,H82,H90,H95,H98,H101,H104,H107,H110,H113,H116,H119,H125)+SUM(H130,H133,H136,H139,H142,H145,H148,H152,H155,H158,H161,H164,H167,H170,H173,H176,H179)</f>
        <v>0</v>
      </c>
      <c r="I181" s="10"/>
      <c r="J181" s="9">
        <f>SUM(J4,J11,J18,J24,J27,J32,J36,J45,J49,J52,J55,J58,J61,J64,J67,J70,J74,J77,J82,J90,J95,J98,J101,J104,J107,J110,J113,J116,J119,J125)+SUM(J130,J133,J136,J139,J142,J145,J148,J152,J155,J158,J161,J164,J167,J170,J173,J176,J179)</f>
        <v>0</v>
      </c>
      <c r="K181" s="10"/>
      <c r="L181" s="9">
        <f>SUM(L4,L11,L18,L24,L27,L32,L36,L45,L49,L52,L55,L58,L61,L64,L67,L70,L74,L77,L82,L90,L95,L98,L101,L104,L107,L110,L113,L116,L119,L125)+SUM(L130,L133,L136,L139,L142,L145,L148,L152,L155,L158,L161,L164,L167,L170,L173,L176,L179)</f>
        <v>0.09999999999999432</v>
      </c>
      <c r="M181" s="10"/>
      <c r="N181" s="9">
        <f>SUM(F181:M181)</f>
        <v>0.09999999999999432</v>
      </c>
    </row>
    <row r="184" spans="2:4" ht="12.75">
      <c r="B184"/>
      <c r="C184"/>
      <c r="D184"/>
    </row>
  </sheetData>
  <printOptions/>
  <pageMargins left="0.75" right="0.75" top="1" bottom="1" header="0.5" footer="0.5"/>
  <pageSetup horizontalDpi="600" verticalDpi="600" orientation="landscape" scale="70" r:id="rId1"/>
  <headerFooter alignWithMargins="0">
    <oddHeader>&amp;C&amp;"Arial,Bold"&amp;14ECP-04-005 Details
&amp;12Attachment 1</oddHeader>
    <oddFooter>&amp;L&amp;"Arial,Bold"Date:  3/11/04&amp;C&amp;"Arial,Bold"&amp;P</oddFooter>
  </headerFooter>
  <rowBreaks count="3" manualBreakCount="3">
    <brk id="50" max="255" man="1"/>
    <brk id="96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Simmons</dc:creator>
  <cp:keywords/>
  <dc:description/>
  <cp:lastModifiedBy>Robert Simmons</cp:lastModifiedBy>
  <cp:lastPrinted>2004-03-11T19:41:43Z</cp:lastPrinted>
  <dcterms:created xsi:type="dcterms:W3CDTF">2004-01-05T18:04:04Z</dcterms:created>
  <dcterms:modified xsi:type="dcterms:W3CDTF">2004-03-11T19:57:10Z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12340953</vt:i4>
  </property>
  <property fmtid="{D5CDD505-2E9C-101B-9397-08002B2CF9AE}" pid="3" name="_EmailSubject">
    <vt:lpwstr>ECP-04-004 Draft Details</vt:lpwstr>
  </property>
  <property fmtid="{D5CDD505-2E9C-101B-9397-08002B2CF9AE}" pid="4" name="_AuthorEmail">
    <vt:lpwstr>bsimmons@pppl.gov</vt:lpwstr>
  </property>
  <property fmtid="{D5CDD505-2E9C-101B-9397-08002B2CF9AE}" pid="5" name="_AuthorEmailDisplayName">
    <vt:lpwstr>Bob Simmons</vt:lpwstr>
  </property>
  <property fmtid="{D5CDD505-2E9C-101B-9397-08002B2CF9AE}" pid="6" name="_ReviewingToolsShownOnce">
    <vt:lpwstr/>
  </property>
</Properties>
</file>