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P3" sheetId="1" r:id="rId1"/>
  </sheets>
  <definedNames>
    <definedName name="_xlnm.Print_Area" localSheetId="0">'P3'!$H$99:$K$110,'P3'!$G$1:$N$93</definedName>
    <definedName name="_xlnm.Print_Titles" localSheetId="0">'P3'!$2:$2</definedName>
  </definedNames>
  <calcPr fullCalcOnLoad="1"/>
</workbook>
</file>

<file path=xl/sharedStrings.xml><?xml version="1.0" encoding="utf-8"?>
<sst xmlns="http://schemas.openxmlformats.org/spreadsheetml/2006/main" count="407" uniqueCount="149">
  <si>
    <t>DESC</t>
  </si>
  <si>
    <t xml:space="preserve">  TOTAL  </t>
  </si>
  <si>
    <t>11 - 11 - In-Vessel Components</t>
  </si>
  <si>
    <t>111 - Limiters</t>
  </si>
  <si>
    <t>12 - 12 - Vacuum Vessel Systems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</si>
  <si>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</si>
  <si>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</si>
  <si>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</si>
  <si>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</si>
  <si>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</si>
  <si>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>13 - 13 - Conventional Coils</t>
  </si>
  <si>
    <t>131 - TF Coils</t>
  </si>
  <si>
    <t>132 - PF Coils</t>
  </si>
  <si>
    <t>133 - External Trim Coils</t>
  </si>
  <si>
    <t>134 - Conventional Coil Local</t>
  </si>
  <si>
    <t>14 - 14 - Modular Coils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</si>
  <si>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</si>
  <si>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</si>
  <si>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</si>
  <si>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</si>
  <si>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15 - 15 - Structures</t>
  </si>
  <si>
    <t>16 - 16 - Coil Services</t>
  </si>
  <si>
    <t>161 - LN2 Distribution</t>
  </si>
  <si>
    <t>162 - Electrical Leads</t>
  </si>
  <si>
    <t>163 - Coil Protection System</t>
  </si>
  <si>
    <t>17 - 17 - Cryostat and Base Support Structure</t>
  </si>
  <si>
    <t>171 -Cryostat</t>
  </si>
  <si>
    <t>172 - Base Support Structure</t>
  </si>
  <si>
    <t>18 - 18 - Field Period Assembly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</si>
  <si>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</si>
  <si>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</si>
  <si>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</si>
  <si>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</si>
  <si>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</si>
  <si>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</si>
  <si>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</si>
  <si>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>19 - 19 - Stellarator Core Management and Integration</t>
  </si>
  <si>
    <t xml:space="preserve">191 - Stellarator Core Management &amp; Oversight   </t>
  </si>
  <si>
    <t xml:space="preserve">192 - Stellarator Core Integration &amp; Analysis   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</si>
  <si>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</si>
  <si>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</si>
  <si>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</si>
  <si>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</si>
  <si>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</si>
  <si>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</si>
  <si>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</si>
  <si>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</si>
  <si>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 xml:space="preserve">411 - Auxliary AC Power Systems                 </t>
  </si>
  <si>
    <t xml:space="preserve">412 - Experimental AC Power Systems             </t>
  </si>
  <si>
    <t>42 - 42 - AC/DC Converters</t>
  </si>
  <si>
    <t>43 - 43 - DC Systems</t>
  </si>
  <si>
    <t>431 - C-Site DC Systems</t>
  </si>
  <si>
    <t>432 - D-to-C Site DC Systems</t>
  </si>
  <si>
    <t>433 - D-Site DC Systems</t>
  </si>
  <si>
    <t>44 - 44 - Control and protection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</si>
  <si>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</si>
  <si>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</si>
  <si>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</si>
  <si>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</si>
  <si>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</si>
  <si>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446 - Ground Fault Monitoring</t>
  </si>
  <si>
    <t>45 - 45 - Power System Design and Integration</t>
  </si>
  <si>
    <t xml:space="preserve">451 - System Design and Interfaces              </t>
  </si>
  <si>
    <t xml:space="preserve">452 - Electrical Systems Support                </t>
  </si>
  <si>
    <t>453 - System Testing (PTP's)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</si>
  <si>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</si>
  <si>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</si>
  <si>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</si>
  <si>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</si>
  <si>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</si>
  <si>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</si>
  <si>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</si>
  <si>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57 - 57 - Control Room Facility</t>
  </si>
  <si>
    <t>61 - 61 - Water Systems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</si>
  <si>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</si>
  <si>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</si>
  <si>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</si>
  <si>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</si>
  <si>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62 - 62 - Cryogenic Systems</t>
  </si>
  <si>
    <t>621 - LN2-LHe Supply System</t>
  </si>
  <si>
    <t>622 - LN2 Coil Cooling Supply</t>
  </si>
  <si>
    <t xml:space="preserve">623 - GN2 Cryostat Cooling System               </t>
  </si>
  <si>
    <t>63 - 63 - Utility Systems</t>
  </si>
  <si>
    <t>64 - 64 - PFC/VV Heating &amp; Cooling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</si>
  <si>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</si>
  <si>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</si>
  <si>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</si>
  <si>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</si>
  <si>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</si>
  <si>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</si>
  <si>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</si>
  <si>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</si>
  <si>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</si>
  <si>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</si>
  <si>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</si>
  <si>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</si>
  <si>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</si>
  <si>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ecp5</t>
  </si>
  <si>
    <t>ecp4</t>
  </si>
  <si>
    <t>130 - Conventional Coils Design</t>
  </si>
  <si>
    <t>ecp4 ecp5 reconciliation</t>
  </si>
  <si>
    <t>Fy03 vv design actual cost vs estimate</t>
  </si>
  <si>
    <t>FY03 vv R&amp;D oversight c vs e</t>
  </si>
  <si>
    <t>vsl weld joint R&amp;D increase</t>
  </si>
  <si>
    <t>FY04 vv R&amp;D oversight increase</t>
  </si>
  <si>
    <t>VVSA final design analyses/design</t>
  </si>
  <si>
    <t>Misc. escalation</t>
  </si>
  <si>
    <t>2nd winding line</t>
  </si>
  <si>
    <t>winding fixtures &amp;autoclave</t>
  </si>
  <si>
    <t>add'l materials &amp; supplies for windings</t>
  </si>
  <si>
    <t>Prototype winding oversight</t>
  </si>
  <si>
    <t>fixtures &amp; autoclave oversight</t>
  </si>
  <si>
    <t xml:space="preserve">MCWF prototype EIO </t>
  </si>
  <si>
    <t>FY04 bottoms up waf estimate</t>
  </si>
  <si>
    <t>FY03 actual vs estimate</t>
  </si>
  <si>
    <t>increased M&amp;S</t>
  </si>
  <si>
    <t>Note +$221k increase in FY04 waf's taken out</t>
  </si>
  <si>
    <t>of future years.</t>
  </si>
  <si>
    <t>Fy03 c vs est +38;Power sys testing+16Control dev M&amp;S $12</t>
  </si>
  <si>
    <t>misc escalation</t>
  </si>
  <si>
    <t>FY04 LOE support due to stretchout</t>
  </si>
  <si>
    <t>Task re-grouping and bottomsup waf reestimate</t>
  </si>
  <si>
    <t>FY03 c vs est pppl &amp; ornl</t>
  </si>
  <si>
    <t>PDR outside reviewers contracts</t>
  </si>
  <si>
    <t>FY03 cost vs estimate</t>
  </si>
  <si>
    <t>FY03 cost estimate +16k fy04 revised est -9k</t>
  </si>
  <si>
    <t>FY03 est= -24k  FY04 revised est =+51</t>
  </si>
  <si>
    <t>FY04 Misc Re-Estimates</t>
  </si>
  <si>
    <t>Project mgt oversight</t>
  </si>
  <si>
    <t>FY03 Misc Actual vs  Estimate Cost</t>
  </si>
  <si>
    <t>change</t>
  </si>
  <si>
    <t>ECP5 Summary</t>
  </si>
  <si>
    <t>NCSX</t>
  </si>
  <si>
    <t>AAA</t>
  </si>
  <si>
    <t>CCC</t>
  </si>
  <si>
    <t>Misc waf re-estimnates</t>
  </si>
  <si>
    <t>WBS 81 -PDR Outside reviewers</t>
  </si>
  <si>
    <t>WBS 14 -R&amp;D</t>
  </si>
  <si>
    <t>WBS 14 -Fixtures &amp; Winding HW</t>
  </si>
  <si>
    <t>WBS 14 -Winding Materials</t>
  </si>
  <si>
    <t>WBS 81-Project management oversight</t>
  </si>
  <si>
    <t>WBS 12 -Design &amp; Analysis</t>
  </si>
  <si>
    <t>WBS 12 -R&amp;D</t>
  </si>
  <si>
    <t>WBS II</t>
  </si>
  <si>
    <t>TEC=</t>
  </si>
  <si>
    <t>Description (applies to WBS level II)</t>
  </si>
  <si>
    <t>ECP 4</t>
  </si>
  <si>
    <t>ECP 5</t>
  </si>
  <si>
    <t>bottomsup waf re-estimate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</si>
</sst>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.0\K_);\(&quot;$&quot;#,##0.0\K\)"/>
    <numFmt numFmtId="168" formatCode="#,##0.0"/>
  </numFmts>
  <fonts count="13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2" borderId="0" xfId="0" applyFill="1" applyAlignment="1">
      <alignment vertical="top" wrapText="1"/>
    </xf>
    <xf numFmtId="0" fontId="4" fillId="2" borderId="0" xfId="0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2" borderId="0" xfId="0" applyNumberFormat="1" applyFill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2" borderId="9" xfId="0" applyNumberFormat="1" applyFill="1" applyBorder="1" applyAlignment="1">
      <alignment vertical="top"/>
    </xf>
    <xf numFmtId="164" fontId="0" fillId="2" borderId="10" xfId="0" applyNumberFormat="1" applyFill="1" applyBorder="1" applyAlignment="1">
      <alignment vertical="top"/>
    </xf>
    <xf numFmtId="0" fontId="0" fillId="3" borderId="5" xfId="0" applyFill="1" applyBorder="1" applyAlignment="1">
      <alignment vertical="top"/>
    </xf>
    <xf numFmtId="164" fontId="0" fillId="3" borderId="10" xfId="0" applyNumberFormat="1" applyFill="1" applyBorder="1" applyAlignment="1">
      <alignment vertical="top"/>
    </xf>
    <xf numFmtId="0" fontId="0" fillId="3" borderId="7" xfId="0" applyFill="1" applyBorder="1" applyAlignment="1">
      <alignment vertical="top"/>
    </xf>
    <xf numFmtId="164" fontId="0" fillId="3" borderId="11" xfId="0" applyNumberFormat="1" applyFill="1" applyBorder="1" applyAlignment="1">
      <alignment vertical="top"/>
    </xf>
    <xf numFmtId="0" fontId="0" fillId="3" borderId="0" xfId="0" applyFill="1" applyBorder="1" applyAlignment="1">
      <alignment vertical="top"/>
    </xf>
    <xf numFmtId="164" fontId="0" fillId="3" borderId="9" xfId="0" applyNumberFormat="1" applyFill="1" applyBorder="1" applyAlignment="1">
      <alignment vertical="top"/>
    </xf>
    <xf numFmtId="164" fontId="0" fillId="3" borderId="8" xfId="0" applyNumberForma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0" xfId="0" applyFill="1" applyAlignment="1">
      <alignment vertical="top"/>
    </xf>
    <xf numFmtId="164" fontId="0" fillId="3" borderId="0" xfId="0" applyNumberFormat="1" applyFill="1" applyAlignment="1">
      <alignment vertical="top"/>
    </xf>
    <xf numFmtId="0" fontId="0" fillId="4" borderId="0" xfId="0" applyFill="1" applyBorder="1" applyAlignment="1">
      <alignment vertical="top"/>
    </xf>
    <xf numFmtId="164" fontId="0" fillId="4" borderId="9" xfId="0" applyNumberFormat="1" applyFill="1" applyBorder="1" applyAlignment="1">
      <alignment vertical="top"/>
    </xf>
    <xf numFmtId="0" fontId="0" fillId="4" borderId="5" xfId="0" applyFill="1" applyBorder="1" applyAlignment="1">
      <alignment vertical="top"/>
    </xf>
    <xf numFmtId="164" fontId="0" fillId="4" borderId="10" xfId="0" applyNumberFormat="1" applyFill="1" applyBorder="1" applyAlignment="1">
      <alignment vertical="top"/>
    </xf>
    <xf numFmtId="0" fontId="0" fillId="4" borderId="2" xfId="0" applyFill="1" applyBorder="1" applyAlignment="1">
      <alignment vertical="top"/>
    </xf>
    <xf numFmtId="164" fontId="0" fillId="4" borderId="8" xfId="0" applyNumberForma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4" borderId="0" xfId="0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167" fontId="0" fillId="0" borderId="0" xfId="0" applyNumberFormat="1" applyAlignment="1">
      <alignment vertical="top"/>
    </xf>
    <xf numFmtId="167" fontId="2" fillId="0" borderId="0" xfId="0" applyNumberFormat="1" applyFont="1" applyAlignment="1">
      <alignment vertical="top"/>
    </xf>
    <xf numFmtId="167" fontId="5" fillId="0" borderId="0" xfId="0" applyNumberFormat="1" applyFont="1" applyAlignment="1">
      <alignment vertical="top"/>
    </xf>
    <xf numFmtId="167" fontId="0" fillId="2" borderId="0" xfId="0" applyNumberFormat="1" applyFill="1" applyAlignment="1">
      <alignment vertical="top"/>
    </xf>
    <xf numFmtId="167" fontId="0" fillId="2" borderId="2" xfId="0" applyNumberFormat="1" applyFill="1" applyBorder="1" applyAlignment="1">
      <alignment vertical="top"/>
    </xf>
    <xf numFmtId="167" fontId="0" fillId="2" borderId="0" xfId="0" applyNumberFormat="1" applyFill="1" applyAlignment="1">
      <alignment/>
    </xf>
    <xf numFmtId="167" fontId="0" fillId="2" borderId="0" xfId="0" applyNumberFormat="1" applyFill="1" applyBorder="1" applyAlignment="1">
      <alignment vertical="top"/>
    </xf>
    <xf numFmtId="167" fontId="0" fillId="2" borderId="5" xfId="0" applyNumberFormat="1" applyFill="1" applyBorder="1" applyAlignment="1">
      <alignment vertical="top"/>
    </xf>
    <xf numFmtId="167" fontId="0" fillId="2" borderId="7" xfId="0" applyNumberFormat="1" applyFill="1" applyBorder="1" applyAlignment="1">
      <alignment vertical="top"/>
    </xf>
    <xf numFmtId="167" fontId="2" fillId="0" borderId="0" xfId="15" applyNumberFormat="1" applyFont="1" applyAlignment="1">
      <alignment vertical="top"/>
    </xf>
    <xf numFmtId="167" fontId="12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7" fontId="7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167" fontId="5" fillId="0" borderId="0" xfId="0" applyNumberFormat="1" applyFont="1" applyFill="1" applyAlignment="1">
      <alignment vertical="top"/>
    </xf>
    <xf numFmtId="167" fontId="5" fillId="0" borderId="0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8"/>
  <sheetViews>
    <sheetView tabSelected="1" zoomScale="95" zoomScaleNormal="95" workbookViewId="0" topLeftCell="H67">
      <selection activeCell="S82" sqref="S82"/>
    </sheetView>
  </sheetViews>
  <sheetFormatPr defaultColWidth="9.140625" defaultRowHeight="12.75"/>
  <cols>
    <col min="1" max="1" width="1.8515625" style="2" hidden="1" customWidth="1"/>
    <col min="2" max="4" width="7.7109375" style="2" hidden="1" customWidth="1"/>
    <col min="5" max="5" width="7.140625" style="2" hidden="1" customWidth="1"/>
    <col min="6" max="6" width="5.8515625" style="2" hidden="1" customWidth="1"/>
    <col min="7" max="7" width="37.57421875" style="4" customWidth="1"/>
    <col min="8" max="8" width="36.7109375" style="4" customWidth="1"/>
    <col min="9" max="10" width="14.00390625" style="52" bestFit="1" customWidth="1"/>
    <col min="11" max="11" width="11.421875" style="52" customWidth="1"/>
    <col min="12" max="12" width="51.7109375" style="2" customWidth="1"/>
    <col min="13" max="13" width="6.28125" style="2" customWidth="1"/>
    <col min="14" max="14" width="9.421875" style="66" customWidth="1"/>
    <col min="15" max="15" width="9.00390625" style="2" customWidth="1"/>
    <col min="16" max="16" width="3.57421875" style="2" customWidth="1"/>
    <col min="17" max="17" width="6.00390625" style="2" customWidth="1"/>
    <col min="18" max="16384" width="9.00390625" style="2" customWidth="1"/>
  </cols>
  <sheetData>
    <row r="1" ht="20.25">
      <c r="G1" s="46" t="s">
        <v>132</v>
      </c>
    </row>
    <row r="2" spans="1:18" ht="18">
      <c r="A2" s="1" t="s">
        <v>98</v>
      </c>
      <c r="B2" s="2" t="s">
        <v>0</v>
      </c>
      <c r="C2" s="2" t="s">
        <v>1</v>
      </c>
      <c r="D2" s="1" t="s">
        <v>98</v>
      </c>
      <c r="E2" s="1" t="s">
        <v>97</v>
      </c>
      <c r="F2" s="1"/>
      <c r="G2" s="3" t="s">
        <v>100</v>
      </c>
      <c r="I2" s="53" t="s">
        <v>146</v>
      </c>
      <c r="J2" s="53" t="s">
        <v>147</v>
      </c>
      <c r="K2" s="54" t="s">
        <v>130</v>
      </c>
      <c r="L2" s="47" t="s">
        <v>145</v>
      </c>
      <c r="N2" s="66" t="s">
        <v>143</v>
      </c>
      <c r="P2" s="5"/>
      <c r="Q2" s="5"/>
      <c r="R2" s="5"/>
    </row>
    <row r="3" spans="1:18" s="5" customFormat="1" ht="13.5" thickBot="1">
      <c r="A3" s="5" t="s">
        <v>2</v>
      </c>
      <c r="B3" s="5" t="s">
        <v>3</v>
      </c>
      <c r="C3" s="5">
        <v>8</v>
      </c>
      <c r="E3" s="5">
        <f>IF(G3=A3,"","X")</f>
      </c>
      <c r="G3" s="19" t="s">
        <v>2</v>
      </c>
      <c r="H3" s="19" t="s">
        <v>3</v>
      </c>
      <c r="I3" s="55">
        <v>7.6</v>
      </c>
      <c r="J3" s="55">
        <v>0.1</v>
      </c>
      <c r="K3" s="55">
        <f aca="true" t="shared" si="0" ref="K3:K67">+J3-I3</f>
        <v>-7.5</v>
      </c>
      <c r="L3" s="34" t="s">
        <v>114</v>
      </c>
      <c r="M3" s="35">
        <f>SUM(K3)</f>
        <v>-7.5</v>
      </c>
      <c r="N3" s="66">
        <f>SUM(K3)</f>
        <v>-7.5</v>
      </c>
      <c r="P3" s="48" t="s">
        <v>2</v>
      </c>
      <c r="Q3" s="48">
        <v>111</v>
      </c>
      <c r="R3" s="48">
        <v>0.1</v>
      </c>
    </row>
    <row r="4" spans="1:18" s="5" customFormat="1" ht="12.75">
      <c r="A4" s="5" t="s">
        <v>4</v>
      </c>
      <c r="B4" s="5" t="s">
        <v>5</v>
      </c>
      <c r="C4" s="5">
        <v>5378</v>
      </c>
      <c r="D4" s="6">
        <f>SUM(I4:I8)</f>
        <v>6066</v>
      </c>
      <c r="E4" s="6">
        <f>SUM(J4:J8)</f>
        <v>6569</v>
      </c>
      <c r="F4" s="6">
        <f>+E4-D4</f>
        <v>503</v>
      </c>
      <c r="G4" s="7" t="s">
        <v>4</v>
      </c>
      <c r="H4" s="8" t="s">
        <v>5</v>
      </c>
      <c r="I4" s="56">
        <v>5378</v>
      </c>
      <c r="J4" s="57">
        <v>5929</v>
      </c>
      <c r="K4" s="56">
        <f t="shared" si="0"/>
        <v>551</v>
      </c>
      <c r="L4" s="33" t="s">
        <v>101</v>
      </c>
      <c r="M4" s="32">
        <v>59</v>
      </c>
      <c r="N4" s="67">
        <f>SUM(K4:K8)</f>
        <v>503.00000000000006</v>
      </c>
      <c r="O4" s="22">
        <f>SUM(M4:M8)</f>
        <v>503.5</v>
      </c>
      <c r="P4" s="48" t="s">
        <v>4</v>
      </c>
      <c r="Q4" s="48">
        <v>121</v>
      </c>
      <c r="R4" s="48">
        <v>5929</v>
      </c>
    </row>
    <row r="5" spans="1:18" s="5" customFormat="1" ht="12.75">
      <c r="A5" s="5" t="s">
        <v>4</v>
      </c>
      <c r="B5" s="5" t="s">
        <v>6</v>
      </c>
      <c r="C5" s="5">
        <v>193</v>
      </c>
      <c r="D5" s="6"/>
      <c r="E5" s="6">
        <f>IF(G5=A5,"","X")</f>
      </c>
      <c r="F5" s="6"/>
      <c r="G5" s="10" t="s">
        <v>4</v>
      </c>
      <c r="H5" s="11" t="s">
        <v>6</v>
      </c>
      <c r="I5" s="58">
        <v>193</v>
      </c>
      <c r="J5" s="57">
        <v>174.9</v>
      </c>
      <c r="K5" s="58">
        <f t="shared" si="0"/>
        <v>-18.099999999999994</v>
      </c>
      <c r="L5" s="30" t="s">
        <v>102</v>
      </c>
      <c r="M5" s="31">
        <v>25</v>
      </c>
      <c r="N5" s="67"/>
      <c r="P5" s="48" t="s">
        <v>4</v>
      </c>
      <c r="Q5" s="48">
        <v>122</v>
      </c>
      <c r="R5" s="48">
        <v>174.9</v>
      </c>
    </row>
    <row r="6" spans="1:18" s="5" customFormat="1" ht="25.5">
      <c r="A6" s="5" t="s">
        <v>4</v>
      </c>
      <c r="B6" s="5" t="s">
        <v>7</v>
      </c>
      <c r="C6" s="5">
        <v>387</v>
      </c>
      <c r="D6" s="6"/>
      <c r="E6" s="6">
        <f>IF(G6=A6,"","X")</f>
      </c>
      <c r="F6" s="6"/>
      <c r="G6" s="10" t="s">
        <v>4</v>
      </c>
      <c r="H6" s="11" t="s">
        <v>7</v>
      </c>
      <c r="I6" s="58">
        <v>387</v>
      </c>
      <c r="J6" s="57">
        <v>375.8</v>
      </c>
      <c r="K6" s="58">
        <f t="shared" si="0"/>
        <v>-11.199999999999989</v>
      </c>
      <c r="L6" s="36" t="s">
        <v>103</v>
      </c>
      <c r="M6" s="37">
        <v>80.4</v>
      </c>
      <c r="N6" s="67"/>
      <c r="P6" s="48" t="s">
        <v>4</v>
      </c>
      <c r="Q6" s="48">
        <v>123</v>
      </c>
      <c r="R6" s="48">
        <v>375.8</v>
      </c>
    </row>
    <row r="7" spans="1:18" s="5" customFormat="1" ht="12.75">
      <c r="A7" s="5" t="s">
        <v>4</v>
      </c>
      <c r="B7" s="5" t="s">
        <v>8</v>
      </c>
      <c r="C7" s="5">
        <v>82</v>
      </c>
      <c r="D7" s="6"/>
      <c r="E7" s="6">
        <f>IF(G7=A7,"","X")</f>
      </c>
      <c r="F7" s="6"/>
      <c r="G7" s="10" t="s">
        <v>4</v>
      </c>
      <c r="H7" s="11" t="s">
        <v>8</v>
      </c>
      <c r="I7" s="58">
        <v>82</v>
      </c>
      <c r="J7" s="57">
        <v>62.6</v>
      </c>
      <c r="K7" s="58">
        <f t="shared" si="0"/>
        <v>-19.4</v>
      </c>
      <c r="L7" s="36" t="s">
        <v>104</v>
      </c>
      <c r="M7" s="37">
        <v>83.1</v>
      </c>
      <c r="N7" s="67"/>
      <c r="P7" s="48" t="s">
        <v>4</v>
      </c>
      <c r="Q7" s="48">
        <v>124</v>
      </c>
      <c r="R7" s="48">
        <v>62.6</v>
      </c>
    </row>
    <row r="8" spans="1:18" s="5" customFormat="1" ht="21" customHeight="1" thickBot="1">
      <c r="A8" s="5" t="s">
        <v>4</v>
      </c>
      <c r="B8" s="5" t="s">
        <v>9</v>
      </c>
      <c r="C8" s="5">
        <v>26</v>
      </c>
      <c r="D8" s="6"/>
      <c r="E8" s="6">
        <f>IF(G8=A8,"","X")</f>
      </c>
      <c r="F8" s="6"/>
      <c r="G8" s="12" t="s">
        <v>4</v>
      </c>
      <c r="H8" s="13" t="s">
        <v>9</v>
      </c>
      <c r="I8" s="59">
        <v>26</v>
      </c>
      <c r="J8" s="57">
        <v>26.7</v>
      </c>
      <c r="K8" s="59">
        <f t="shared" si="0"/>
        <v>0.6999999999999993</v>
      </c>
      <c r="L8" s="38" t="s">
        <v>105</v>
      </c>
      <c r="M8" s="39">
        <v>256</v>
      </c>
      <c r="N8" s="67"/>
      <c r="P8" s="48" t="s">
        <v>4</v>
      </c>
      <c r="Q8" s="48">
        <v>125</v>
      </c>
      <c r="R8" s="48">
        <v>26.7</v>
      </c>
    </row>
    <row r="9" spans="1:18" s="5" customFormat="1" ht="12.75">
      <c r="A9" s="5" t="s">
        <v>10</v>
      </c>
      <c r="B9" s="5" t="s">
        <v>99</v>
      </c>
      <c r="C9" s="5">
        <v>304</v>
      </c>
      <c r="D9" s="6">
        <f>SUM(I9:I13)</f>
        <v>4168</v>
      </c>
      <c r="E9" s="6">
        <f>SUM(J9:J13)</f>
        <v>4158.3</v>
      </c>
      <c r="F9" s="6">
        <f>+E9-D9</f>
        <v>-9.699999999999818</v>
      </c>
      <c r="G9" s="7" t="s">
        <v>10</v>
      </c>
      <c r="H9" s="8" t="s">
        <v>99</v>
      </c>
      <c r="I9" s="56">
        <v>304</v>
      </c>
      <c r="J9" s="56">
        <v>407.1</v>
      </c>
      <c r="K9" s="56">
        <f t="shared" si="0"/>
        <v>103.10000000000002</v>
      </c>
      <c r="L9" s="33" t="s">
        <v>106</v>
      </c>
      <c r="M9" s="32">
        <v>-10</v>
      </c>
      <c r="N9" s="66">
        <f>SUM(K9:K13)</f>
        <v>-9.699999999999932</v>
      </c>
      <c r="P9" s="48" t="s">
        <v>10</v>
      </c>
      <c r="Q9" s="48">
        <v>130</v>
      </c>
      <c r="R9" s="48">
        <v>409.5</v>
      </c>
    </row>
    <row r="10" spans="1:18" s="5" customFormat="1" ht="12.75">
      <c r="A10" s="5" t="s">
        <v>10</v>
      </c>
      <c r="B10" s="5" t="s">
        <v>11</v>
      </c>
      <c r="C10" s="5">
        <v>1529</v>
      </c>
      <c r="E10" s="5">
        <f>IF(G10=A10,"","X")</f>
      </c>
      <c r="G10" s="10" t="s">
        <v>10</v>
      </c>
      <c r="H10" s="11" t="s">
        <v>11</v>
      </c>
      <c r="I10" s="58">
        <v>1529</v>
      </c>
      <c r="J10" s="58">
        <v>1546.3</v>
      </c>
      <c r="K10" s="58">
        <f t="shared" si="0"/>
        <v>17.299999999999955</v>
      </c>
      <c r="L10" s="6"/>
      <c r="M10" s="24"/>
      <c r="N10" s="66"/>
      <c r="P10" s="48" t="s">
        <v>10</v>
      </c>
      <c r="Q10" s="48">
        <v>131</v>
      </c>
      <c r="R10" s="48">
        <v>1546.3</v>
      </c>
    </row>
    <row r="11" spans="1:18" s="5" customFormat="1" ht="12.75">
      <c r="A11" s="5" t="s">
        <v>10</v>
      </c>
      <c r="B11" s="5" t="s">
        <v>12</v>
      </c>
      <c r="C11" s="5">
        <v>1800</v>
      </c>
      <c r="E11" s="5">
        <f>IF(G11=A11,"","X")</f>
      </c>
      <c r="G11" s="10" t="s">
        <v>10</v>
      </c>
      <c r="H11" s="11" t="s">
        <v>12</v>
      </c>
      <c r="I11" s="58">
        <v>1800</v>
      </c>
      <c r="J11" s="58">
        <v>1747.4</v>
      </c>
      <c r="K11" s="58">
        <f t="shared" si="0"/>
        <v>-52.59999999999991</v>
      </c>
      <c r="L11" s="6"/>
      <c r="M11" s="24"/>
      <c r="N11" s="66"/>
      <c r="P11" s="48" t="s">
        <v>10</v>
      </c>
      <c r="Q11" s="48">
        <v>132</v>
      </c>
      <c r="R11" s="48">
        <v>1747.4</v>
      </c>
    </row>
    <row r="12" spans="1:18" s="5" customFormat="1" ht="12.75">
      <c r="A12" s="5" t="s">
        <v>10</v>
      </c>
      <c r="B12" s="5" t="s">
        <v>13</v>
      </c>
      <c r="C12" s="5">
        <v>438</v>
      </c>
      <c r="E12" s="5">
        <f>IF(G12=A12,"","X")</f>
      </c>
      <c r="G12" s="10" t="s">
        <v>10</v>
      </c>
      <c r="H12" s="11" t="s">
        <v>13</v>
      </c>
      <c r="I12" s="58">
        <v>438</v>
      </c>
      <c r="J12" s="58">
        <v>372</v>
      </c>
      <c r="K12" s="58">
        <f t="shared" si="0"/>
        <v>-66</v>
      </c>
      <c r="L12" s="6"/>
      <c r="M12" s="24"/>
      <c r="N12" s="66"/>
      <c r="P12" s="48" t="s">
        <v>10</v>
      </c>
      <c r="Q12" s="48">
        <v>133</v>
      </c>
      <c r="R12" s="48">
        <v>372</v>
      </c>
    </row>
    <row r="13" spans="1:18" s="5" customFormat="1" ht="13.5" thickBot="1">
      <c r="A13" s="5" t="s">
        <v>10</v>
      </c>
      <c r="B13" s="5" t="s">
        <v>14</v>
      </c>
      <c r="C13" s="5">
        <v>97</v>
      </c>
      <c r="E13" s="5">
        <f>IF(G13=A13,"","X")</f>
      </c>
      <c r="G13" s="12" t="s">
        <v>10</v>
      </c>
      <c r="H13" s="13" t="s">
        <v>14</v>
      </c>
      <c r="I13" s="59">
        <v>97</v>
      </c>
      <c r="J13" s="59">
        <v>85.5</v>
      </c>
      <c r="K13" s="59">
        <f t="shared" si="0"/>
        <v>-11.5</v>
      </c>
      <c r="L13" s="14"/>
      <c r="M13" s="25"/>
      <c r="N13" s="66"/>
      <c r="P13" s="48" t="s">
        <v>10</v>
      </c>
      <c r="Q13" s="48">
        <v>134</v>
      </c>
      <c r="R13" s="48">
        <v>85.5</v>
      </c>
    </row>
    <row r="14" spans="1:19" s="5" customFormat="1" ht="12.75">
      <c r="A14" s="5" t="s">
        <v>15</v>
      </c>
      <c r="B14" s="5" t="s">
        <v>16</v>
      </c>
      <c r="C14" s="5">
        <v>9064</v>
      </c>
      <c r="D14" s="6">
        <f>SUM(I14:I17)</f>
        <v>20548</v>
      </c>
      <c r="E14" s="6">
        <f>SUM(J14:J17)</f>
        <v>20259.9</v>
      </c>
      <c r="F14" s="6">
        <f>+E14-D14</f>
        <v>-288.09999999999854</v>
      </c>
      <c r="G14" s="7" t="s">
        <v>15</v>
      </c>
      <c r="H14" s="8" t="s">
        <v>16</v>
      </c>
      <c r="I14" s="56">
        <v>9064</v>
      </c>
      <c r="J14" s="57">
        <v>9171.9</v>
      </c>
      <c r="K14" s="56">
        <f t="shared" si="0"/>
        <v>107.89999999999964</v>
      </c>
      <c r="L14" s="40" t="s">
        <v>107</v>
      </c>
      <c r="M14" s="41">
        <v>-85</v>
      </c>
      <c r="N14" s="66">
        <f>SUM(K14:K20)</f>
        <v>-288.10000000000065</v>
      </c>
      <c r="O14" s="22">
        <f>SUM(M14:M20)</f>
        <v>-288</v>
      </c>
      <c r="P14" t="s">
        <v>15</v>
      </c>
      <c r="Q14">
        <v>141</v>
      </c>
      <c r="R14" s="48">
        <v>9171.9</v>
      </c>
      <c r="S14" s="5">
        <f>SUM(R14:R17)</f>
        <v>20259.9</v>
      </c>
    </row>
    <row r="15" spans="1:19" s="5" customFormat="1" ht="25.5">
      <c r="A15" s="5" t="s">
        <v>15</v>
      </c>
      <c r="B15" s="5" t="s">
        <v>17</v>
      </c>
      <c r="C15" s="5">
        <v>8784</v>
      </c>
      <c r="E15" s="5">
        <f aca="true" t="shared" si="1" ref="E15:E49">IF(G15=A15,"","X")</f>
      </c>
      <c r="G15" s="10" t="s">
        <v>15</v>
      </c>
      <c r="H15" s="11" t="s">
        <v>17</v>
      </c>
      <c r="I15" s="58">
        <v>8784</v>
      </c>
      <c r="J15" s="57">
        <v>8683.4</v>
      </c>
      <c r="K15" s="58">
        <f t="shared" si="0"/>
        <v>-100.60000000000036</v>
      </c>
      <c r="L15" s="36" t="s">
        <v>108</v>
      </c>
      <c r="M15" s="37">
        <v>-158</v>
      </c>
      <c r="N15" s="66"/>
      <c r="P15" t="s">
        <v>15</v>
      </c>
      <c r="Q15">
        <v>142</v>
      </c>
      <c r="R15" s="48">
        <v>8683.4</v>
      </c>
      <c r="S15" s="5">
        <f>SUM(J14:J20)</f>
        <v>20259.9</v>
      </c>
    </row>
    <row r="16" spans="1:18" s="5" customFormat="1" ht="12.75">
      <c r="A16" s="5" t="s">
        <v>15</v>
      </c>
      <c r="B16" s="5" t="s">
        <v>18</v>
      </c>
      <c r="C16" s="5">
        <v>121</v>
      </c>
      <c r="E16" s="5">
        <f t="shared" si="1"/>
      </c>
      <c r="G16" s="10" t="s">
        <v>15</v>
      </c>
      <c r="H16" s="11" t="s">
        <v>18</v>
      </c>
      <c r="I16" s="58">
        <v>121</v>
      </c>
      <c r="J16" s="58">
        <v>121.2</v>
      </c>
      <c r="K16" s="58">
        <f t="shared" si="0"/>
        <v>0.20000000000000284</v>
      </c>
      <c r="L16" s="36" t="s">
        <v>111</v>
      </c>
      <c r="M16" s="37">
        <v>-41</v>
      </c>
      <c r="N16" s="66"/>
      <c r="P16" t="s">
        <v>15</v>
      </c>
      <c r="Q16">
        <v>143</v>
      </c>
      <c r="R16" s="48">
        <v>121.2</v>
      </c>
    </row>
    <row r="17" spans="1:18" s="5" customFormat="1" ht="25.5">
      <c r="A17" s="5" t="s">
        <v>15</v>
      </c>
      <c r="B17" s="5" t="s">
        <v>19</v>
      </c>
      <c r="C17" s="5">
        <v>2579</v>
      </c>
      <c r="E17" s="5">
        <f t="shared" si="1"/>
      </c>
      <c r="G17" s="10" t="s">
        <v>15</v>
      </c>
      <c r="H17" s="11" t="s">
        <v>19</v>
      </c>
      <c r="I17" s="58">
        <v>2579</v>
      </c>
      <c r="J17" s="58">
        <v>2283.4</v>
      </c>
      <c r="K17" s="58">
        <f t="shared" si="0"/>
        <v>-295.5999999999999</v>
      </c>
      <c r="L17" s="36" t="s">
        <v>109</v>
      </c>
      <c r="M17" s="37">
        <v>54</v>
      </c>
      <c r="N17" s="66"/>
      <c r="P17" t="s">
        <v>15</v>
      </c>
      <c r="Q17">
        <v>144</v>
      </c>
      <c r="R17" s="48">
        <v>2283.4</v>
      </c>
    </row>
    <row r="18" spans="7:18" s="5" customFormat="1" ht="12.75">
      <c r="G18" s="10"/>
      <c r="H18" s="11"/>
      <c r="I18" s="58"/>
      <c r="J18" s="58"/>
      <c r="K18" s="58"/>
      <c r="L18" s="36" t="s">
        <v>135</v>
      </c>
      <c r="M18" s="37">
        <v>38</v>
      </c>
      <c r="N18" s="66"/>
      <c r="P18"/>
      <c r="Q18"/>
      <c r="R18" s="48"/>
    </row>
    <row r="19" spans="7:18" s="5" customFormat="1" ht="12.75">
      <c r="G19" s="10"/>
      <c r="H19" s="11"/>
      <c r="I19" s="58"/>
      <c r="J19" s="58"/>
      <c r="K19" s="58"/>
      <c r="L19" s="36" t="s">
        <v>112</v>
      </c>
      <c r="M19" s="37">
        <v>-65</v>
      </c>
      <c r="N19" s="66"/>
      <c r="P19"/>
      <c r="Q19"/>
      <c r="R19" s="48"/>
    </row>
    <row r="20" spans="7:18" s="5" customFormat="1" ht="13.5" thickBot="1">
      <c r="G20" s="12"/>
      <c r="H20" s="13"/>
      <c r="I20" s="59"/>
      <c r="J20" s="59"/>
      <c r="K20" s="59"/>
      <c r="L20" s="38" t="s">
        <v>110</v>
      </c>
      <c r="M20" s="39">
        <v>-31</v>
      </c>
      <c r="N20" s="66"/>
      <c r="P20"/>
      <c r="Q20"/>
      <c r="R20" s="48"/>
    </row>
    <row r="21" spans="1:18" s="5" customFormat="1" ht="13.5" thickBot="1">
      <c r="A21" s="5" t="s">
        <v>20</v>
      </c>
      <c r="C21" s="5">
        <v>1450</v>
      </c>
      <c r="E21" s="5">
        <f t="shared" si="1"/>
      </c>
      <c r="G21" s="15" t="s">
        <v>20</v>
      </c>
      <c r="H21" s="16"/>
      <c r="I21" s="60">
        <v>1450</v>
      </c>
      <c r="J21" s="60">
        <v>1435.9</v>
      </c>
      <c r="K21" s="60">
        <f t="shared" si="0"/>
        <v>-14.099999999999909</v>
      </c>
      <c r="L21" s="28" t="s">
        <v>113</v>
      </c>
      <c r="M21" s="29">
        <v>-14.1</v>
      </c>
      <c r="N21" s="66">
        <f>SUM(K21)</f>
        <v>-14.099999999999909</v>
      </c>
      <c r="P21" t="s">
        <v>20</v>
      </c>
      <c r="Q21">
        <v>151</v>
      </c>
      <c r="R21" s="48">
        <v>1435.9</v>
      </c>
    </row>
    <row r="22" spans="1:18" s="5" customFormat="1" ht="12.75">
      <c r="A22" s="5" t="s">
        <v>21</v>
      </c>
      <c r="B22" s="5" t="s">
        <v>22</v>
      </c>
      <c r="C22" s="5">
        <v>338</v>
      </c>
      <c r="E22" s="5">
        <f t="shared" si="1"/>
      </c>
      <c r="G22" s="7" t="s">
        <v>21</v>
      </c>
      <c r="H22" s="8" t="s">
        <v>22</v>
      </c>
      <c r="I22" s="56">
        <v>338</v>
      </c>
      <c r="J22" s="56">
        <v>337.5</v>
      </c>
      <c r="K22" s="56">
        <f t="shared" si="0"/>
        <v>-0.5</v>
      </c>
      <c r="L22" s="9"/>
      <c r="M22" s="32">
        <f>SUM(K22:K24)</f>
        <v>-0.10000000000005116</v>
      </c>
      <c r="N22" s="66">
        <f>SUM(K22:K24)</f>
        <v>-0.10000000000005116</v>
      </c>
      <c r="P22" t="s">
        <v>21</v>
      </c>
      <c r="Q22">
        <v>161</v>
      </c>
      <c r="R22" s="48">
        <v>337.5</v>
      </c>
    </row>
    <row r="23" spans="1:18" s="5" customFormat="1" ht="12.75">
      <c r="A23" s="5" t="s">
        <v>21</v>
      </c>
      <c r="B23" s="5" t="s">
        <v>23</v>
      </c>
      <c r="C23" s="5">
        <v>621</v>
      </c>
      <c r="E23" s="5">
        <f t="shared" si="1"/>
      </c>
      <c r="G23" s="10" t="s">
        <v>21</v>
      </c>
      <c r="H23" s="11" t="s">
        <v>23</v>
      </c>
      <c r="I23" s="58">
        <v>621</v>
      </c>
      <c r="J23" s="58">
        <v>621.3</v>
      </c>
      <c r="K23" s="58">
        <f t="shared" si="0"/>
        <v>0.2999999999999545</v>
      </c>
      <c r="L23" s="6"/>
      <c r="M23" s="24"/>
      <c r="N23" s="66"/>
      <c r="P23" t="s">
        <v>21</v>
      </c>
      <c r="Q23">
        <v>162</v>
      </c>
      <c r="R23" s="48">
        <v>621.3</v>
      </c>
    </row>
    <row r="24" spans="1:18" s="5" customFormat="1" ht="13.5" thickBot="1">
      <c r="A24" s="5" t="s">
        <v>21</v>
      </c>
      <c r="B24" s="5" t="s">
        <v>24</v>
      </c>
      <c r="C24" s="5">
        <v>78</v>
      </c>
      <c r="E24" s="5">
        <f t="shared" si="1"/>
      </c>
      <c r="G24" s="12" t="s">
        <v>21</v>
      </c>
      <c r="H24" s="13" t="s">
        <v>24</v>
      </c>
      <c r="I24" s="59">
        <v>78</v>
      </c>
      <c r="J24" s="59">
        <v>78.1</v>
      </c>
      <c r="K24" s="59">
        <f t="shared" si="0"/>
        <v>0.09999999999999432</v>
      </c>
      <c r="L24" s="14"/>
      <c r="M24" s="25"/>
      <c r="N24" s="66"/>
      <c r="P24" t="s">
        <v>21</v>
      </c>
      <c r="Q24">
        <v>163</v>
      </c>
      <c r="R24" s="48">
        <v>78.1</v>
      </c>
    </row>
    <row r="25" spans="1:18" s="5" customFormat="1" ht="25.5">
      <c r="A25" s="5" t="s">
        <v>25</v>
      </c>
      <c r="B25" s="5" t="s">
        <v>26</v>
      </c>
      <c r="C25" s="5">
        <v>864</v>
      </c>
      <c r="E25" s="5">
        <f t="shared" si="1"/>
      </c>
      <c r="G25" s="7" t="s">
        <v>25</v>
      </c>
      <c r="H25" s="8" t="s">
        <v>26</v>
      </c>
      <c r="I25" s="56">
        <v>864</v>
      </c>
      <c r="J25" s="56">
        <v>858.5</v>
      </c>
      <c r="K25" s="56">
        <f t="shared" si="0"/>
        <v>-5.5</v>
      </c>
      <c r="L25" s="33" t="s">
        <v>114</v>
      </c>
      <c r="M25" s="32">
        <f>SUM(K25:K26)</f>
        <v>-8.300000000000011</v>
      </c>
      <c r="N25" s="66">
        <f>SUM(K25:K26)</f>
        <v>-8.300000000000011</v>
      </c>
      <c r="P25" t="s">
        <v>25</v>
      </c>
      <c r="Q25">
        <v>171</v>
      </c>
      <c r="R25" s="48">
        <v>858.5</v>
      </c>
    </row>
    <row r="26" spans="1:18" s="5" customFormat="1" ht="26.25" thickBot="1">
      <c r="A26" s="5" t="s">
        <v>25</v>
      </c>
      <c r="B26" s="5" t="s">
        <v>27</v>
      </c>
      <c r="C26" s="5">
        <v>441</v>
      </c>
      <c r="E26" s="5">
        <f t="shared" si="1"/>
      </c>
      <c r="G26" s="10" t="s">
        <v>25</v>
      </c>
      <c r="H26" s="11" t="s">
        <v>27</v>
      </c>
      <c r="I26" s="58">
        <v>441</v>
      </c>
      <c r="J26" s="58">
        <v>438.2</v>
      </c>
      <c r="K26" s="58">
        <f t="shared" si="0"/>
        <v>-2.8000000000000114</v>
      </c>
      <c r="L26" s="6"/>
      <c r="M26" s="24"/>
      <c r="N26" s="66"/>
      <c r="P26" t="s">
        <v>25</v>
      </c>
      <c r="Q26">
        <v>172</v>
      </c>
      <c r="R26" s="48">
        <v>438.2</v>
      </c>
    </row>
    <row r="27" spans="1:18" s="5" customFormat="1" ht="25.5">
      <c r="A27" s="5" t="s">
        <v>28</v>
      </c>
      <c r="B27" s="5" t="s">
        <v>29</v>
      </c>
      <c r="C27" s="5">
        <v>1371</v>
      </c>
      <c r="D27" s="5">
        <f>SUM(I27:I33)</f>
        <v>5110</v>
      </c>
      <c r="E27" s="5">
        <f>SUM(J27:J33)</f>
        <v>5163.5</v>
      </c>
      <c r="F27" s="6">
        <f>+E27-D27</f>
        <v>53.5</v>
      </c>
      <c r="G27" s="7" t="s">
        <v>28</v>
      </c>
      <c r="H27" s="8" t="s">
        <v>29</v>
      </c>
      <c r="I27" s="56">
        <v>1371</v>
      </c>
      <c r="J27" s="56">
        <v>1379.3</v>
      </c>
      <c r="K27" s="56">
        <f t="shared" si="0"/>
        <v>8.299999999999955</v>
      </c>
      <c r="L27" s="33" t="s">
        <v>148</v>
      </c>
      <c r="M27" s="32">
        <v>27</v>
      </c>
      <c r="N27" s="66">
        <f>SUM(K27:K33)</f>
        <v>53.499999999999886</v>
      </c>
      <c r="P27" t="s">
        <v>28</v>
      </c>
      <c r="Q27">
        <v>181</v>
      </c>
      <c r="R27" s="48">
        <v>1379.3</v>
      </c>
    </row>
    <row r="28" spans="1:18" s="5" customFormat="1" ht="12.75">
      <c r="A28" s="5" t="s">
        <v>28</v>
      </c>
      <c r="B28" s="5" t="s">
        <v>30</v>
      </c>
      <c r="C28" s="5">
        <v>93</v>
      </c>
      <c r="E28" s="5">
        <f t="shared" si="1"/>
      </c>
      <c r="G28" s="10" t="s">
        <v>28</v>
      </c>
      <c r="H28" s="11" t="s">
        <v>30</v>
      </c>
      <c r="I28" s="58">
        <v>93</v>
      </c>
      <c r="J28" s="58">
        <v>92.9</v>
      </c>
      <c r="K28" s="58">
        <f t="shared" si="0"/>
        <v>-0.09999999999999432</v>
      </c>
      <c r="L28" s="6"/>
      <c r="M28" s="24"/>
      <c r="N28" s="66"/>
      <c r="P28" t="s">
        <v>28</v>
      </c>
      <c r="Q28">
        <v>182</v>
      </c>
      <c r="R28" s="48">
        <v>92.9</v>
      </c>
    </row>
    <row r="29" spans="1:18" s="5" customFormat="1" ht="12.75">
      <c r="A29" s="5" t="s">
        <v>28</v>
      </c>
      <c r="B29" s="5" t="s">
        <v>31</v>
      </c>
      <c r="C29" s="5">
        <v>77</v>
      </c>
      <c r="E29" s="5">
        <f t="shared" si="1"/>
      </c>
      <c r="G29" s="10" t="s">
        <v>28</v>
      </c>
      <c r="H29" s="11" t="s">
        <v>31</v>
      </c>
      <c r="I29" s="58">
        <v>77</v>
      </c>
      <c r="J29" s="58">
        <v>77.4</v>
      </c>
      <c r="K29" s="58">
        <f t="shared" si="0"/>
        <v>0.4000000000000057</v>
      </c>
      <c r="L29" s="6"/>
      <c r="M29" s="24"/>
      <c r="N29" s="66"/>
      <c r="P29" t="s">
        <v>28</v>
      </c>
      <c r="Q29">
        <v>183</v>
      </c>
      <c r="R29" s="48">
        <v>77.4</v>
      </c>
    </row>
    <row r="30" spans="1:18" s="5" customFormat="1" ht="12.75">
      <c r="A30" s="5" t="s">
        <v>28</v>
      </c>
      <c r="B30" s="5" t="s">
        <v>32</v>
      </c>
      <c r="C30" s="5">
        <v>326</v>
      </c>
      <c r="E30" s="5">
        <f t="shared" si="1"/>
      </c>
      <c r="G30" s="10" t="s">
        <v>28</v>
      </c>
      <c r="H30" s="11" t="s">
        <v>32</v>
      </c>
      <c r="I30" s="58">
        <v>326</v>
      </c>
      <c r="J30" s="58">
        <v>326.3</v>
      </c>
      <c r="K30" s="58">
        <f t="shared" si="0"/>
        <v>0.30000000000001137</v>
      </c>
      <c r="L30" s="6"/>
      <c r="M30" s="24"/>
      <c r="N30" s="66"/>
      <c r="P30" t="s">
        <v>28</v>
      </c>
      <c r="Q30">
        <v>184</v>
      </c>
      <c r="R30" s="48">
        <v>326.3</v>
      </c>
    </row>
    <row r="31" spans="1:18" s="5" customFormat="1" ht="12.75">
      <c r="A31" s="5" t="s">
        <v>28</v>
      </c>
      <c r="B31" s="5" t="s">
        <v>33</v>
      </c>
      <c r="C31" s="5">
        <v>1357</v>
      </c>
      <c r="E31" s="5">
        <f t="shared" si="1"/>
      </c>
      <c r="G31" s="10" t="s">
        <v>28</v>
      </c>
      <c r="H31" s="11" t="s">
        <v>33</v>
      </c>
      <c r="I31" s="58">
        <v>1357</v>
      </c>
      <c r="J31" s="58">
        <v>1357.3</v>
      </c>
      <c r="K31" s="58">
        <f t="shared" si="0"/>
        <v>0.2999999999999545</v>
      </c>
      <c r="L31" s="36"/>
      <c r="M31" s="37"/>
      <c r="N31" s="66"/>
      <c r="P31" t="s">
        <v>28</v>
      </c>
      <c r="Q31">
        <v>185</v>
      </c>
      <c r="R31" s="48">
        <v>1357.3</v>
      </c>
    </row>
    <row r="32" spans="1:18" s="5" customFormat="1" ht="12.75">
      <c r="A32" s="5" t="s">
        <v>28</v>
      </c>
      <c r="B32" s="5" t="s">
        <v>34</v>
      </c>
      <c r="C32" s="5">
        <v>1338</v>
      </c>
      <c r="E32" s="5">
        <f t="shared" si="1"/>
      </c>
      <c r="G32" s="10" t="s">
        <v>28</v>
      </c>
      <c r="H32" s="11" t="s">
        <v>34</v>
      </c>
      <c r="I32" s="58">
        <v>1338</v>
      </c>
      <c r="J32" s="58">
        <f>1388.5-47</f>
        <v>1341.5</v>
      </c>
      <c r="K32" s="58">
        <f t="shared" si="0"/>
        <v>3.5</v>
      </c>
      <c r="L32" s="36"/>
      <c r="M32" s="37"/>
      <c r="N32" s="66"/>
      <c r="P32" t="s">
        <v>28</v>
      </c>
      <c r="Q32">
        <v>186</v>
      </c>
      <c r="R32" s="48">
        <f>1388.5-47</f>
        <v>1341.5</v>
      </c>
    </row>
    <row r="33" spans="1:18" s="5" customFormat="1" ht="13.5" thickBot="1">
      <c r="A33" s="5" t="s">
        <v>28</v>
      </c>
      <c r="B33" s="5" t="s">
        <v>35</v>
      </c>
      <c r="C33" s="5">
        <v>548</v>
      </c>
      <c r="E33" s="5">
        <f t="shared" si="1"/>
      </c>
      <c r="G33" s="12" t="s">
        <v>28</v>
      </c>
      <c r="H33" s="13" t="s">
        <v>35</v>
      </c>
      <c r="I33" s="59">
        <v>548</v>
      </c>
      <c r="J33" s="59">
        <v>588.8</v>
      </c>
      <c r="K33" s="59">
        <f t="shared" si="0"/>
        <v>40.799999999999955</v>
      </c>
      <c r="L33" s="26" t="s">
        <v>115</v>
      </c>
      <c r="M33" s="27">
        <v>26</v>
      </c>
      <c r="N33" s="66"/>
      <c r="P33" t="s">
        <v>28</v>
      </c>
      <c r="Q33">
        <v>187</v>
      </c>
      <c r="R33" s="48">
        <v>588.8</v>
      </c>
    </row>
    <row r="34" spans="1:18" s="5" customFormat="1" ht="25.5">
      <c r="A34" s="5" t="s">
        <v>36</v>
      </c>
      <c r="B34" s="5" t="s">
        <v>37</v>
      </c>
      <c r="C34" s="5">
        <v>1083</v>
      </c>
      <c r="D34" s="5">
        <f>SUM(I34:I35)</f>
        <v>2663</v>
      </c>
      <c r="E34" s="5">
        <f>SUM(J34:J35)</f>
        <v>2664.6</v>
      </c>
      <c r="F34" s="6">
        <f>+E34-D34</f>
        <v>1.599999999999909</v>
      </c>
      <c r="G34" s="7" t="s">
        <v>36</v>
      </c>
      <c r="H34" s="8" t="s">
        <v>37</v>
      </c>
      <c r="I34" s="56">
        <v>1083</v>
      </c>
      <c r="J34" s="56">
        <f>+I34</f>
        <v>1083</v>
      </c>
      <c r="K34" s="56">
        <f t="shared" si="0"/>
        <v>0</v>
      </c>
      <c r="L34" s="18" t="s">
        <v>116</v>
      </c>
      <c r="M34" s="23"/>
      <c r="N34" s="66">
        <f>SUM(K34:K35)</f>
        <v>1.599999999999909</v>
      </c>
      <c r="P34" t="s">
        <v>36</v>
      </c>
      <c r="Q34">
        <v>191</v>
      </c>
      <c r="R34" s="48">
        <v>1083</v>
      </c>
    </row>
    <row r="35" spans="1:18" s="5" customFormat="1" ht="26.25" thickBot="1">
      <c r="A35" s="5" t="s">
        <v>36</v>
      </c>
      <c r="B35" s="5" t="s">
        <v>38</v>
      </c>
      <c r="C35" s="5">
        <v>1580</v>
      </c>
      <c r="E35" s="5">
        <f t="shared" si="1"/>
      </c>
      <c r="G35" s="10" t="s">
        <v>36</v>
      </c>
      <c r="H35" s="11" t="s">
        <v>38</v>
      </c>
      <c r="I35" s="58">
        <v>1580</v>
      </c>
      <c r="J35" s="58">
        <v>1581.6</v>
      </c>
      <c r="K35" s="58">
        <f t="shared" si="0"/>
        <v>1.599999999999909</v>
      </c>
      <c r="L35" s="20" t="s">
        <v>117</v>
      </c>
      <c r="M35" s="24"/>
      <c r="N35" s="66"/>
      <c r="P35" t="s">
        <v>36</v>
      </c>
      <c r="Q35">
        <v>192</v>
      </c>
      <c r="R35" s="48">
        <v>1581.6</v>
      </c>
    </row>
    <row r="36" spans="1:18" s="5" customFormat="1" ht="12.75">
      <c r="A36" s="5" t="s">
        <v>39</v>
      </c>
      <c r="C36" s="5">
        <v>140</v>
      </c>
      <c r="E36" s="5">
        <f t="shared" si="1"/>
      </c>
      <c r="G36" s="7" t="s">
        <v>39</v>
      </c>
      <c r="H36" s="8"/>
      <c r="I36" s="56">
        <v>140</v>
      </c>
      <c r="J36" s="56">
        <v>140</v>
      </c>
      <c r="K36" s="56">
        <f t="shared" si="0"/>
        <v>0</v>
      </c>
      <c r="L36" s="9"/>
      <c r="M36" s="32">
        <f>SUM(K36:K37)</f>
        <v>0.19999999999998863</v>
      </c>
      <c r="N36" s="66">
        <f>SUM(K36:K37)</f>
        <v>0.19999999999998863</v>
      </c>
      <c r="P36" t="s">
        <v>39</v>
      </c>
      <c r="Q36"/>
      <c r="R36" s="48">
        <v>140</v>
      </c>
    </row>
    <row r="37" spans="1:18" s="5" customFormat="1" ht="13.5" thickBot="1">
      <c r="A37" s="5" t="s">
        <v>40</v>
      </c>
      <c r="C37" s="5">
        <v>384</v>
      </c>
      <c r="E37" s="5">
        <f t="shared" si="1"/>
      </c>
      <c r="G37" s="10" t="s">
        <v>40</v>
      </c>
      <c r="H37" s="11"/>
      <c r="I37" s="58">
        <v>384</v>
      </c>
      <c r="J37" s="58">
        <v>384.2</v>
      </c>
      <c r="K37" s="58">
        <f t="shared" si="0"/>
        <v>0.19999999999998863</v>
      </c>
      <c r="L37" s="6"/>
      <c r="M37" s="24"/>
      <c r="N37" s="66"/>
      <c r="P37" t="s">
        <v>40</v>
      </c>
      <c r="Q37"/>
      <c r="R37" s="48">
        <v>384.2</v>
      </c>
    </row>
    <row r="38" spans="1:18" s="5" customFormat="1" ht="13.5" thickBot="1">
      <c r="A38" s="5" t="s">
        <v>41</v>
      </c>
      <c r="C38" s="5">
        <v>1103</v>
      </c>
      <c r="E38" s="5">
        <f t="shared" si="1"/>
      </c>
      <c r="G38" s="7" t="s">
        <v>41</v>
      </c>
      <c r="H38" s="8"/>
      <c r="I38" s="56">
        <v>1103</v>
      </c>
      <c r="J38" s="56">
        <v>1169.1</v>
      </c>
      <c r="K38" s="56">
        <f t="shared" si="0"/>
        <v>66.09999999999991</v>
      </c>
      <c r="L38" s="33" t="s">
        <v>118</v>
      </c>
      <c r="M38" s="32">
        <v>66</v>
      </c>
      <c r="N38" s="66">
        <f>SUM(K38)</f>
        <v>66.09999999999991</v>
      </c>
      <c r="P38" t="s">
        <v>41</v>
      </c>
      <c r="Q38">
        <v>250</v>
      </c>
      <c r="R38" s="48">
        <v>1169.1</v>
      </c>
    </row>
    <row r="39" spans="1:18" s="5" customFormat="1" ht="12.75">
      <c r="A39" s="5" t="s">
        <v>42</v>
      </c>
      <c r="C39" s="5">
        <v>454</v>
      </c>
      <c r="E39" s="5">
        <f t="shared" si="1"/>
      </c>
      <c r="G39" s="7" t="s">
        <v>42</v>
      </c>
      <c r="H39" s="8"/>
      <c r="I39" s="56">
        <v>454</v>
      </c>
      <c r="J39" s="56">
        <v>454.1</v>
      </c>
      <c r="K39" s="56">
        <f t="shared" si="0"/>
        <v>0.10000000000002274</v>
      </c>
      <c r="L39" s="9"/>
      <c r="M39" s="32">
        <f>SUM(K39)</f>
        <v>0.10000000000002274</v>
      </c>
      <c r="N39" s="66">
        <f>SUM(K39:K42)</f>
        <v>11.700000000000088</v>
      </c>
      <c r="P39" t="s">
        <v>42</v>
      </c>
      <c r="Q39"/>
      <c r="R39" s="48">
        <v>454.1</v>
      </c>
    </row>
    <row r="40" spans="1:18" s="5" customFormat="1" ht="12.75">
      <c r="A40" s="5" t="s">
        <v>43</v>
      </c>
      <c r="C40" s="5">
        <v>99</v>
      </c>
      <c r="E40" s="5">
        <f t="shared" si="1"/>
      </c>
      <c r="G40" s="10" t="s">
        <v>43</v>
      </c>
      <c r="H40" s="11"/>
      <c r="I40" s="58">
        <v>99</v>
      </c>
      <c r="J40" s="58">
        <v>99.3</v>
      </c>
      <c r="K40" s="58">
        <f t="shared" si="0"/>
        <v>0.29999999999999716</v>
      </c>
      <c r="L40" s="6"/>
      <c r="M40" s="31">
        <f>SUM(K40)</f>
        <v>0.29999999999999716</v>
      </c>
      <c r="N40" s="66"/>
      <c r="P40" t="s">
        <v>43</v>
      </c>
      <c r="Q40"/>
      <c r="R40" s="48">
        <v>99.3</v>
      </c>
    </row>
    <row r="41" spans="1:18" s="5" customFormat="1" ht="12.75">
      <c r="A41" s="5" t="s">
        <v>44</v>
      </c>
      <c r="C41" s="5">
        <v>292</v>
      </c>
      <c r="E41" s="5">
        <f t="shared" si="1"/>
      </c>
      <c r="G41" s="10" t="s">
        <v>44</v>
      </c>
      <c r="H41" s="11"/>
      <c r="I41" s="58">
        <v>292</v>
      </c>
      <c r="J41" s="58">
        <v>292.1</v>
      </c>
      <c r="K41" s="58">
        <f t="shared" si="0"/>
        <v>0.10000000000002274</v>
      </c>
      <c r="L41" s="6"/>
      <c r="M41" s="31">
        <f>SUM(K41)</f>
        <v>0.10000000000002274</v>
      </c>
      <c r="N41" s="66"/>
      <c r="P41" t="s">
        <v>44</v>
      </c>
      <c r="Q41"/>
      <c r="R41" s="48">
        <v>292.1</v>
      </c>
    </row>
    <row r="42" spans="1:18" s="5" customFormat="1" ht="13.5" thickBot="1">
      <c r="A42" s="5" t="s">
        <v>45</v>
      </c>
      <c r="C42" s="5">
        <v>836</v>
      </c>
      <c r="E42" s="5">
        <f t="shared" si="1"/>
      </c>
      <c r="G42" s="12" t="s">
        <v>45</v>
      </c>
      <c r="H42" s="13"/>
      <c r="I42" s="59">
        <v>836</v>
      </c>
      <c r="J42" s="59">
        <v>847.2</v>
      </c>
      <c r="K42" s="59">
        <f t="shared" si="0"/>
        <v>11.200000000000045</v>
      </c>
      <c r="L42" s="26" t="s">
        <v>114</v>
      </c>
      <c r="M42" s="27">
        <v>11.2</v>
      </c>
      <c r="N42" s="66"/>
      <c r="P42" t="s">
        <v>45</v>
      </c>
      <c r="Q42"/>
      <c r="R42" s="48">
        <v>847.2</v>
      </c>
    </row>
    <row r="43" spans="1:18" s="5" customFormat="1" ht="12.75">
      <c r="A43" s="5" t="s">
        <v>46</v>
      </c>
      <c r="B43" s="5" t="s">
        <v>47</v>
      </c>
      <c r="C43" s="5">
        <v>568</v>
      </c>
      <c r="D43" s="5">
        <f>SUM(I43:I58)</f>
        <v>5318</v>
      </c>
      <c r="E43" s="5">
        <f>SUM(J43:J58)</f>
        <v>5330.9</v>
      </c>
      <c r="F43" s="6">
        <f>+E43-D43</f>
        <v>12.899999999999636</v>
      </c>
      <c r="G43" s="7" t="s">
        <v>46</v>
      </c>
      <c r="H43" s="8" t="s">
        <v>47</v>
      </c>
      <c r="I43" s="56">
        <v>568</v>
      </c>
      <c r="J43" s="56">
        <v>569.3</v>
      </c>
      <c r="K43" s="56">
        <f t="shared" si="0"/>
        <v>1.2999999999999545</v>
      </c>
      <c r="L43" s="9"/>
      <c r="M43" s="23"/>
      <c r="N43" s="66">
        <f>SUM(K43:K58)</f>
        <v>12.899999999999928</v>
      </c>
      <c r="P43" t="s">
        <v>46</v>
      </c>
      <c r="Q43">
        <v>411</v>
      </c>
      <c r="R43" s="48">
        <v>569.3</v>
      </c>
    </row>
    <row r="44" spans="1:18" s="5" customFormat="1" ht="12.75">
      <c r="A44" s="5" t="s">
        <v>46</v>
      </c>
      <c r="B44" s="5" t="s">
        <v>48</v>
      </c>
      <c r="C44" s="5">
        <v>43</v>
      </c>
      <c r="E44" s="5">
        <f t="shared" si="1"/>
      </c>
      <c r="G44" s="10" t="s">
        <v>46</v>
      </c>
      <c r="H44" s="11" t="s">
        <v>48</v>
      </c>
      <c r="I44" s="58">
        <v>43</v>
      </c>
      <c r="J44" s="58">
        <v>42.8</v>
      </c>
      <c r="K44" s="58">
        <f t="shared" si="0"/>
        <v>-0.20000000000000284</v>
      </c>
      <c r="L44" s="30" t="s">
        <v>119</v>
      </c>
      <c r="M44" s="31">
        <v>12.9</v>
      </c>
      <c r="N44" s="66"/>
      <c r="P44" t="s">
        <v>46</v>
      </c>
      <c r="Q44">
        <v>412</v>
      </c>
      <c r="R44" s="48">
        <v>42.8</v>
      </c>
    </row>
    <row r="45" spans="1:18" s="5" customFormat="1" ht="12.75">
      <c r="A45" s="5" t="s">
        <v>49</v>
      </c>
      <c r="C45" s="5">
        <v>24</v>
      </c>
      <c r="E45" s="5">
        <f t="shared" si="1"/>
      </c>
      <c r="G45" s="10" t="s">
        <v>49</v>
      </c>
      <c r="H45" s="11"/>
      <c r="I45" s="58">
        <v>24</v>
      </c>
      <c r="J45" s="58">
        <v>23.5</v>
      </c>
      <c r="K45" s="58">
        <f t="shared" si="0"/>
        <v>-0.5</v>
      </c>
      <c r="L45" s="6"/>
      <c r="M45" s="24"/>
      <c r="N45" s="66"/>
      <c r="P45" t="s">
        <v>49</v>
      </c>
      <c r="Q45">
        <v>422</v>
      </c>
      <c r="R45" s="48">
        <v>23.5</v>
      </c>
    </row>
    <row r="46" spans="1:18" s="5" customFormat="1" ht="12.75">
      <c r="A46" s="5" t="s">
        <v>50</v>
      </c>
      <c r="B46" s="5" t="s">
        <v>51</v>
      </c>
      <c r="C46" s="5">
        <v>333</v>
      </c>
      <c r="E46" s="5">
        <f t="shared" si="1"/>
      </c>
      <c r="G46" s="10" t="s">
        <v>50</v>
      </c>
      <c r="H46" s="11" t="s">
        <v>51</v>
      </c>
      <c r="I46" s="58">
        <v>333</v>
      </c>
      <c r="J46" s="58">
        <v>326.7</v>
      </c>
      <c r="K46" s="58">
        <f t="shared" si="0"/>
        <v>-6.300000000000011</v>
      </c>
      <c r="L46" s="6"/>
      <c r="M46" s="24"/>
      <c r="N46" s="66"/>
      <c r="P46" t="s">
        <v>50</v>
      </c>
      <c r="Q46">
        <v>431</v>
      </c>
      <c r="R46" s="48">
        <v>326.7</v>
      </c>
    </row>
    <row r="47" spans="1:18" s="5" customFormat="1" ht="12.75">
      <c r="A47" s="5" t="s">
        <v>50</v>
      </c>
      <c r="B47" s="5" t="s">
        <v>52</v>
      </c>
      <c r="C47" s="5">
        <v>1324</v>
      </c>
      <c r="E47" s="5">
        <f t="shared" si="1"/>
      </c>
      <c r="G47" s="10" t="s">
        <v>50</v>
      </c>
      <c r="H47" s="11" t="s">
        <v>52</v>
      </c>
      <c r="I47" s="58">
        <v>1324</v>
      </c>
      <c r="J47" s="58">
        <v>1328.7</v>
      </c>
      <c r="K47" s="58">
        <f t="shared" si="0"/>
        <v>4.7000000000000455</v>
      </c>
      <c r="L47" s="6"/>
      <c r="M47" s="24"/>
      <c r="N47" s="66"/>
      <c r="P47" t="s">
        <v>50</v>
      </c>
      <c r="Q47">
        <v>432</v>
      </c>
      <c r="R47" s="48">
        <v>1328.7</v>
      </c>
    </row>
    <row r="48" spans="1:18" s="5" customFormat="1" ht="12.75">
      <c r="A48" s="5" t="s">
        <v>50</v>
      </c>
      <c r="B48" s="5" t="s">
        <v>53</v>
      </c>
      <c r="C48" s="5">
        <v>491</v>
      </c>
      <c r="E48" s="5">
        <f t="shared" si="1"/>
      </c>
      <c r="G48" s="10" t="s">
        <v>50</v>
      </c>
      <c r="H48" s="11" t="s">
        <v>53</v>
      </c>
      <c r="I48" s="58">
        <v>491</v>
      </c>
      <c r="J48" s="58">
        <v>487.9</v>
      </c>
      <c r="K48" s="58">
        <f t="shared" si="0"/>
        <v>-3.1000000000000227</v>
      </c>
      <c r="L48" s="6"/>
      <c r="M48" s="24"/>
      <c r="N48" s="66"/>
      <c r="P48" t="s">
        <v>50</v>
      </c>
      <c r="Q48">
        <v>433</v>
      </c>
      <c r="R48" s="48">
        <v>487.9</v>
      </c>
    </row>
    <row r="49" spans="1:18" s="5" customFormat="1" ht="12.75">
      <c r="A49" s="5" t="s">
        <v>54</v>
      </c>
      <c r="B49" s="5" t="s">
        <v>55</v>
      </c>
      <c r="C49" s="5">
        <v>575</v>
      </c>
      <c r="E49" s="5">
        <f t="shared" si="1"/>
      </c>
      <c r="G49" s="10" t="s">
        <v>54</v>
      </c>
      <c r="H49" s="11" t="s">
        <v>55</v>
      </c>
      <c r="I49" s="58">
        <v>575</v>
      </c>
      <c r="J49" s="58">
        <v>578.6</v>
      </c>
      <c r="K49" s="58">
        <f t="shared" si="0"/>
        <v>3.6000000000000227</v>
      </c>
      <c r="L49" s="6"/>
      <c r="M49" s="24"/>
      <c r="N49" s="66"/>
      <c r="P49" t="s">
        <v>54</v>
      </c>
      <c r="Q49">
        <v>441</v>
      </c>
      <c r="R49" s="48">
        <v>578.6</v>
      </c>
    </row>
    <row r="50" spans="1:18" s="5" customFormat="1" ht="12.75">
      <c r="A50" s="5" t="s">
        <v>54</v>
      </c>
      <c r="B50" s="5" t="s">
        <v>56</v>
      </c>
      <c r="C50" s="5">
        <v>98</v>
      </c>
      <c r="E50" s="5">
        <f aca="true" t="shared" si="2" ref="E50:E81">IF(G50=A50,"","X")</f>
      </c>
      <c r="G50" s="10" t="s">
        <v>54</v>
      </c>
      <c r="H50" s="11" t="s">
        <v>56</v>
      </c>
      <c r="I50" s="58">
        <v>98</v>
      </c>
      <c r="J50" s="58">
        <v>98</v>
      </c>
      <c r="K50" s="58">
        <f t="shared" si="0"/>
        <v>0</v>
      </c>
      <c r="L50" s="6"/>
      <c r="M50" s="24"/>
      <c r="N50" s="66"/>
      <c r="P50" t="s">
        <v>54</v>
      </c>
      <c r="Q50">
        <v>442</v>
      </c>
      <c r="R50" s="48">
        <v>98</v>
      </c>
    </row>
    <row r="51" spans="1:18" s="5" customFormat="1" ht="12.75">
      <c r="A51" s="5" t="s">
        <v>54</v>
      </c>
      <c r="B51" s="5" t="s">
        <v>57</v>
      </c>
      <c r="C51" s="5">
        <v>38</v>
      </c>
      <c r="E51" s="5">
        <f t="shared" si="2"/>
      </c>
      <c r="G51" s="10" t="s">
        <v>54</v>
      </c>
      <c r="H51" s="11" t="s">
        <v>57</v>
      </c>
      <c r="I51" s="58">
        <v>38</v>
      </c>
      <c r="J51" s="58">
        <v>38.4</v>
      </c>
      <c r="K51" s="58">
        <f t="shared" si="0"/>
        <v>0.3999999999999986</v>
      </c>
      <c r="L51" s="6"/>
      <c r="M51" s="24"/>
      <c r="N51" s="66"/>
      <c r="P51" t="s">
        <v>54</v>
      </c>
      <c r="Q51">
        <v>443</v>
      </c>
      <c r="R51" s="48">
        <v>38.4</v>
      </c>
    </row>
    <row r="52" spans="1:18" s="5" customFormat="1" ht="12.75">
      <c r="A52" s="5" t="s">
        <v>54</v>
      </c>
      <c r="B52" s="5" t="s">
        <v>58</v>
      </c>
      <c r="C52" s="5">
        <v>433</v>
      </c>
      <c r="E52" s="5">
        <f t="shared" si="2"/>
      </c>
      <c r="G52" s="10" t="s">
        <v>54</v>
      </c>
      <c r="H52" s="11" t="s">
        <v>58</v>
      </c>
      <c r="I52" s="58">
        <v>433</v>
      </c>
      <c r="J52" s="58">
        <v>433.2</v>
      </c>
      <c r="K52" s="58">
        <f t="shared" si="0"/>
        <v>0.19999999999998863</v>
      </c>
      <c r="L52" s="6"/>
      <c r="M52" s="24"/>
      <c r="N52" s="66"/>
      <c r="P52" t="s">
        <v>54</v>
      </c>
      <c r="Q52">
        <v>444</v>
      </c>
      <c r="R52" s="48">
        <v>433.2</v>
      </c>
    </row>
    <row r="53" spans="1:18" s="5" customFormat="1" ht="12.75">
      <c r="A53" s="5" t="s">
        <v>54</v>
      </c>
      <c r="B53" s="5" t="s">
        <v>59</v>
      </c>
      <c r="C53" s="5">
        <v>281</v>
      </c>
      <c r="E53" s="5">
        <f t="shared" si="2"/>
      </c>
      <c r="G53" s="10" t="s">
        <v>54</v>
      </c>
      <c r="H53" s="11" t="s">
        <v>59</v>
      </c>
      <c r="I53" s="58">
        <v>281</v>
      </c>
      <c r="J53" s="58">
        <v>283.4</v>
      </c>
      <c r="K53" s="58">
        <f t="shared" si="0"/>
        <v>2.3999999999999773</v>
      </c>
      <c r="L53" s="6"/>
      <c r="M53" s="24"/>
      <c r="N53" s="66"/>
      <c r="P53" t="s">
        <v>54</v>
      </c>
      <c r="Q53">
        <v>445</v>
      </c>
      <c r="R53" s="48">
        <v>283.4</v>
      </c>
    </row>
    <row r="54" spans="1:18" s="5" customFormat="1" ht="12.75">
      <c r="A54" s="5" t="s">
        <v>54</v>
      </c>
      <c r="B54" s="5" t="s">
        <v>60</v>
      </c>
      <c r="C54" s="5">
        <v>167</v>
      </c>
      <c r="E54" s="5">
        <f t="shared" si="2"/>
      </c>
      <c r="G54" s="10" t="s">
        <v>54</v>
      </c>
      <c r="H54" s="11" t="s">
        <v>60</v>
      </c>
      <c r="I54" s="58">
        <v>167</v>
      </c>
      <c r="J54" s="58">
        <v>167</v>
      </c>
      <c r="K54" s="58">
        <f t="shared" si="0"/>
        <v>0</v>
      </c>
      <c r="L54" s="6"/>
      <c r="M54" s="24"/>
      <c r="N54" s="66"/>
      <c r="P54" t="s">
        <v>54</v>
      </c>
      <c r="Q54">
        <v>446</v>
      </c>
      <c r="R54" s="48">
        <v>167</v>
      </c>
    </row>
    <row r="55" spans="1:18" s="5" customFormat="1" ht="25.5">
      <c r="A55" s="5" t="s">
        <v>61</v>
      </c>
      <c r="B55" s="5" t="s">
        <v>62</v>
      </c>
      <c r="C55" s="5">
        <v>579</v>
      </c>
      <c r="E55" s="5">
        <f t="shared" si="2"/>
      </c>
      <c r="G55" s="10" t="s">
        <v>61</v>
      </c>
      <c r="H55" s="11" t="s">
        <v>62</v>
      </c>
      <c r="I55" s="58">
        <v>579</v>
      </c>
      <c r="J55" s="58">
        <v>591.4</v>
      </c>
      <c r="K55" s="58">
        <f t="shared" si="0"/>
        <v>12.399999999999977</v>
      </c>
      <c r="L55" s="6"/>
      <c r="M55" s="24"/>
      <c r="N55" s="66"/>
      <c r="P55" t="s">
        <v>61</v>
      </c>
      <c r="Q55">
        <v>451</v>
      </c>
      <c r="R55" s="48">
        <v>591.4</v>
      </c>
    </row>
    <row r="56" spans="1:18" s="5" customFormat="1" ht="25.5">
      <c r="A56" s="5" t="s">
        <v>61</v>
      </c>
      <c r="B56" s="5" t="s">
        <v>63</v>
      </c>
      <c r="C56" s="5">
        <v>91</v>
      </c>
      <c r="E56" s="5">
        <f t="shared" si="2"/>
      </c>
      <c r="G56" s="10" t="s">
        <v>61</v>
      </c>
      <c r="H56" s="11" t="s">
        <v>63</v>
      </c>
      <c r="I56" s="58">
        <v>91</v>
      </c>
      <c r="J56" s="58">
        <v>91.4</v>
      </c>
      <c r="K56" s="58">
        <f t="shared" si="0"/>
        <v>0.4000000000000057</v>
      </c>
      <c r="L56" s="6"/>
      <c r="M56" s="24"/>
      <c r="N56" s="66"/>
      <c r="P56" t="s">
        <v>61</v>
      </c>
      <c r="Q56">
        <v>452</v>
      </c>
      <c r="R56" s="48">
        <v>91.4</v>
      </c>
    </row>
    <row r="57" spans="1:18" s="5" customFormat="1" ht="25.5">
      <c r="A57" s="5" t="s">
        <v>61</v>
      </c>
      <c r="B57" s="5" t="s">
        <v>64</v>
      </c>
      <c r="C57" s="5">
        <v>192</v>
      </c>
      <c r="E57" s="5">
        <f t="shared" si="2"/>
      </c>
      <c r="G57" s="10" t="s">
        <v>61</v>
      </c>
      <c r="H57" s="11" t="s">
        <v>64</v>
      </c>
      <c r="I57" s="58">
        <v>192</v>
      </c>
      <c r="J57" s="58">
        <v>192</v>
      </c>
      <c r="K57" s="58">
        <f t="shared" si="0"/>
        <v>0</v>
      </c>
      <c r="L57" s="6"/>
      <c r="M57" s="24"/>
      <c r="N57" s="66"/>
      <c r="P57" t="s">
        <v>61</v>
      </c>
      <c r="Q57">
        <v>453</v>
      </c>
      <c r="R57" s="48">
        <v>192</v>
      </c>
    </row>
    <row r="58" spans="1:18" s="5" customFormat="1" ht="13.5" thickBot="1">
      <c r="A58" s="5" t="s">
        <v>65</v>
      </c>
      <c r="C58" s="5">
        <v>81</v>
      </c>
      <c r="E58" s="5">
        <f t="shared" si="2"/>
      </c>
      <c r="G58" s="12" t="s">
        <v>65</v>
      </c>
      <c r="H58" s="13"/>
      <c r="I58" s="59">
        <v>81</v>
      </c>
      <c r="J58" s="59">
        <v>78.6</v>
      </c>
      <c r="K58" s="59">
        <f t="shared" si="0"/>
        <v>-2.4000000000000057</v>
      </c>
      <c r="L58" s="14"/>
      <c r="M58" s="25"/>
      <c r="N58" s="66"/>
      <c r="P58" t="s">
        <v>65</v>
      </c>
      <c r="Q58">
        <v>460</v>
      </c>
      <c r="R58" s="48">
        <v>78.6</v>
      </c>
    </row>
    <row r="59" spans="1:18" s="5" customFormat="1" ht="12.75">
      <c r="A59" s="5" t="s">
        <v>66</v>
      </c>
      <c r="C59" s="5">
        <v>429</v>
      </c>
      <c r="D59" s="5">
        <f>SUM(I59:I65)</f>
        <v>2580</v>
      </c>
      <c r="E59" s="5">
        <f>SUM(J59:J65)</f>
        <v>2579.7</v>
      </c>
      <c r="F59" s="6">
        <f>+E59-D59</f>
        <v>-0.3000000000001819</v>
      </c>
      <c r="G59" s="7" t="s">
        <v>66</v>
      </c>
      <c r="H59" s="8"/>
      <c r="I59" s="56">
        <v>429</v>
      </c>
      <c r="J59" s="56">
        <v>429</v>
      </c>
      <c r="K59" s="56">
        <f t="shared" si="0"/>
        <v>0</v>
      </c>
      <c r="L59" s="9"/>
      <c r="M59" s="32">
        <f>SUM(K59:K65)</f>
        <v>-0.29999999999999716</v>
      </c>
      <c r="N59" s="66">
        <f>SUM(K59:K65)</f>
        <v>-0.29999999999999716</v>
      </c>
      <c r="P59" t="s">
        <v>66</v>
      </c>
      <c r="Q59"/>
      <c r="R59" s="48">
        <v>429</v>
      </c>
    </row>
    <row r="60" spans="1:18" s="5" customFormat="1" ht="12.75">
      <c r="A60" s="5" t="s">
        <v>67</v>
      </c>
      <c r="C60" s="5">
        <v>578</v>
      </c>
      <c r="E60" s="5">
        <f t="shared" si="2"/>
      </c>
      <c r="G60" s="10" t="s">
        <v>67</v>
      </c>
      <c r="H60" s="11"/>
      <c r="I60" s="58">
        <v>578</v>
      </c>
      <c r="J60" s="58">
        <v>578</v>
      </c>
      <c r="K60" s="58">
        <f t="shared" si="0"/>
        <v>0</v>
      </c>
      <c r="L60" s="6"/>
      <c r="M60" s="24"/>
      <c r="N60" s="66"/>
      <c r="P60" t="s">
        <v>67</v>
      </c>
      <c r="Q60"/>
      <c r="R60" s="48">
        <v>578</v>
      </c>
    </row>
    <row r="61" spans="1:18" s="5" customFormat="1" ht="25.5">
      <c r="A61" s="5" t="s">
        <v>68</v>
      </c>
      <c r="C61" s="5">
        <v>408</v>
      </c>
      <c r="E61" s="5">
        <f t="shared" si="2"/>
      </c>
      <c r="G61" s="10" t="s">
        <v>68</v>
      </c>
      <c r="H61" s="11"/>
      <c r="I61" s="58">
        <v>408</v>
      </c>
      <c r="J61" s="58">
        <v>407.8</v>
      </c>
      <c r="K61" s="58">
        <f t="shared" si="0"/>
        <v>-0.19999999999998863</v>
      </c>
      <c r="L61" s="6"/>
      <c r="M61" s="24"/>
      <c r="N61" s="66"/>
      <c r="P61" t="s">
        <v>68</v>
      </c>
      <c r="Q61"/>
      <c r="R61" s="48">
        <v>407.8</v>
      </c>
    </row>
    <row r="62" spans="1:18" s="5" customFormat="1" ht="12.75">
      <c r="A62" s="5" t="s">
        <v>69</v>
      </c>
      <c r="C62" s="5">
        <v>352</v>
      </c>
      <c r="E62" s="5">
        <f t="shared" si="2"/>
      </c>
      <c r="G62" s="10" t="s">
        <v>69</v>
      </c>
      <c r="H62" s="11"/>
      <c r="I62" s="58">
        <v>352</v>
      </c>
      <c r="J62" s="58">
        <v>352</v>
      </c>
      <c r="K62" s="58">
        <f t="shared" si="0"/>
        <v>0</v>
      </c>
      <c r="L62" s="6"/>
      <c r="M62" s="24"/>
      <c r="N62" s="66"/>
      <c r="P62" t="s">
        <v>69</v>
      </c>
      <c r="Q62"/>
      <c r="R62" s="48">
        <v>352</v>
      </c>
    </row>
    <row r="63" spans="1:18" s="5" customFormat="1" ht="25.5">
      <c r="A63" s="5" t="s">
        <v>70</v>
      </c>
      <c r="C63" s="5">
        <v>293</v>
      </c>
      <c r="E63" s="5">
        <f t="shared" si="2"/>
      </c>
      <c r="G63" s="10" t="s">
        <v>70</v>
      </c>
      <c r="H63" s="11"/>
      <c r="I63" s="58">
        <v>293</v>
      </c>
      <c r="J63" s="58">
        <v>293.3</v>
      </c>
      <c r="K63" s="58">
        <f t="shared" si="0"/>
        <v>0.30000000000001137</v>
      </c>
      <c r="L63" s="6"/>
      <c r="M63" s="24"/>
      <c r="N63" s="66"/>
      <c r="P63" t="s">
        <v>70</v>
      </c>
      <c r="Q63"/>
      <c r="R63" s="48">
        <v>293.3</v>
      </c>
    </row>
    <row r="64" spans="1:18" s="5" customFormat="1" ht="12.75">
      <c r="A64" s="5" t="s">
        <v>71</v>
      </c>
      <c r="C64" s="5">
        <v>400</v>
      </c>
      <c r="E64" s="5">
        <f t="shared" si="2"/>
      </c>
      <c r="G64" s="10" t="s">
        <v>71</v>
      </c>
      <c r="H64" s="11"/>
      <c r="I64" s="58">
        <v>400</v>
      </c>
      <c r="J64" s="58">
        <v>399.9</v>
      </c>
      <c r="K64" s="58">
        <f t="shared" si="0"/>
        <v>-0.10000000000002274</v>
      </c>
      <c r="L64" s="6"/>
      <c r="M64" s="24"/>
      <c r="N64" s="66"/>
      <c r="P64" t="s">
        <v>71</v>
      </c>
      <c r="Q64"/>
      <c r="R64" s="48">
        <v>399.9</v>
      </c>
    </row>
    <row r="65" spans="1:18" s="5" customFormat="1" ht="13.5" thickBot="1">
      <c r="A65" s="5" t="s">
        <v>72</v>
      </c>
      <c r="C65" s="5">
        <v>120</v>
      </c>
      <c r="E65" s="5">
        <f t="shared" si="2"/>
      </c>
      <c r="G65" s="10" t="s">
        <v>72</v>
      </c>
      <c r="H65" s="11"/>
      <c r="I65" s="58">
        <v>120</v>
      </c>
      <c r="J65" s="58">
        <v>119.7</v>
      </c>
      <c r="K65" s="58">
        <f t="shared" si="0"/>
        <v>-0.29999999999999716</v>
      </c>
      <c r="L65" s="6"/>
      <c r="M65" s="24"/>
      <c r="N65" s="66"/>
      <c r="P65" t="s">
        <v>72</v>
      </c>
      <c r="Q65"/>
      <c r="R65" s="48">
        <v>119.7</v>
      </c>
    </row>
    <row r="66" spans="1:18" s="5" customFormat="1" ht="12.75">
      <c r="A66" s="5" t="s">
        <v>73</v>
      </c>
      <c r="B66" s="5" t="s">
        <v>74</v>
      </c>
      <c r="C66" s="5">
        <v>153</v>
      </c>
      <c r="D66" s="5">
        <f>SUM(I66:I69)</f>
        <v>532</v>
      </c>
      <c r="E66" s="5">
        <f>SUM(J66:J69)</f>
        <v>531.7</v>
      </c>
      <c r="F66" s="6">
        <f>+E66-D66</f>
        <v>-0.2999999999999545</v>
      </c>
      <c r="G66" s="7" t="s">
        <v>73</v>
      </c>
      <c r="H66" s="8" t="s">
        <v>74</v>
      </c>
      <c r="I66" s="56">
        <v>153</v>
      </c>
      <c r="J66" s="56">
        <v>153.3</v>
      </c>
      <c r="K66" s="56">
        <f t="shared" si="0"/>
        <v>0.30000000000001137</v>
      </c>
      <c r="L66" s="9"/>
      <c r="M66" s="32">
        <f>SUM(K66:K69)</f>
        <v>-0.29999999999998295</v>
      </c>
      <c r="N66" s="66">
        <f>SUM(K66:K69)</f>
        <v>-0.29999999999998295</v>
      </c>
      <c r="P66" t="s">
        <v>73</v>
      </c>
      <c r="Q66">
        <v>611</v>
      </c>
      <c r="R66" s="48">
        <v>153.3</v>
      </c>
    </row>
    <row r="67" spans="1:18" s="5" customFormat="1" ht="12.75">
      <c r="A67" s="5" t="s">
        <v>73</v>
      </c>
      <c r="B67" s="5" t="s">
        <v>75</v>
      </c>
      <c r="C67" s="5">
        <v>240</v>
      </c>
      <c r="E67" s="5">
        <f t="shared" si="2"/>
      </c>
      <c r="G67" s="10" t="s">
        <v>73</v>
      </c>
      <c r="H67" s="11" t="s">
        <v>75</v>
      </c>
      <c r="I67" s="58">
        <v>240</v>
      </c>
      <c r="J67" s="58">
        <v>239.9</v>
      </c>
      <c r="K67" s="58">
        <f t="shared" si="0"/>
        <v>-0.09999999999999432</v>
      </c>
      <c r="L67" s="6"/>
      <c r="M67" s="24"/>
      <c r="N67" s="66"/>
      <c r="P67" t="s">
        <v>73</v>
      </c>
      <c r="Q67">
        <v>612</v>
      </c>
      <c r="R67" s="48">
        <v>239.9</v>
      </c>
    </row>
    <row r="68" spans="1:18" s="5" customFormat="1" ht="12.75">
      <c r="A68" s="5" t="s">
        <v>73</v>
      </c>
      <c r="B68" s="5" t="s">
        <v>76</v>
      </c>
      <c r="C68" s="5">
        <v>100</v>
      </c>
      <c r="E68" s="5">
        <f t="shared" si="2"/>
      </c>
      <c r="G68" s="10" t="s">
        <v>73</v>
      </c>
      <c r="H68" s="11" t="s">
        <v>76</v>
      </c>
      <c r="I68" s="58">
        <v>100</v>
      </c>
      <c r="J68" s="58">
        <v>100</v>
      </c>
      <c r="K68" s="58">
        <f aca="true" t="shared" si="3" ref="K68:K88">+J68-I68</f>
        <v>0</v>
      </c>
      <c r="L68" s="6"/>
      <c r="M68" s="24"/>
      <c r="N68" s="66"/>
      <c r="P68" t="s">
        <v>73</v>
      </c>
      <c r="Q68">
        <v>613</v>
      </c>
      <c r="R68" s="48">
        <v>100</v>
      </c>
    </row>
    <row r="69" spans="1:18" s="5" customFormat="1" ht="13.5" thickBot="1">
      <c r="A69" s="5" t="s">
        <v>73</v>
      </c>
      <c r="B69" s="5" t="s">
        <v>77</v>
      </c>
      <c r="C69" s="5">
        <v>39</v>
      </c>
      <c r="E69" s="5">
        <f t="shared" si="2"/>
      </c>
      <c r="G69" s="12" t="s">
        <v>73</v>
      </c>
      <c r="H69" s="13" t="s">
        <v>77</v>
      </c>
      <c r="I69" s="59">
        <v>39</v>
      </c>
      <c r="J69" s="59">
        <v>38.5</v>
      </c>
      <c r="K69" s="59">
        <f t="shared" si="3"/>
        <v>-0.5</v>
      </c>
      <c r="L69" s="14"/>
      <c r="M69" s="25"/>
      <c r="N69" s="66"/>
      <c r="P69" t="s">
        <v>73</v>
      </c>
      <c r="Q69">
        <v>614</v>
      </c>
      <c r="R69" s="48">
        <v>38.5</v>
      </c>
    </row>
    <row r="70" spans="1:18" s="5" customFormat="1" ht="12.75">
      <c r="A70" s="5" t="s">
        <v>78</v>
      </c>
      <c r="B70" s="5" t="s">
        <v>79</v>
      </c>
      <c r="C70" s="5">
        <v>253</v>
      </c>
      <c r="D70" s="5">
        <f>SUM(I70:I72)</f>
        <v>747</v>
      </c>
      <c r="E70" s="5">
        <f>SUM(J70:J72)</f>
        <v>747.5</v>
      </c>
      <c r="F70" s="6">
        <f>+E70-D70</f>
        <v>0.5</v>
      </c>
      <c r="G70" s="7" t="s">
        <v>78</v>
      </c>
      <c r="H70" s="8" t="s">
        <v>79</v>
      </c>
      <c r="I70" s="56">
        <v>253</v>
      </c>
      <c r="J70" s="56">
        <v>252.9</v>
      </c>
      <c r="K70" s="56">
        <f t="shared" si="3"/>
        <v>-0.09999999999999432</v>
      </c>
      <c r="L70" s="9"/>
      <c r="M70" s="32">
        <f>SUM(K70:K72)</f>
        <v>0.4999999999999716</v>
      </c>
      <c r="N70" s="66">
        <f>SUM(K70:K72)</f>
        <v>0.4999999999999716</v>
      </c>
      <c r="P70" t="s">
        <v>78</v>
      </c>
      <c r="Q70">
        <v>621</v>
      </c>
      <c r="R70" s="48">
        <v>252.9</v>
      </c>
    </row>
    <row r="71" spans="1:18" s="5" customFormat="1" ht="12.75">
      <c r="A71" s="5" t="s">
        <v>78</v>
      </c>
      <c r="B71" s="5" t="s">
        <v>80</v>
      </c>
      <c r="C71" s="5">
        <v>274</v>
      </c>
      <c r="E71" s="5">
        <f t="shared" si="2"/>
      </c>
      <c r="G71" s="10" t="s">
        <v>78</v>
      </c>
      <c r="H71" s="11" t="s">
        <v>80</v>
      </c>
      <c r="I71" s="58">
        <v>274</v>
      </c>
      <c r="J71" s="58">
        <v>274.4</v>
      </c>
      <c r="K71" s="58">
        <f t="shared" si="3"/>
        <v>0.39999999999997726</v>
      </c>
      <c r="L71" s="6"/>
      <c r="M71" s="24"/>
      <c r="N71" s="66"/>
      <c r="P71" t="s">
        <v>78</v>
      </c>
      <c r="Q71">
        <v>622</v>
      </c>
      <c r="R71" s="48">
        <v>274.4</v>
      </c>
    </row>
    <row r="72" spans="1:18" s="5" customFormat="1" ht="18" customHeight="1" thickBot="1">
      <c r="A72" s="5" t="s">
        <v>78</v>
      </c>
      <c r="B72" s="5" t="s">
        <v>81</v>
      </c>
      <c r="C72" s="5">
        <v>220</v>
      </c>
      <c r="E72" s="5">
        <f t="shared" si="2"/>
      </c>
      <c r="G72" s="10" t="s">
        <v>78</v>
      </c>
      <c r="H72" s="11" t="s">
        <v>81</v>
      </c>
      <c r="I72" s="58">
        <v>220</v>
      </c>
      <c r="J72" s="58">
        <v>220.2</v>
      </c>
      <c r="K72" s="58">
        <f t="shared" si="3"/>
        <v>0.19999999999998863</v>
      </c>
      <c r="L72" s="6"/>
      <c r="M72" s="24"/>
      <c r="N72" s="66"/>
      <c r="P72" t="s">
        <v>78</v>
      </c>
      <c r="Q72">
        <v>623</v>
      </c>
      <c r="R72" s="48">
        <v>220.2</v>
      </c>
    </row>
    <row r="73" spans="1:18" s="5" customFormat="1" ht="13.5" thickBot="1">
      <c r="A73" s="5" t="s">
        <v>82</v>
      </c>
      <c r="C73" s="5">
        <v>121</v>
      </c>
      <c r="E73" s="5">
        <f t="shared" si="2"/>
      </c>
      <c r="G73" s="15" t="s">
        <v>82</v>
      </c>
      <c r="H73" s="16"/>
      <c r="I73" s="60">
        <v>121</v>
      </c>
      <c r="J73" s="60">
        <v>120.9</v>
      </c>
      <c r="K73" s="60">
        <f t="shared" si="3"/>
        <v>-0.09999999999999432</v>
      </c>
      <c r="L73" s="17"/>
      <c r="M73" s="29">
        <f>SUM(K73)</f>
        <v>-0.09999999999999432</v>
      </c>
      <c r="N73" s="66">
        <f>SUM(K73)</f>
        <v>-0.09999999999999432</v>
      </c>
      <c r="P73" t="s">
        <v>82</v>
      </c>
      <c r="Q73"/>
      <c r="R73" s="48">
        <v>120.9</v>
      </c>
    </row>
    <row r="74" spans="1:18" s="5" customFormat="1" ht="13.5" thickBot="1">
      <c r="A74" s="5" t="s">
        <v>83</v>
      </c>
      <c r="C74" s="5">
        <v>629</v>
      </c>
      <c r="E74" s="5">
        <f t="shared" si="2"/>
      </c>
      <c r="G74" s="15" t="s">
        <v>83</v>
      </c>
      <c r="H74" s="16"/>
      <c r="I74" s="60">
        <v>629</v>
      </c>
      <c r="J74" s="60">
        <v>628.9</v>
      </c>
      <c r="K74" s="60">
        <f t="shared" si="3"/>
        <v>-0.10000000000002274</v>
      </c>
      <c r="L74" s="17"/>
      <c r="M74" s="29">
        <f>SUM(K74)</f>
        <v>-0.10000000000002274</v>
      </c>
      <c r="N74" s="66">
        <f>SUM(K74)</f>
        <v>-0.10000000000002274</v>
      </c>
      <c r="P74" t="s">
        <v>83</v>
      </c>
      <c r="Q74">
        <v>640</v>
      </c>
      <c r="R74" s="48">
        <v>628.9</v>
      </c>
    </row>
    <row r="75" spans="1:18" s="5" customFormat="1" ht="13.5" thickBot="1">
      <c r="A75" s="5" t="s">
        <v>84</v>
      </c>
      <c r="C75" s="5">
        <v>9</v>
      </c>
      <c r="E75" s="5">
        <f t="shared" si="2"/>
      </c>
      <c r="G75" s="15" t="s">
        <v>84</v>
      </c>
      <c r="H75" s="16"/>
      <c r="I75" s="60">
        <v>9</v>
      </c>
      <c r="J75" s="60">
        <v>41.6</v>
      </c>
      <c r="K75" s="60">
        <f t="shared" si="3"/>
        <v>32.6</v>
      </c>
      <c r="L75" s="28" t="s">
        <v>120</v>
      </c>
      <c r="M75" s="29">
        <v>32.6</v>
      </c>
      <c r="N75" s="66">
        <f>SUM(K75)</f>
        <v>32.6</v>
      </c>
      <c r="P75" t="s">
        <v>84</v>
      </c>
      <c r="Q75">
        <v>612</v>
      </c>
      <c r="R75">
        <v>9.4</v>
      </c>
    </row>
    <row r="76" spans="1:18" s="5" customFormat="1" ht="12.75">
      <c r="A76" s="5" t="s">
        <v>85</v>
      </c>
      <c r="C76" s="5">
        <v>27</v>
      </c>
      <c r="D76" s="5">
        <f>SUM(I76:I81)</f>
        <v>4253</v>
      </c>
      <c r="E76" s="5">
        <f>SUM(J76:J81)</f>
        <v>4237.3</v>
      </c>
      <c r="F76" s="6">
        <f>+E76-D76</f>
        <v>-15.699999999999818</v>
      </c>
      <c r="G76" s="7" t="s">
        <v>85</v>
      </c>
      <c r="H76" s="8"/>
      <c r="I76" s="56">
        <v>27</v>
      </c>
      <c r="J76" s="56">
        <v>32.2</v>
      </c>
      <c r="K76" s="56">
        <f t="shared" si="3"/>
        <v>5.200000000000003</v>
      </c>
      <c r="L76" s="9"/>
      <c r="M76" s="23"/>
      <c r="N76" s="66">
        <f>SUM(K76:K81)</f>
        <v>-15.699999999999967</v>
      </c>
      <c r="P76" t="s">
        <v>84</v>
      </c>
      <c r="Q76">
        <v>650</v>
      </c>
      <c r="R76">
        <v>32.2</v>
      </c>
    </row>
    <row r="77" spans="1:18" s="5" customFormat="1" ht="12.75">
      <c r="A77" s="5" t="s">
        <v>86</v>
      </c>
      <c r="C77" s="5">
        <v>48</v>
      </c>
      <c r="E77" s="5">
        <f t="shared" si="2"/>
      </c>
      <c r="G77" s="10" t="s">
        <v>86</v>
      </c>
      <c r="H77" s="11"/>
      <c r="I77" s="58">
        <v>48</v>
      </c>
      <c r="J77" s="58">
        <v>47.6</v>
      </c>
      <c r="K77" s="58">
        <f t="shared" si="3"/>
        <v>-0.3999999999999986</v>
      </c>
      <c r="L77" s="30" t="s">
        <v>121</v>
      </c>
      <c r="M77" s="31">
        <v>-15.7</v>
      </c>
      <c r="N77" s="66"/>
      <c r="P77" t="s">
        <v>85</v>
      </c>
      <c r="Q77"/>
      <c r="R77">
        <v>32.2</v>
      </c>
    </row>
    <row r="78" spans="1:18" s="5" customFormat="1" ht="12.75">
      <c r="A78" s="5" t="s">
        <v>87</v>
      </c>
      <c r="C78" s="5">
        <v>196</v>
      </c>
      <c r="E78" s="5">
        <f t="shared" si="2"/>
      </c>
      <c r="G78" s="10" t="s">
        <v>87</v>
      </c>
      <c r="H78" s="11"/>
      <c r="I78" s="58">
        <v>196</v>
      </c>
      <c r="J78" s="58">
        <v>159.6</v>
      </c>
      <c r="K78" s="58">
        <f t="shared" si="3"/>
        <v>-36.400000000000006</v>
      </c>
      <c r="L78" s="6"/>
      <c r="M78" s="24"/>
      <c r="N78" s="66"/>
      <c r="P78" t="s">
        <v>86</v>
      </c>
      <c r="Q78"/>
      <c r="R78">
        <v>47.6</v>
      </c>
    </row>
    <row r="79" spans="1:19" s="5" customFormat="1" ht="25.5">
      <c r="A79" s="5" t="s">
        <v>88</v>
      </c>
      <c r="C79" s="5">
        <v>1527</v>
      </c>
      <c r="E79" s="5">
        <f t="shared" si="2"/>
      </c>
      <c r="G79" s="10" t="s">
        <v>88</v>
      </c>
      <c r="H79" s="11"/>
      <c r="I79" s="58">
        <v>1527</v>
      </c>
      <c r="J79" s="58">
        <v>1614.2</v>
      </c>
      <c r="K79" s="58">
        <f t="shared" si="3"/>
        <v>87.20000000000005</v>
      </c>
      <c r="L79" s="6"/>
      <c r="M79" s="24"/>
      <c r="N79" s="66"/>
      <c r="P79" t="s">
        <v>87</v>
      </c>
      <c r="Q79"/>
      <c r="R79">
        <v>70</v>
      </c>
      <c r="S79" s="5">
        <f>SUM(R79:R80)</f>
        <v>159.6</v>
      </c>
    </row>
    <row r="80" spans="1:18" s="5" customFormat="1" ht="25.5">
      <c r="A80" s="5" t="s">
        <v>89</v>
      </c>
      <c r="C80" s="5">
        <v>2234</v>
      </c>
      <c r="E80" s="5">
        <f t="shared" si="2"/>
      </c>
      <c r="G80" s="10" t="s">
        <v>89</v>
      </c>
      <c r="H80" s="11"/>
      <c r="I80" s="58">
        <v>2234</v>
      </c>
      <c r="J80" s="58">
        <v>2160</v>
      </c>
      <c r="K80" s="58">
        <f t="shared" si="3"/>
        <v>-74</v>
      </c>
      <c r="L80" s="6"/>
      <c r="M80" s="24"/>
      <c r="N80" s="66"/>
      <c r="P80" t="s">
        <v>87</v>
      </c>
      <c r="Q80">
        <v>730</v>
      </c>
      <c r="R80">
        <v>89.6</v>
      </c>
    </row>
    <row r="81" spans="1:19" s="5" customFormat="1" ht="13.5" thickBot="1">
      <c r="A81" s="5" t="s">
        <v>90</v>
      </c>
      <c r="C81" s="5">
        <v>221</v>
      </c>
      <c r="E81" s="5">
        <f t="shared" si="2"/>
      </c>
      <c r="G81" s="12" t="s">
        <v>90</v>
      </c>
      <c r="H81" s="13"/>
      <c r="I81" s="59">
        <v>221</v>
      </c>
      <c r="J81" s="59">
        <v>223.7</v>
      </c>
      <c r="K81" s="59">
        <f t="shared" si="3"/>
        <v>2.6999999999999886</v>
      </c>
      <c r="L81" s="14"/>
      <c r="M81" s="25"/>
      <c r="N81" s="66"/>
      <c r="P81" t="s">
        <v>88</v>
      </c>
      <c r="Q81">
        <v>740</v>
      </c>
      <c r="R81">
        <v>147.8</v>
      </c>
      <c r="S81" s="5">
        <f>SUM(R81:R83)</f>
        <v>1614.2</v>
      </c>
    </row>
    <row r="82" spans="1:18" s="5" customFormat="1" ht="12.75">
      <c r="A82" s="5" t="s">
        <v>91</v>
      </c>
      <c r="C82" s="5">
        <v>3195</v>
      </c>
      <c r="E82" s="5">
        <f aca="true" t="shared" si="4" ref="E82:E88">IF(G82=A82,"","X")</f>
      </c>
      <c r="G82" s="7" t="s">
        <v>91</v>
      </c>
      <c r="H82" s="8"/>
      <c r="I82" s="56">
        <v>3195</v>
      </c>
      <c r="J82" s="56">
        <v>3354.3</v>
      </c>
      <c r="K82" s="56">
        <f t="shared" si="3"/>
        <v>159.30000000000018</v>
      </c>
      <c r="L82" s="40" t="s">
        <v>128</v>
      </c>
      <c r="M82" s="41">
        <v>81</v>
      </c>
      <c r="N82" s="66">
        <f>SUM(K82:K84)</f>
        <v>159.30000000000018</v>
      </c>
      <c r="P82" t="s">
        <v>88</v>
      </c>
      <c r="Q82">
        <v>741</v>
      </c>
      <c r="R82">
        <v>281.6</v>
      </c>
    </row>
    <row r="83" spans="7:18" s="5" customFormat="1" ht="12.75">
      <c r="G83" s="10"/>
      <c r="H83" s="11"/>
      <c r="I83" s="58"/>
      <c r="J83" s="58"/>
      <c r="K83" s="58"/>
      <c r="L83" s="30" t="s">
        <v>122</v>
      </c>
      <c r="M83" s="31">
        <f>32+5</f>
        <v>37</v>
      </c>
      <c r="N83" s="66"/>
      <c r="P83" t="s">
        <v>88</v>
      </c>
      <c r="Q83">
        <v>742</v>
      </c>
      <c r="R83">
        <v>1184.8</v>
      </c>
    </row>
    <row r="84" spans="7:18" s="5" customFormat="1" ht="13.5" thickBot="1">
      <c r="G84" s="12"/>
      <c r="H84" s="13"/>
      <c r="I84" s="59"/>
      <c r="J84" s="59"/>
      <c r="K84" s="59"/>
      <c r="L84" s="38" t="s">
        <v>123</v>
      </c>
      <c r="M84" s="39">
        <v>41</v>
      </c>
      <c r="N84" s="66"/>
      <c r="P84" t="s">
        <v>89</v>
      </c>
      <c r="Q84">
        <v>750</v>
      </c>
      <c r="R84">
        <v>2160</v>
      </c>
    </row>
    <row r="85" spans="1:18" s="5" customFormat="1" ht="13.5" thickBot="1">
      <c r="A85" s="5" t="s">
        <v>92</v>
      </c>
      <c r="C85" s="5">
        <v>4689</v>
      </c>
      <c r="E85" s="5">
        <f t="shared" si="4"/>
      </c>
      <c r="G85" s="15" t="s">
        <v>92</v>
      </c>
      <c r="H85" s="16"/>
      <c r="I85" s="60">
        <v>4689</v>
      </c>
      <c r="J85" s="60">
        <v>4723.1</v>
      </c>
      <c r="K85" s="60">
        <f t="shared" si="3"/>
        <v>34.100000000000364</v>
      </c>
      <c r="L85" s="28" t="s">
        <v>124</v>
      </c>
      <c r="M85" s="29">
        <v>34</v>
      </c>
      <c r="N85" s="66">
        <f>SUM(K85)</f>
        <v>34.100000000000364</v>
      </c>
      <c r="P85" t="s">
        <v>90</v>
      </c>
      <c r="Q85"/>
      <c r="R85">
        <v>223.7</v>
      </c>
    </row>
    <row r="86" spans="1:18" s="5" customFormat="1" ht="13.5" thickBot="1">
      <c r="A86" s="5" t="s">
        <v>93</v>
      </c>
      <c r="C86" s="5">
        <v>501</v>
      </c>
      <c r="E86" s="5">
        <f t="shared" si="4"/>
      </c>
      <c r="G86" s="15" t="s">
        <v>93</v>
      </c>
      <c r="H86" s="16"/>
      <c r="I86" s="60">
        <v>501</v>
      </c>
      <c r="J86" s="60">
        <f>477.1+30.55</f>
        <v>507.65000000000003</v>
      </c>
      <c r="K86" s="60">
        <f t="shared" si="3"/>
        <v>6.650000000000034</v>
      </c>
      <c r="L86" s="28" t="s">
        <v>125</v>
      </c>
      <c r="M86" s="29">
        <f>+K86</f>
        <v>6.650000000000034</v>
      </c>
      <c r="N86" s="66">
        <f>SUM(K86)</f>
        <v>6.650000000000034</v>
      </c>
      <c r="P86" t="s">
        <v>91</v>
      </c>
      <c r="Q86">
        <v>810</v>
      </c>
      <c r="R86">
        <v>3354.3</v>
      </c>
    </row>
    <row r="87" spans="1:18" s="5" customFormat="1" ht="12.75">
      <c r="A87" s="5" t="s">
        <v>94</v>
      </c>
      <c r="C87" s="5">
        <v>1225</v>
      </c>
      <c r="E87" s="5">
        <f t="shared" si="4"/>
      </c>
      <c r="G87" s="7" t="s">
        <v>94</v>
      </c>
      <c r="H87" s="8"/>
      <c r="I87" s="56">
        <v>1225</v>
      </c>
      <c r="J87" s="56">
        <v>1225</v>
      </c>
      <c r="K87" s="56">
        <f t="shared" si="3"/>
        <v>0</v>
      </c>
      <c r="L87" s="9"/>
      <c r="M87" s="23"/>
      <c r="N87" s="66">
        <f>SUM(K87)</f>
        <v>0</v>
      </c>
      <c r="P87" t="s">
        <v>92</v>
      </c>
      <c r="Q87">
        <v>820</v>
      </c>
      <c r="R87">
        <v>4723.1</v>
      </c>
    </row>
    <row r="88" spans="1:18" s="5" customFormat="1" ht="13.5" thickBot="1">
      <c r="A88" s="5" t="s">
        <v>95</v>
      </c>
      <c r="C88" s="5">
        <v>956</v>
      </c>
      <c r="E88" s="5">
        <f t="shared" si="4"/>
      </c>
      <c r="G88" s="12" t="s">
        <v>95</v>
      </c>
      <c r="H88" s="13"/>
      <c r="I88" s="59">
        <v>956</v>
      </c>
      <c r="J88" s="59">
        <v>983.3</v>
      </c>
      <c r="K88" s="59">
        <f t="shared" si="3"/>
        <v>27.299999999999955</v>
      </c>
      <c r="L88" s="26" t="s">
        <v>126</v>
      </c>
      <c r="M88" s="27">
        <f>SUM(K88)</f>
        <v>27.299999999999955</v>
      </c>
      <c r="N88" s="66">
        <f>SUM(K88)</f>
        <v>27.299999999999955</v>
      </c>
      <c r="P88" t="s">
        <v>93</v>
      </c>
      <c r="Q88">
        <v>840</v>
      </c>
      <c r="R88">
        <v>507.7</v>
      </c>
    </row>
    <row r="89" spans="1:18" ht="15.75">
      <c r="A89" s="2" t="s">
        <v>96</v>
      </c>
      <c r="C89" s="2">
        <v>15910</v>
      </c>
      <c r="E89" s="2">
        <f>IF(H91=A89,"","X")</f>
      </c>
      <c r="I89" s="61">
        <f>SUM(I3:I88)</f>
        <v>70417.6</v>
      </c>
      <c r="J89" s="61">
        <f>SUM(J3:J88)</f>
        <v>70982.75</v>
      </c>
      <c r="K89" s="61">
        <f>SUM(K3:K88)-3</f>
        <v>562.1499999999999</v>
      </c>
      <c r="M89" s="21">
        <f>SUM(M3:M88)</f>
        <v>562.8499999999999</v>
      </c>
      <c r="N89" s="66">
        <f>SUM(N3:N88)</f>
        <v>565.1499999999999</v>
      </c>
      <c r="P89" t="s">
        <v>94</v>
      </c>
      <c r="Q89"/>
      <c r="R89">
        <v>1225</v>
      </c>
    </row>
    <row r="90" spans="8:18" ht="15.75">
      <c r="H90" s="44"/>
      <c r="I90" s="61"/>
      <c r="J90" s="61"/>
      <c r="K90" s="61"/>
      <c r="L90" s="47"/>
      <c r="P90" t="s">
        <v>95</v>
      </c>
      <c r="Q90" t="s">
        <v>133</v>
      </c>
      <c r="R90">
        <v>983.3</v>
      </c>
    </row>
    <row r="91" spans="3:18" ht="15.75">
      <c r="C91" s="2">
        <f>SUM(C3:C89)</f>
        <v>86328</v>
      </c>
      <c r="E91" s="2" t="str">
        <f>IF(B91=H93,"","X")</f>
        <v>X</v>
      </c>
      <c r="H91" s="50" t="s">
        <v>96</v>
      </c>
      <c r="I91" s="61">
        <v>15910</v>
      </c>
      <c r="J91" s="61">
        <f>I91-K89</f>
        <v>15347.85</v>
      </c>
      <c r="K91" s="61">
        <f>+J91-I91</f>
        <v>-562.1499999999996</v>
      </c>
      <c r="L91" s="47"/>
      <c r="P91" t="s">
        <v>96</v>
      </c>
      <c r="Q91" t="s">
        <v>134</v>
      </c>
      <c r="R91">
        <v>15344</v>
      </c>
    </row>
    <row r="92" spans="5:12" ht="15.75">
      <c r="E92" s="2">
        <f>IF(B92=H94,"","X")</f>
      </c>
      <c r="H92" s="50"/>
      <c r="I92" s="61"/>
      <c r="J92" s="61"/>
      <c r="K92" s="61"/>
      <c r="L92" s="47"/>
    </row>
    <row r="93" spans="8:18" ht="15.75">
      <c r="H93" s="50" t="s">
        <v>144</v>
      </c>
      <c r="I93" s="61">
        <f>SUM(I89:I91)</f>
        <v>86327.6</v>
      </c>
      <c r="J93" s="61">
        <f>SUM(J89:J91)+3</f>
        <v>86333.6</v>
      </c>
      <c r="K93" s="61"/>
      <c r="L93" s="47"/>
      <c r="R93" s="2">
        <f>SUM(R3:R90)</f>
        <v>70985.20000000001</v>
      </c>
    </row>
    <row r="94" spans="5:11" ht="15">
      <c r="E94" s="2" t="str">
        <f>IF(B93=H99,"","X")</f>
        <v>X</v>
      </c>
      <c r="H94" s="51"/>
      <c r="I94" s="62"/>
      <c r="J94" s="62"/>
      <c r="K94" s="62"/>
    </row>
    <row r="95" spans="5:11" ht="15">
      <c r="E95" s="2" t="e">
        <f>IF(B94=#REF!,"","X")</f>
        <v>#REF!</v>
      </c>
      <c r="H95" s="51"/>
      <c r="I95" s="62"/>
      <c r="J95" s="62"/>
      <c r="K95" s="62"/>
    </row>
    <row r="96" ht="12.75">
      <c r="E96" s="2" t="str">
        <f aca="true" t="shared" si="5" ref="E96:E101">IF(B95=H101,"","X")</f>
        <v>X</v>
      </c>
    </row>
    <row r="97" ht="12.75">
      <c r="E97" s="2" t="str">
        <f t="shared" si="5"/>
        <v>X</v>
      </c>
    </row>
    <row r="98" ht="12.75">
      <c r="E98" s="2" t="str">
        <f t="shared" si="5"/>
        <v>X</v>
      </c>
    </row>
    <row r="99" spans="5:9" ht="27.75">
      <c r="E99" s="2" t="str">
        <f t="shared" si="5"/>
        <v>X</v>
      </c>
      <c r="H99" s="45" t="s">
        <v>132</v>
      </c>
      <c r="I99" s="63"/>
    </row>
    <row r="100" spans="5:8" ht="20.25">
      <c r="E100" s="2" t="str">
        <f t="shared" si="5"/>
        <v>X</v>
      </c>
      <c r="H100" s="43" t="s">
        <v>131</v>
      </c>
    </row>
    <row r="101" spans="5:11" ht="16.5" customHeight="1">
      <c r="E101" s="2" t="str">
        <f t="shared" si="5"/>
        <v>X</v>
      </c>
      <c r="H101" s="49" t="s">
        <v>141</v>
      </c>
      <c r="K101" s="64">
        <f>256</f>
        <v>256</v>
      </c>
    </row>
    <row r="102" spans="5:11" ht="16.5" customHeight="1">
      <c r="E102" s="2" t="e">
        <f>IF(B101=#REF!,"","X")</f>
        <v>#REF!</v>
      </c>
      <c r="H102" s="49" t="s">
        <v>129</v>
      </c>
      <c r="K102" s="64">
        <v>180</v>
      </c>
    </row>
    <row r="103" spans="5:11" ht="16.5" customHeight="1">
      <c r="E103" s="2" t="str">
        <f>IF(B102=H107,"","X")</f>
        <v>X</v>
      </c>
      <c r="H103" s="49" t="s">
        <v>127</v>
      </c>
      <c r="K103" s="64">
        <f>103+26+38</f>
        <v>167</v>
      </c>
    </row>
    <row r="104" spans="5:11" ht="16.5" customHeight="1">
      <c r="E104" s="2" t="str">
        <f>IF(B103=H108,"","X")</f>
        <v>X</v>
      </c>
      <c r="H104" s="49" t="s">
        <v>142</v>
      </c>
      <c r="K104" s="64">
        <f>80.4+83.1</f>
        <v>163.5</v>
      </c>
    </row>
    <row r="105" spans="5:11" ht="16.5" customHeight="1">
      <c r="E105" s="2" t="str">
        <f>IF(B104=H109,"","X")</f>
        <v>X</v>
      </c>
      <c r="H105" s="49" t="s">
        <v>140</v>
      </c>
      <c r="K105" s="64">
        <v>81</v>
      </c>
    </row>
    <row r="106" spans="5:11" ht="16.5" customHeight="1">
      <c r="E106" s="2">
        <f>IF(B105=H110,"","X")</f>
      </c>
      <c r="H106" s="49" t="s">
        <v>139</v>
      </c>
      <c r="K106" s="64">
        <v>54</v>
      </c>
    </row>
    <row r="107" spans="5:11" ht="16.5" customHeight="1">
      <c r="E107" s="2" t="e">
        <f>IF(#REF!=#REF!,"","X")</f>
        <v>#REF!</v>
      </c>
      <c r="H107" s="49" t="s">
        <v>136</v>
      </c>
      <c r="K107" s="64">
        <v>41</v>
      </c>
    </row>
    <row r="108" spans="5:11" ht="16.5" customHeight="1">
      <c r="E108" s="2" t="e">
        <f>IF(B107=#REF!,"","X")</f>
        <v>#REF!</v>
      </c>
      <c r="H108" s="49" t="s">
        <v>137</v>
      </c>
      <c r="K108" s="64">
        <f>-65-31</f>
        <v>-96</v>
      </c>
    </row>
    <row r="109" spans="5:11" ht="16.5" customHeight="1">
      <c r="E109" s="2" t="e">
        <f>IF(B108=#REF!,"","X")</f>
        <v>#REF!</v>
      </c>
      <c r="H109" s="49" t="s">
        <v>138</v>
      </c>
      <c r="K109" s="65">
        <f>-85-158-41</f>
        <v>-284</v>
      </c>
    </row>
    <row r="110" spans="5:11" ht="15">
      <c r="E110" s="2" t="e">
        <f>IF(B109=#REF!,"","X")</f>
        <v>#REF!</v>
      </c>
      <c r="H110" s="42"/>
      <c r="K110" s="64">
        <f>SUM(K101:K109)</f>
        <v>562.5</v>
      </c>
    </row>
    <row r="111" ht="12.75">
      <c r="E111" s="2" t="e">
        <f>IF(B110=#REF!,"","X")</f>
        <v>#REF!</v>
      </c>
    </row>
    <row r="112" ht="12.75">
      <c r="E112" s="2">
        <f aca="true" t="shared" si="6" ref="E112:E156">IF(B111=H111,"","X")</f>
      </c>
    </row>
    <row r="113" ht="12.75">
      <c r="E113" s="2">
        <f t="shared" si="6"/>
      </c>
    </row>
    <row r="114" ht="12.75">
      <c r="E114" s="2">
        <f t="shared" si="6"/>
      </c>
    </row>
    <row r="115" ht="12.75">
      <c r="E115" s="2">
        <f t="shared" si="6"/>
      </c>
    </row>
    <row r="116" ht="12.75">
      <c r="E116" s="2">
        <f t="shared" si="6"/>
      </c>
    </row>
    <row r="117" ht="12.75">
      <c r="E117" s="2">
        <f t="shared" si="6"/>
      </c>
    </row>
    <row r="118" ht="12.75">
      <c r="E118" s="2">
        <f t="shared" si="6"/>
      </c>
    </row>
    <row r="119" ht="12.75">
      <c r="E119" s="2">
        <f t="shared" si="6"/>
      </c>
    </row>
    <row r="120" ht="12.75">
      <c r="E120" s="2">
        <f t="shared" si="6"/>
      </c>
    </row>
    <row r="121" ht="12.75">
      <c r="E121" s="2">
        <f t="shared" si="6"/>
      </c>
    </row>
    <row r="122" ht="12.75">
      <c r="E122" s="2">
        <f t="shared" si="6"/>
      </c>
    </row>
    <row r="123" ht="12.75">
      <c r="E123" s="2">
        <f t="shared" si="6"/>
      </c>
    </row>
    <row r="124" ht="12.75">
      <c r="E124" s="2">
        <f t="shared" si="6"/>
      </c>
    </row>
    <row r="125" ht="12.75">
      <c r="E125" s="2">
        <f t="shared" si="6"/>
      </c>
    </row>
    <row r="126" ht="12.75">
      <c r="E126" s="2">
        <f t="shared" si="6"/>
      </c>
    </row>
    <row r="127" ht="12.75">
      <c r="E127" s="2">
        <f t="shared" si="6"/>
      </c>
    </row>
    <row r="128" ht="12.75">
      <c r="E128" s="2">
        <f t="shared" si="6"/>
      </c>
    </row>
    <row r="129" ht="12.75">
      <c r="E129" s="2">
        <f t="shared" si="6"/>
      </c>
    </row>
    <row r="130" ht="12.75">
      <c r="E130" s="2">
        <f t="shared" si="6"/>
      </c>
    </row>
    <row r="131" ht="12.75">
      <c r="E131" s="2">
        <f t="shared" si="6"/>
      </c>
    </row>
    <row r="132" ht="12.75">
      <c r="E132" s="2">
        <f t="shared" si="6"/>
      </c>
    </row>
    <row r="133" ht="12.75">
      <c r="E133" s="2">
        <f t="shared" si="6"/>
      </c>
    </row>
    <row r="134" ht="12.75">
      <c r="E134" s="2">
        <f t="shared" si="6"/>
      </c>
    </row>
    <row r="135" ht="12.75">
      <c r="E135" s="2">
        <f t="shared" si="6"/>
      </c>
    </row>
    <row r="136" ht="12.75">
      <c r="E136" s="2">
        <f t="shared" si="6"/>
      </c>
    </row>
    <row r="137" ht="12.75">
      <c r="E137" s="2">
        <f t="shared" si="6"/>
      </c>
    </row>
    <row r="138" ht="12.75">
      <c r="E138" s="2">
        <f t="shared" si="6"/>
      </c>
    </row>
    <row r="139" ht="12.75">
      <c r="E139" s="2">
        <f t="shared" si="6"/>
      </c>
    </row>
    <row r="140" ht="12.75">
      <c r="E140" s="2">
        <f t="shared" si="6"/>
      </c>
    </row>
    <row r="141" ht="12.75">
      <c r="E141" s="2">
        <f t="shared" si="6"/>
      </c>
    </row>
    <row r="142" ht="12.75">
      <c r="E142" s="2">
        <f t="shared" si="6"/>
      </c>
    </row>
    <row r="143" ht="12.75">
      <c r="E143" s="2">
        <f t="shared" si="6"/>
      </c>
    </row>
    <row r="144" ht="12.75">
      <c r="E144" s="2">
        <f t="shared" si="6"/>
      </c>
    </row>
    <row r="145" ht="12.75">
      <c r="E145" s="2">
        <f t="shared" si="6"/>
      </c>
    </row>
    <row r="146" ht="12.75">
      <c r="E146" s="2">
        <f t="shared" si="6"/>
      </c>
    </row>
    <row r="147" ht="12.75">
      <c r="E147" s="2">
        <f t="shared" si="6"/>
      </c>
    </row>
    <row r="148" ht="12.75">
      <c r="E148" s="2">
        <f t="shared" si="6"/>
      </c>
    </row>
    <row r="149" ht="12.75">
      <c r="E149" s="2">
        <f t="shared" si="6"/>
      </c>
    </row>
    <row r="150" ht="12.75">
      <c r="E150" s="2">
        <f t="shared" si="6"/>
      </c>
    </row>
    <row r="151" ht="12.75">
      <c r="E151" s="2">
        <f t="shared" si="6"/>
      </c>
    </row>
    <row r="152" ht="12.75">
      <c r="E152" s="2">
        <f t="shared" si="6"/>
      </c>
    </row>
    <row r="153" ht="12.75">
      <c r="E153" s="2">
        <f t="shared" si="6"/>
      </c>
    </row>
    <row r="154" ht="12.75">
      <c r="E154" s="2">
        <f t="shared" si="6"/>
      </c>
    </row>
    <row r="155" ht="12.75">
      <c r="E155" s="2">
        <f t="shared" si="6"/>
      </c>
    </row>
    <row r="156" ht="12.75">
      <c r="E156" s="2">
        <f t="shared" si="6"/>
      </c>
    </row>
    <row r="157" ht="12.75">
      <c r="E157" s="2">
        <f aca="true" t="shared" si="7" ref="E157:E220">IF(B156=H156,"","X")</f>
      </c>
    </row>
    <row r="158" ht="12.75">
      <c r="E158" s="2">
        <f t="shared" si="7"/>
      </c>
    </row>
    <row r="159" ht="12.75">
      <c r="E159" s="2">
        <f t="shared" si="7"/>
      </c>
    </row>
    <row r="160" ht="12.75">
      <c r="E160" s="2">
        <f t="shared" si="7"/>
      </c>
    </row>
    <row r="161" ht="12.75">
      <c r="E161" s="2">
        <f t="shared" si="7"/>
      </c>
    </row>
    <row r="162" ht="12.75">
      <c r="E162" s="2">
        <f t="shared" si="7"/>
      </c>
    </row>
    <row r="163" ht="12.75">
      <c r="E163" s="2">
        <f t="shared" si="7"/>
      </c>
    </row>
    <row r="164" ht="12.75">
      <c r="E164" s="2">
        <f t="shared" si="7"/>
      </c>
    </row>
    <row r="165" ht="12.75">
      <c r="E165" s="2">
        <f t="shared" si="7"/>
      </c>
    </row>
    <row r="166" ht="12.75">
      <c r="E166" s="2">
        <f t="shared" si="7"/>
      </c>
    </row>
    <row r="167" ht="12.75">
      <c r="E167" s="2">
        <f t="shared" si="7"/>
      </c>
    </row>
    <row r="168" ht="12.75">
      <c r="E168" s="2">
        <f t="shared" si="7"/>
      </c>
    </row>
    <row r="169" ht="12.75">
      <c r="E169" s="2">
        <f t="shared" si="7"/>
      </c>
    </row>
    <row r="170" ht="12.75">
      <c r="E170" s="2">
        <f t="shared" si="7"/>
      </c>
    </row>
    <row r="171" ht="12.75">
      <c r="E171" s="2">
        <f t="shared" si="7"/>
      </c>
    </row>
    <row r="172" ht="12.75">
      <c r="E172" s="2">
        <f t="shared" si="7"/>
      </c>
    </row>
    <row r="173" ht="12.75">
      <c r="E173" s="2">
        <f t="shared" si="7"/>
      </c>
    </row>
    <row r="174" ht="12.75">
      <c r="E174" s="2">
        <f t="shared" si="7"/>
      </c>
    </row>
    <row r="175" ht="12.75">
      <c r="E175" s="2">
        <f t="shared" si="7"/>
      </c>
    </row>
    <row r="176" ht="12.75">
      <c r="E176" s="2">
        <f t="shared" si="7"/>
      </c>
    </row>
    <row r="177" ht="12.75">
      <c r="E177" s="2">
        <f t="shared" si="7"/>
      </c>
    </row>
    <row r="178" ht="12.75">
      <c r="E178" s="2">
        <f t="shared" si="7"/>
      </c>
    </row>
    <row r="179" ht="12.75">
      <c r="E179" s="2">
        <f t="shared" si="7"/>
      </c>
    </row>
    <row r="180" ht="12.75">
      <c r="E180" s="2">
        <f t="shared" si="7"/>
      </c>
    </row>
    <row r="181" ht="12.75">
      <c r="E181" s="2">
        <f t="shared" si="7"/>
      </c>
    </row>
    <row r="182" ht="12.75">
      <c r="E182" s="2">
        <f t="shared" si="7"/>
      </c>
    </row>
    <row r="183" ht="12.75">
      <c r="E183" s="2">
        <f t="shared" si="7"/>
      </c>
    </row>
    <row r="184" ht="12.75">
      <c r="E184" s="2">
        <f t="shared" si="7"/>
      </c>
    </row>
    <row r="185" ht="12.75">
      <c r="E185" s="2">
        <f t="shared" si="7"/>
      </c>
    </row>
    <row r="186" ht="12.75">
      <c r="E186" s="2">
        <f t="shared" si="7"/>
      </c>
    </row>
    <row r="187" ht="12.75">
      <c r="E187" s="2">
        <f t="shared" si="7"/>
      </c>
    </row>
    <row r="188" ht="12.75">
      <c r="E188" s="2">
        <f t="shared" si="7"/>
      </c>
    </row>
    <row r="189" ht="12.75">
      <c r="E189" s="2">
        <f t="shared" si="7"/>
      </c>
    </row>
    <row r="190" ht="12.75">
      <c r="E190" s="2">
        <f t="shared" si="7"/>
      </c>
    </row>
    <row r="191" ht="12.75">
      <c r="E191" s="2">
        <f t="shared" si="7"/>
      </c>
    </row>
    <row r="192" ht="12.75">
      <c r="E192" s="2">
        <f t="shared" si="7"/>
      </c>
    </row>
    <row r="193" ht="12.75">
      <c r="E193" s="2">
        <f t="shared" si="7"/>
      </c>
    </row>
    <row r="194" ht="12.75">
      <c r="E194" s="2">
        <f t="shared" si="7"/>
      </c>
    </row>
    <row r="195" ht="12.75">
      <c r="E195" s="2">
        <f t="shared" si="7"/>
      </c>
    </row>
    <row r="196" ht="12.75">
      <c r="E196" s="2">
        <f t="shared" si="7"/>
      </c>
    </row>
    <row r="197" ht="12.75">
      <c r="E197" s="2">
        <f t="shared" si="7"/>
      </c>
    </row>
    <row r="198" ht="12.75">
      <c r="E198" s="2">
        <f t="shared" si="7"/>
      </c>
    </row>
    <row r="199" ht="12.75">
      <c r="E199" s="2">
        <f t="shared" si="7"/>
      </c>
    </row>
    <row r="200" ht="12.75">
      <c r="E200" s="2">
        <f t="shared" si="7"/>
      </c>
    </row>
    <row r="201" ht="12.75">
      <c r="E201" s="2">
        <f t="shared" si="7"/>
      </c>
    </row>
    <row r="202" ht="12.75">
      <c r="E202" s="2">
        <f t="shared" si="7"/>
      </c>
    </row>
    <row r="203" ht="12.75">
      <c r="E203" s="2">
        <f t="shared" si="7"/>
      </c>
    </row>
    <row r="204" ht="12.75">
      <c r="E204" s="2">
        <f t="shared" si="7"/>
      </c>
    </row>
    <row r="205" ht="12.75">
      <c r="E205" s="2">
        <f t="shared" si="7"/>
      </c>
    </row>
    <row r="206" ht="12.75">
      <c r="E206" s="2">
        <f t="shared" si="7"/>
      </c>
    </row>
    <row r="207" ht="12.75">
      <c r="E207" s="2">
        <f t="shared" si="7"/>
      </c>
    </row>
    <row r="208" ht="12.75">
      <c r="E208" s="2">
        <f t="shared" si="7"/>
      </c>
    </row>
    <row r="209" ht="12.75">
      <c r="E209" s="2">
        <f t="shared" si="7"/>
      </c>
    </row>
    <row r="210" ht="12.75">
      <c r="E210" s="2">
        <f t="shared" si="7"/>
      </c>
    </row>
    <row r="211" ht="12.75">
      <c r="E211" s="2">
        <f t="shared" si="7"/>
      </c>
    </row>
    <row r="212" ht="12.75">
      <c r="E212" s="2">
        <f t="shared" si="7"/>
      </c>
    </row>
    <row r="213" ht="12.75">
      <c r="E213" s="2">
        <f t="shared" si="7"/>
      </c>
    </row>
    <row r="214" ht="12.75">
      <c r="E214" s="2">
        <f t="shared" si="7"/>
      </c>
    </row>
    <row r="215" ht="12.75">
      <c r="E215" s="2">
        <f t="shared" si="7"/>
      </c>
    </row>
    <row r="216" ht="12.75">
      <c r="E216" s="2">
        <f t="shared" si="7"/>
      </c>
    </row>
    <row r="217" ht="12.75">
      <c r="E217" s="2">
        <f t="shared" si="7"/>
      </c>
    </row>
    <row r="218" ht="12.75">
      <c r="E218" s="2">
        <f t="shared" si="7"/>
      </c>
    </row>
    <row r="219" ht="12.75">
      <c r="E219" s="2">
        <f t="shared" si="7"/>
      </c>
    </row>
    <row r="220" ht="12.75">
      <c r="E220" s="2">
        <f t="shared" si="7"/>
      </c>
    </row>
    <row r="221" ht="12.75">
      <c r="E221" s="2">
        <f aca="true" t="shared" si="8" ref="E221:E284">IF(B220=H220,"","X")</f>
      </c>
    </row>
    <row r="222" ht="12.75">
      <c r="E222" s="2">
        <f t="shared" si="8"/>
      </c>
    </row>
    <row r="223" ht="12.75">
      <c r="E223" s="2">
        <f t="shared" si="8"/>
      </c>
    </row>
    <row r="224" ht="12.75">
      <c r="E224" s="2">
        <f t="shared" si="8"/>
      </c>
    </row>
    <row r="225" ht="12.75">
      <c r="E225" s="2">
        <f t="shared" si="8"/>
      </c>
    </row>
    <row r="226" ht="12.75">
      <c r="E226" s="2">
        <f t="shared" si="8"/>
      </c>
    </row>
    <row r="227" ht="12.75">
      <c r="E227" s="2">
        <f t="shared" si="8"/>
      </c>
    </row>
    <row r="228" ht="12.75">
      <c r="E228" s="2">
        <f t="shared" si="8"/>
      </c>
    </row>
    <row r="229" ht="12.75">
      <c r="E229" s="2">
        <f t="shared" si="8"/>
      </c>
    </row>
    <row r="230" ht="12.75">
      <c r="E230" s="2">
        <f t="shared" si="8"/>
      </c>
    </row>
    <row r="231" ht="12.75">
      <c r="E231" s="2">
        <f t="shared" si="8"/>
      </c>
    </row>
    <row r="232" ht="12.75">
      <c r="E232" s="2">
        <f t="shared" si="8"/>
      </c>
    </row>
    <row r="233" ht="12.75">
      <c r="E233" s="2">
        <f t="shared" si="8"/>
      </c>
    </row>
    <row r="234" ht="12.75">
      <c r="E234" s="2">
        <f t="shared" si="8"/>
      </c>
    </row>
    <row r="235" ht="12.75">
      <c r="E235" s="2">
        <f t="shared" si="8"/>
      </c>
    </row>
    <row r="236" ht="12.75">
      <c r="E236" s="2">
        <f t="shared" si="8"/>
      </c>
    </row>
    <row r="237" ht="12.75">
      <c r="E237" s="2">
        <f t="shared" si="8"/>
      </c>
    </row>
    <row r="238" ht="12.75">
      <c r="E238" s="2">
        <f t="shared" si="8"/>
      </c>
    </row>
    <row r="239" ht="12.75">
      <c r="E239" s="2">
        <f t="shared" si="8"/>
      </c>
    </row>
    <row r="240" ht="12.75">
      <c r="E240" s="2">
        <f t="shared" si="8"/>
      </c>
    </row>
    <row r="241" ht="12.75">
      <c r="E241" s="2">
        <f t="shared" si="8"/>
      </c>
    </row>
    <row r="242" ht="12.75">
      <c r="E242" s="2">
        <f t="shared" si="8"/>
      </c>
    </row>
    <row r="243" ht="12.75">
      <c r="E243" s="2">
        <f t="shared" si="8"/>
      </c>
    </row>
    <row r="244" ht="12.75">
      <c r="E244" s="2">
        <f t="shared" si="8"/>
      </c>
    </row>
    <row r="245" ht="12.75">
      <c r="E245" s="2">
        <f t="shared" si="8"/>
      </c>
    </row>
    <row r="246" ht="12.75">
      <c r="E246" s="2">
        <f t="shared" si="8"/>
      </c>
    </row>
    <row r="247" ht="12.75">
      <c r="E247" s="2">
        <f t="shared" si="8"/>
      </c>
    </row>
    <row r="248" ht="12.75">
      <c r="E248" s="2">
        <f t="shared" si="8"/>
      </c>
    </row>
    <row r="249" ht="12.75">
      <c r="E249" s="2">
        <f t="shared" si="8"/>
      </c>
    </row>
    <row r="250" ht="12.75">
      <c r="E250" s="2">
        <f t="shared" si="8"/>
      </c>
    </row>
    <row r="251" ht="12.75">
      <c r="E251" s="2">
        <f t="shared" si="8"/>
      </c>
    </row>
    <row r="252" ht="12.75">
      <c r="E252" s="2">
        <f t="shared" si="8"/>
      </c>
    </row>
    <row r="253" ht="12.75">
      <c r="E253" s="2">
        <f t="shared" si="8"/>
      </c>
    </row>
    <row r="254" ht="12.75">
      <c r="E254" s="2">
        <f t="shared" si="8"/>
      </c>
    </row>
    <row r="255" ht="12.75">
      <c r="E255" s="2">
        <f t="shared" si="8"/>
      </c>
    </row>
    <row r="256" ht="12.75">
      <c r="E256" s="2">
        <f t="shared" si="8"/>
      </c>
    </row>
    <row r="257" ht="12.75">
      <c r="E257" s="2">
        <f t="shared" si="8"/>
      </c>
    </row>
    <row r="258" ht="12.75">
      <c r="E258" s="2">
        <f t="shared" si="8"/>
      </c>
    </row>
    <row r="259" ht="12.75">
      <c r="E259" s="2">
        <f t="shared" si="8"/>
      </c>
    </row>
    <row r="260" ht="12.75">
      <c r="E260" s="2">
        <f t="shared" si="8"/>
      </c>
    </row>
    <row r="261" ht="12.75">
      <c r="E261" s="2">
        <f t="shared" si="8"/>
      </c>
    </row>
    <row r="262" ht="12.75">
      <c r="E262" s="2">
        <f t="shared" si="8"/>
      </c>
    </row>
    <row r="263" ht="12.75">
      <c r="E263" s="2">
        <f t="shared" si="8"/>
      </c>
    </row>
    <row r="264" ht="12.75">
      <c r="E264" s="2">
        <f t="shared" si="8"/>
      </c>
    </row>
    <row r="265" ht="12.75">
      <c r="E265" s="2">
        <f t="shared" si="8"/>
      </c>
    </row>
    <row r="266" ht="12.75">
      <c r="E266" s="2">
        <f t="shared" si="8"/>
      </c>
    </row>
    <row r="267" ht="12.75">
      <c r="E267" s="2">
        <f t="shared" si="8"/>
      </c>
    </row>
    <row r="268" ht="12.75">
      <c r="E268" s="2">
        <f t="shared" si="8"/>
      </c>
    </row>
    <row r="269" ht="12.75">
      <c r="E269" s="2">
        <f t="shared" si="8"/>
      </c>
    </row>
    <row r="270" ht="12.75">
      <c r="E270" s="2">
        <f t="shared" si="8"/>
      </c>
    </row>
    <row r="271" ht="12.75">
      <c r="E271" s="2">
        <f t="shared" si="8"/>
      </c>
    </row>
    <row r="272" ht="12.75">
      <c r="E272" s="2">
        <f t="shared" si="8"/>
      </c>
    </row>
    <row r="273" ht="12.75">
      <c r="E273" s="2">
        <f t="shared" si="8"/>
      </c>
    </row>
    <row r="274" ht="12.75">
      <c r="E274" s="2">
        <f t="shared" si="8"/>
      </c>
    </row>
    <row r="275" ht="12.75">
      <c r="E275" s="2">
        <f t="shared" si="8"/>
      </c>
    </row>
    <row r="276" ht="12.75">
      <c r="E276" s="2">
        <f t="shared" si="8"/>
      </c>
    </row>
    <row r="277" ht="12.75">
      <c r="E277" s="2">
        <f t="shared" si="8"/>
      </c>
    </row>
    <row r="278" ht="12.75">
      <c r="E278" s="2">
        <f t="shared" si="8"/>
      </c>
    </row>
    <row r="279" ht="12.75">
      <c r="E279" s="2">
        <f t="shared" si="8"/>
      </c>
    </row>
    <row r="280" ht="12.75">
      <c r="E280" s="2">
        <f t="shared" si="8"/>
      </c>
    </row>
    <row r="281" ht="12.75">
      <c r="E281" s="2">
        <f t="shared" si="8"/>
      </c>
    </row>
    <row r="282" ht="12.75">
      <c r="E282" s="2">
        <f t="shared" si="8"/>
      </c>
    </row>
    <row r="283" ht="12.75">
      <c r="E283" s="2">
        <f t="shared" si="8"/>
      </c>
    </row>
    <row r="284" ht="12.75">
      <c r="E284" s="2">
        <f t="shared" si="8"/>
      </c>
    </row>
    <row r="285" ht="12.75">
      <c r="E285" s="2">
        <f aca="true" t="shared" si="9" ref="E285:E348">IF(B284=H284,"","X")</f>
      </c>
    </row>
    <row r="286" ht="12.75">
      <c r="E286" s="2">
        <f t="shared" si="9"/>
      </c>
    </row>
    <row r="287" ht="12.75">
      <c r="E287" s="2">
        <f t="shared" si="9"/>
      </c>
    </row>
    <row r="288" ht="12.75">
      <c r="E288" s="2">
        <f t="shared" si="9"/>
      </c>
    </row>
    <row r="289" ht="12.75">
      <c r="E289" s="2">
        <f t="shared" si="9"/>
      </c>
    </row>
    <row r="290" ht="12.75">
      <c r="E290" s="2">
        <f t="shared" si="9"/>
      </c>
    </row>
    <row r="291" ht="12.75">
      <c r="E291" s="2">
        <f t="shared" si="9"/>
      </c>
    </row>
    <row r="292" ht="12.75">
      <c r="E292" s="2">
        <f t="shared" si="9"/>
      </c>
    </row>
    <row r="293" ht="12.75">
      <c r="E293" s="2">
        <f t="shared" si="9"/>
      </c>
    </row>
    <row r="294" ht="12.75">
      <c r="E294" s="2">
        <f t="shared" si="9"/>
      </c>
    </row>
    <row r="295" ht="12.75">
      <c r="E295" s="2">
        <f t="shared" si="9"/>
      </c>
    </row>
    <row r="296" ht="12.75">
      <c r="E296" s="2">
        <f t="shared" si="9"/>
      </c>
    </row>
    <row r="297" ht="12.75">
      <c r="E297" s="2">
        <f t="shared" si="9"/>
      </c>
    </row>
    <row r="298" ht="12.75">
      <c r="E298" s="2">
        <f t="shared" si="9"/>
      </c>
    </row>
    <row r="299" ht="12.75">
      <c r="E299" s="2">
        <f t="shared" si="9"/>
      </c>
    </row>
    <row r="300" ht="12.75">
      <c r="E300" s="2">
        <f t="shared" si="9"/>
      </c>
    </row>
    <row r="301" ht="12.75">
      <c r="E301" s="2">
        <f t="shared" si="9"/>
      </c>
    </row>
    <row r="302" ht="12.75">
      <c r="E302" s="2">
        <f t="shared" si="9"/>
      </c>
    </row>
    <row r="303" ht="12.75">
      <c r="E303" s="2">
        <f t="shared" si="9"/>
      </c>
    </row>
    <row r="304" ht="12.75">
      <c r="E304" s="2">
        <f t="shared" si="9"/>
      </c>
    </row>
    <row r="305" ht="12.75">
      <c r="E305" s="2">
        <f t="shared" si="9"/>
      </c>
    </row>
    <row r="306" ht="12.75">
      <c r="E306" s="2">
        <f t="shared" si="9"/>
      </c>
    </row>
    <row r="307" ht="12.75">
      <c r="E307" s="2">
        <f t="shared" si="9"/>
      </c>
    </row>
    <row r="308" ht="12.75">
      <c r="E308" s="2">
        <f t="shared" si="9"/>
      </c>
    </row>
    <row r="309" ht="12.75">
      <c r="E309" s="2">
        <f t="shared" si="9"/>
      </c>
    </row>
    <row r="310" ht="12.75">
      <c r="E310" s="2">
        <f t="shared" si="9"/>
      </c>
    </row>
    <row r="311" ht="12.75">
      <c r="E311" s="2">
        <f t="shared" si="9"/>
      </c>
    </row>
    <row r="312" ht="12.75">
      <c r="E312" s="2">
        <f t="shared" si="9"/>
      </c>
    </row>
    <row r="313" ht="12.75">
      <c r="E313" s="2">
        <f t="shared" si="9"/>
      </c>
    </row>
    <row r="314" ht="12.75">
      <c r="E314" s="2">
        <f t="shared" si="9"/>
      </c>
    </row>
    <row r="315" ht="12.75">
      <c r="E315" s="2">
        <f t="shared" si="9"/>
      </c>
    </row>
    <row r="316" ht="12.75">
      <c r="E316" s="2">
        <f t="shared" si="9"/>
      </c>
    </row>
    <row r="317" ht="12.75">
      <c r="E317" s="2">
        <f t="shared" si="9"/>
      </c>
    </row>
    <row r="318" ht="12.75">
      <c r="E318" s="2">
        <f t="shared" si="9"/>
      </c>
    </row>
    <row r="319" ht="12.75">
      <c r="E319" s="2">
        <f t="shared" si="9"/>
      </c>
    </row>
    <row r="320" ht="12.75">
      <c r="E320" s="2">
        <f t="shared" si="9"/>
      </c>
    </row>
    <row r="321" ht="12.75">
      <c r="E321" s="2">
        <f t="shared" si="9"/>
      </c>
    </row>
    <row r="322" ht="12.75">
      <c r="E322" s="2">
        <f t="shared" si="9"/>
      </c>
    </row>
    <row r="323" ht="12.75">
      <c r="E323" s="2">
        <f t="shared" si="9"/>
      </c>
    </row>
    <row r="324" ht="12.75">
      <c r="E324" s="2">
        <f t="shared" si="9"/>
      </c>
    </row>
    <row r="325" ht="12.75">
      <c r="E325" s="2">
        <f t="shared" si="9"/>
      </c>
    </row>
    <row r="326" ht="12.75">
      <c r="E326" s="2">
        <f t="shared" si="9"/>
      </c>
    </row>
    <row r="327" ht="12.75">
      <c r="E327" s="2">
        <f t="shared" si="9"/>
      </c>
    </row>
    <row r="328" ht="12.75">
      <c r="E328" s="2">
        <f t="shared" si="9"/>
      </c>
    </row>
    <row r="329" ht="12.75">
      <c r="E329" s="2">
        <f t="shared" si="9"/>
      </c>
    </row>
    <row r="330" ht="12.75">
      <c r="E330" s="2">
        <f t="shared" si="9"/>
      </c>
    </row>
    <row r="331" ht="12.75">
      <c r="E331" s="2">
        <f t="shared" si="9"/>
      </c>
    </row>
    <row r="332" ht="12.75">
      <c r="E332" s="2">
        <f t="shared" si="9"/>
      </c>
    </row>
    <row r="333" ht="12.75">
      <c r="E333" s="2">
        <f t="shared" si="9"/>
      </c>
    </row>
    <row r="334" ht="12.75">
      <c r="E334" s="2">
        <f t="shared" si="9"/>
      </c>
    </row>
    <row r="335" ht="12.75">
      <c r="E335" s="2">
        <f t="shared" si="9"/>
      </c>
    </row>
    <row r="336" ht="12.75">
      <c r="E336" s="2">
        <f t="shared" si="9"/>
      </c>
    </row>
    <row r="337" ht="12.75">
      <c r="E337" s="2">
        <f t="shared" si="9"/>
      </c>
    </row>
    <row r="338" ht="12.75">
      <c r="E338" s="2">
        <f t="shared" si="9"/>
      </c>
    </row>
    <row r="339" ht="12.75">
      <c r="E339" s="2">
        <f t="shared" si="9"/>
      </c>
    </row>
    <row r="340" ht="12.75">
      <c r="E340" s="2">
        <f t="shared" si="9"/>
      </c>
    </row>
    <row r="341" ht="12.75">
      <c r="E341" s="2">
        <f t="shared" si="9"/>
      </c>
    </row>
    <row r="342" ht="12.75">
      <c r="E342" s="2">
        <f t="shared" si="9"/>
      </c>
    </row>
    <row r="343" ht="12.75">
      <c r="E343" s="2">
        <f t="shared" si="9"/>
      </c>
    </row>
    <row r="344" ht="12.75">
      <c r="E344" s="2">
        <f t="shared" si="9"/>
      </c>
    </row>
    <row r="345" ht="12.75">
      <c r="E345" s="2">
        <f t="shared" si="9"/>
      </c>
    </row>
    <row r="346" ht="12.75">
      <c r="E346" s="2">
        <f t="shared" si="9"/>
      </c>
    </row>
    <row r="347" ht="12.75">
      <c r="E347" s="2">
        <f t="shared" si="9"/>
      </c>
    </row>
    <row r="348" ht="12.75">
      <c r="E348" s="2">
        <f t="shared" si="9"/>
      </c>
    </row>
    <row r="349" ht="12.75">
      <c r="E349" s="2">
        <f aca="true" t="shared" si="10" ref="E349:E368">IF(B348=H348,"","X")</f>
      </c>
    </row>
    <row r="350" ht="12.75">
      <c r="E350" s="2">
        <f t="shared" si="10"/>
      </c>
    </row>
    <row r="351" ht="12.75">
      <c r="E351" s="2">
        <f t="shared" si="10"/>
      </c>
    </row>
    <row r="352" ht="12.75">
      <c r="E352" s="2">
        <f t="shared" si="10"/>
      </c>
    </row>
    <row r="353" ht="12.75">
      <c r="E353" s="2">
        <f t="shared" si="10"/>
      </c>
    </row>
    <row r="354" ht="12.75">
      <c r="E354" s="2">
        <f t="shared" si="10"/>
      </c>
    </row>
    <row r="355" ht="12.75">
      <c r="E355" s="2">
        <f t="shared" si="10"/>
      </c>
    </row>
    <row r="356" ht="12.75">
      <c r="E356" s="2">
        <f t="shared" si="10"/>
      </c>
    </row>
    <row r="357" ht="12.75">
      <c r="E357" s="2">
        <f t="shared" si="10"/>
      </c>
    </row>
    <row r="358" ht="12.75">
      <c r="E358" s="2">
        <f t="shared" si="10"/>
      </c>
    </row>
    <row r="359" ht="12.75">
      <c r="E359" s="2">
        <f t="shared" si="10"/>
      </c>
    </row>
    <row r="360" ht="12.75">
      <c r="E360" s="2">
        <f t="shared" si="10"/>
      </c>
    </row>
    <row r="361" ht="12.75">
      <c r="E361" s="2">
        <f t="shared" si="10"/>
      </c>
    </row>
    <row r="362" ht="12.75">
      <c r="E362" s="2">
        <f t="shared" si="10"/>
      </c>
    </row>
    <row r="363" ht="12.75">
      <c r="E363" s="2">
        <f t="shared" si="10"/>
      </c>
    </row>
    <row r="364" ht="12.75">
      <c r="E364" s="2">
        <f t="shared" si="10"/>
      </c>
    </row>
    <row r="365" ht="12.75">
      <c r="E365" s="2">
        <f t="shared" si="10"/>
      </c>
    </row>
    <row r="366" ht="12.75">
      <c r="E366" s="2">
        <f t="shared" si="10"/>
      </c>
    </row>
    <row r="367" ht="12.75">
      <c r="E367" s="2">
        <f t="shared" si="10"/>
      </c>
    </row>
    <row r="368" ht="12.75">
      <c r="E368" s="2">
        <f t="shared" si="10"/>
      </c>
    </row>
  </sheetData>
  <printOptions gridLines="1" horizontalCentered="1" verticalCentered="1"/>
  <pageMargins left="0.58" right="0.36" top="0.46" bottom="0.35" header="0.26" footer="0.19"/>
  <pageSetup fitToHeight="8" fitToWidth="1" horizontalDpi="300" verticalDpi="300" orientation="landscape" scale="72" r:id="rId1"/>
  <headerFooter alignWithMargins="0">
    <oddFooter>&amp;L&amp;"Arial,Bold"3/11/04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Robert Simmons</cp:lastModifiedBy>
  <cp:lastPrinted>2004-03-11T19:14:21Z</cp:lastPrinted>
  <dcterms:created xsi:type="dcterms:W3CDTF">2004-02-24T19:10:14Z</dcterms:created>
  <dcterms:modified xsi:type="dcterms:W3CDTF">2004-03-11T20:03:20Z</dcterms:modified>
  <cp:category/>
  <cp:version/>
  <cp:contentType/>
  <cp:contentStatus/>
</cp:coreProperties>
</file>