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Sheet1" sheetId="1" r:id="rId1"/>
  </sheets>
  <definedNames>
    <definedName name="_xlnm.Print_Area" localSheetId="0">'Sheet1'!$B$1:$O$48</definedName>
  </definedNames>
  <calcPr fullCalcOnLoad="1"/>
</workbook>
</file>

<file path=xl/sharedStrings.xml><?xml version="1.0" encoding="utf-8"?>
<sst xmlns="http://schemas.openxmlformats.org/spreadsheetml/2006/main" count="55" uniqueCount="47">
  <si>
    <t>Budget</t>
  </si>
  <si>
    <t>Contingency</t>
  </si>
  <si>
    <t>ETC</t>
  </si>
  <si>
    <t>Changes</t>
  </si>
  <si>
    <t>EAC</t>
  </si>
  <si>
    <t>$</t>
  </si>
  <si>
    <t>WBS</t>
  </si>
  <si>
    <t>Total</t>
  </si>
  <si>
    <t>CD-2 Baseline Jan 04</t>
  </si>
  <si>
    <t>ECP 6 April 04</t>
  </si>
  <si>
    <t>Pct of ETC</t>
  </si>
  <si>
    <t>spent</t>
  </si>
  <si>
    <t>subtotal</t>
  </si>
  <si>
    <t>WBS 12 add'l VV ports</t>
  </si>
  <si>
    <t>WBS 12 VVSA FFP 20% increase</t>
  </si>
  <si>
    <t>WBS 14 MCWF 20% increase</t>
  </si>
  <si>
    <t>WBS 7 TC crane capacity upgrade</t>
  </si>
  <si>
    <t>WBS 81 Project oversight</t>
  </si>
  <si>
    <t>WBS 82 Project Engr design &amp; analysis support</t>
  </si>
  <si>
    <t>WBS 14 MCWF design &amp; analysis</t>
  </si>
  <si>
    <t>WBS 18 LOE oversight FY04</t>
  </si>
  <si>
    <t>WBS 12 Design</t>
  </si>
  <si>
    <t>WBS 14 MCWF Prototype Fab</t>
  </si>
  <si>
    <t>WBS 14MC winding TRC &amp; conductor testing</t>
  </si>
  <si>
    <t>WBS 18 add'l port installation</t>
  </si>
  <si>
    <t>?</t>
  </si>
  <si>
    <t>WBS 14 MC Winding (chill plate instl)</t>
  </si>
  <si>
    <t>%</t>
  </si>
  <si>
    <t>ECP 8 Oct 04</t>
  </si>
  <si>
    <t>Contingency ETC (From Jan 04)</t>
  </si>
  <si>
    <t>Contingency ETC (From Oct 04)</t>
  </si>
  <si>
    <t>Cost Forecast thru FY04</t>
  </si>
  <si>
    <t xml:space="preserve"> </t>
  </si>
  <si>
    <t>NCSX Budget Status</t>
  </si>
  <si>
    <t>Potential Increases</t>
  </si>
  <si>
    <t>WBS 12 dsn, weld joint,R&amp;D</t>
  </si>
  <si>
    <t>WBS 18 FP assy updated dsn est</t>
  </si>
  <si>
    <t>WBS 8 Rev FY04 est, indirect cost</t>
  </si>
  <si>
    <t>WBS 2-7 misc re-est</t>
  </si>
  <si>
    <t>WBS 12 Port location dsn</t>
  </si>
  <si>
    <t>WBS 12 VV weld joint R&amp;D -full size sector</t>
  </si>
  <si>
    <t>WBS 13 conv coil material analysis</t>
  </si>
  <si>
    <t>WBS 12 VV prototype contract cost increase</t>
  </si>
  <si>
    <t>WBS 14 MCWF port addition impact</t>
  </si>
  <si>
    <t>WBS 14 Coil test Facility electrical and closed cooling dsn</t>
  </si>
  <si>
    <t>WBS 14 fabr tooling &amp; MCWF R&amp;D</t>
  </si>
  <si>
    <t>ecp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</si>
</sst>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#,##0.0"/>
    <numFmt numFmtId="167" formatCode="&quot;$&quot;#,##0"/>
    <numFmt numFmtId="168" formatCode="_(* #,##0.0_);_(* \(#,##0.0\);_(* &quot;-&quot;??_);_(@_)"/>
    <numFmt numFmtId="169" formatCode="_(* #,##0_);_(* \(#,##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167" fontId="0" fillId="0" borderId="0" xfId="0" applyNumberForma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67" fontId="1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164" fontId="5" fillId="0" borderId="0" xfId="19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167" fontId="7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wrapText="1"/>
    </xf>
    <xf numFmtId="167" fontId="6" fillId="0" borderId="3" xfId="0" applyNumberFormat="1" applyFont="1" applyBorder="1" applyAlignment="1">
      <alignment wrapText="1"/>
    </xf>
    <xf numFmtId="167" fontId="1" fillId="0" borderId="4" xfId="0" applyNumberFormat="1" applyFont="1" applyBorder="1" applyAlignment="1">
      <alignment wrapText="1"/>
    </xf>
    <xf numFmtId="164" fontId="5" fillId="0" borderId="3" xfId="19" applyNumberFormat="1" applyFont="1" applyBorder="1" applyAlignment="1">
      <alignment wrapText="1"/>
    </xf>
    <xf numFmtId="164" fontId="5" fillId="0" borderId="4" xfId="19" applyNumberFormat="1" applyFont="1" applyBorder="1" applyAlignment="1">
      <alignment wrapText="1"/>
    </xf>
    <xf numFmtId="167" fontId="1" fillId="0" borderId="5" xfId="0" applyNumberFormat="1" applyFont="1" applyBorder="1" applyAlignment="1">
      <alignment wrapText="1"/>
    </xf>
    <xf numFmtId="167" fontId="1" fillId="0" borderId="6" xfId="0" applyNumberFormat="1" applyFont="1" applyBorder="1" applyAlignment="1">
      <alignment wrapText="1"/>
    </xf>
    <xf numFmtId="167" fontId="1" fillId="0" borderId="7" xfId="0" applyNumberFormat="1" applyFont="1" applyBorder="1" applyAlignment="1">
      <alignment wrapText="1"/>
    </xf>
    <xf numFmtId="0" fontId="0" fillId="0" borderId="2" xfId="0" applyBorder="1" applyAlignment="1">
      <alignment horizontal="centerContinuous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4" xfId="19" applyBorder="1" applyAlignment="1">
      <alignment wrapText="1"/>
    </xf>
    <xf numFmtId="9" fontId="4" fillId="0" borderId="0" xfId="19" applyNumberFormat="1" applyFont="1" applyBorder="1" applyAlignment="1">
      <alignment wrapText="1"/>
    </xf>
    <xf numFmtId="0" fontId="0" fillId="0" borderId="3" xfId="0" applyBorder="1" applyAlignment="1">
      <alignment horizontal="right" wrapText="1"/>
    </xf>
    <xf numFmtId="167" fontId="0" fillId="0" borderId="3" xfId="0" applyNumberForma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167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right" wrapText="1"/>
    </xf>
    <xf numFmtId="167" fontId="6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wrapText="1"/>
    </xf>
    <xf numFmtId="0" fontId="11" fillId="0" borderId="0" xfId="0" applyFont="1" applyBorder="1" applyAlignment="1">
      <alignment horizontal="centerContinuous" wrapText="1"/>
    </xf>
    <xf numFmtId="0" fontId="12" fillId="0" borderId="8" xfId="0" applyFont="1" applyBorder="1" applyAlignment="1">
      <alignment horizontal="centerContinuous" wrapText="1"/>
    </xf>
    <xf numFmtId="0" fontId="12" fillId="0" borderId="9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Continuous" wrapText="1"/>
    </xf>
    <xf numFmtId="0" fontId="13" fillId="0" borderId="8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centerContinuous" wrapText="1"/>
    </xf>
    <xf numFmtId="0" fontId="13" fillId="0" borderId="10" xfId="0" applyFont="1" applyBorder="1" applyAlignment="1">
      <alignment horizontal="centerContinuous" wrapText="1"/>
    </xf>
    <xf numFmtId="0" fontId="2" fillId="0" borderId="3" xfId="0" applyFont="1" applyBorder="1" applyAlignment="1">
      <alignment wrapText="1"/>
    </xf>
    <xf numFmtId="167" fontId="16" fillId="0" borderId="3" xfId="0" applyNumberFormat="1" applyFont="1" applyBorder="1" applyAlignment="1">
      <alignment wrapText="1"/>
    </xf>
    <xf numFmtId="164" fontId="2" fillId="0" borderId="3" xfId="19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9" fontId="3" fillId="0" borderId="4" xfId="19" applyNumberFormat="1" applyFont="1" applyBorder="1" applyAlignment="1">
      <alignment wrapText="1"/>
    </xf>
    <xf numFmtId="167" fontId="0" fillId="0" borderId="4" xfId="0" applyNumberFormat="1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9" fontId="0" fillId="0" borderId="4" xfId="19" applyNumberFormat="1" applyBorder="1" applyAlignment="1">
      <alignment wrapText="1"/>
    </xf>
    <xf numFmtId="9" fontId="5" fillId="0" borderId="0" xfId="19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67" fontId="18" fillId="0" borderId="0" xfId="0" applyNumberFormat="1" applyFont="1" applyBorder="1" applyAlignment="1">
      <alignment wrapText="1"/>
    </xf>
    <xf numFmtId="167" fontId="17" fillId="0" borderId="0" xfId="0" applyNumberFormat="1" applyFont="1" applyBorder="1" applyAlignment="1">
      <alignment wrapText="1"/>
    </xf>
    <xf numFmtId="167" fontId="17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167" fontId="18" fillId="0" borderId="0" xfId="0" applyNumberFormat="1" applyFont="1" applyAlignment="1">
      <alignment wrapText="1"/>
    </xf>
    <xf numFmtId="167" fontId="17" fillId="0" borderId="0" xfId="0" applyNumberFormat="1" applyFont="1" applyAlignment="1">
      <alignment wrapText="1"/>
    </xf>
    <xf numFmtId="167" fontId="17" fillId="0" borderId="0" xfId="0" applyNumberFormat="1" applyFont="1" applyAlignment="1">
      <alignment horizontal="right" wrapText="1"/>
    </xf>
    <xf numFmtId="169" fontId="17" fillId="0" borderId="0" xfId="15" applyNumberFormat="1" applyFont="1" applyBorder="1" applyAlignment="1">
      <alignment wrapText="1"/>
    </xf>
    <xf numFmtId="169" fontId="17" fillId="0" borderId="0" xfId="15" applyNumberFormat="1" applyFont="1" applyAlignment="1">
      <alignment wrapText="1"/>
    </xf>
    <xf numFmtId="169" fontId="0" fillId="0" borderId="0" xfId="15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167" fontId="4" fillId="0" borderId="3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7" fontId="3" fillId="0" borderId="4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167" fontId="14" fillId="0" borderId="3" xfId="0" applyNumberFormat="1" applyFont="1" applyFill="1" applyBorder="1" applyAlignment="1">
      <alignment wrapText="1"/>
    </xf>
    <xf numFmtId="167" fontId="4" fillId="0" borderId="4" xfId="0" applyNumberFormat="1" applyFont="1" applyFill="1" applyBorder="1" applyAlignment="1">
      <alignment wrapText="1"/>
    </xf>
    <xf numFmtId="167" fontId="4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9" fontId="0" fillId="0" borderId="4" xfId="19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3" fillId="0" borderId="4" xfId="19" applyNumberFormat="1" applyFont="1" applyFill="1" applyBorder="1" applyAlignment="1">
      <alignment wrapText="1"/>
    </xf>
    <xf numFmtId="9" fontId="4" fillId="0" borderId="0" xfId="19" applyNumberFormat="1" applyFont="1" applyFill="1" applyBorder="1" applyAlignment="1">
      <alignment wrapText="1"/>
    </xf>
    <xf numFmtId="167" fontId="8" fillId="0" borderId="3" xfId="0" applyNumberFormat="1" applyFont="1" applyFill="1" applyBorder="1" applyAlignment="1">
      <alignment wrapText="1"/>
    </xf>
    <xf numFmtId="167" fontId="9" fillId="0" borderId="0" xfId="0" applyNumberFormat="1" applyFont="1" applyFill="1" applyBorder="1" applyAlignment="1">
      <alignment wrapText="1"/>
    </xf>
    <xf numFmtId="167" fontId="15" fillId="0" borderId="3" xfId="0" applyNumberFormat="1" applyFont="1" applyFill="1" applyBorder="1" applyAlignment="1">
      <alignment wrapText="1"/>
    </xf>
    <xf numFmtId="167" fontId="8" fillId="0" borderId="4" xfId="0" applyNumberFormat="1" applyFont="1" applyFill="1" applyBorder="1" applyAlignment="1">
      <alignment wrapText="1"/>
    </xf>
    <xf numFmtId="167" fontId="8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7" fontId="1" fillId="0" borderId="3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7" fontId="2" fillId="0" borderId="3" xfId="0" applyNumberFormat="1" applyFont="1" applyFill="1" applyBorder="1" applyAlignment="1">
      <alignment wrapText="1"/>
    </xf>
    <xf numFmtId="167" fontId="1" fillId="0" borderId="4" xfId="0" applyNumberFormat="1" applyFont="1" applyFill="1" applyBorder="1" applyAlignment="1">
      <alignment wrapText="1"/>
    </xf>
    <xf numFmtId="167" fontId="1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0">
      <selection activeCell="A6" sqref="A6:IV17"/>
    </sheetView>
  </sheetViews>
  <sheetFormatPr defaultColWidth="9.140625" defaultRowHeight="12.75"/>
  <cols>
    <col min="1" max="1" width="11.7109375" style="2" customWidth="1"/>
    <col min="2" max="2" width="12.57421875" style="17" customWidth="1"/>
    <col min="3" max="5" width="11.7109375" style="17" customWidth="1"/>
    <col min="6" max="6" width="5.140625" style="17" customWidth="1"/>
    <col min="7" max="7" width="11.7109375" style="2" customWidth="1"/>
    <col min="8" max="8" width="27.57421875" style="17" customWidth="1"/>
    <col min="9" max="9" width="2.8515625" style="17" customWidth="1"/>
    <col min="10" max="10" width="11.7109375" style="2" customWidth="1"/>
    <col min="11" max="11" width="28.7109375" style="17" customWidth="1"/>
    <col min="12" max="12" width="12.28125" style="17" customWidth="1"/>
    <col min="13" max="13" width="12.140625" style="17" customWidth="1"/>
    <col min="14" max="15" width="9.140625" style="2" customWidth="1"/>
    <col min="16" max="16384" width="11.7109375" style="2" customWidth="1"/>
  </cols>
  <sheetData>
    <row r="1" spans="1:15" ht="20.25">
      <c r="A1" s="1"/>
      <c r="B1" s="50" t="s">
        <v>33</v>
      </c>
      <c r="C1" s="50"/>
      <c r="D1" s="50"/>
      <c r="E1" s="50"/>
      <c r="F1" s="50"/>
      <c r="G1" s="51"/>
      <c r="H1" s="50"/>
      <c r="I1" s="50"/>
      <c r="J1" s="51"/>
      <c r="K1" s="50"/>
      <c r="L1" s="50"/>
      <c r="M1" s="50"/>
      <c r="N1" s="51"/>
      <c r="O1" s="51"/>
    </row>
    <row r="2" spans="1:15" ht="6.75" customHeight="1" thickBot="1">
      <c r="A2" s="1"/>
      <c r="B2" s="3"/>
      <c r="C2" s="3"/>
      <c r="D2" s="3"/>
      <c r="E2" s="3"/>
      <c r="F2" s="3"/>
      <c r="G2" s="1"/>
      <c r="H2" s="3"/>
      <c r="I2" s="3"/>
      <c r="J2" s="1"/>
      <c r="K2" s="3"/>
      <c r="L2" s="3"/>
      <c r="M2" s="3"/>
      <c r="N2" s="1"/>
      <c r="O2" s="1"/>
    </row>
    <row r="3" spans="1:15" ht="16.5" thickBot="1">
      <c r="A3" s="1"/>
      <c r="C3" s="52" t="s">
        <v>8</v>
      </c>
      <c r="D3" s="53"/>
      <c r="E3" s="54"/>
      <c r="F3" s="18" t="s">
        <v>32</v>
      </c>
      <c r="G3" s="55"/>
      <c r="H3" s="56" t="s">
        <v>9</v>
      </c>
      <c r="I3" s="11"/>
      <c r="J3" s="57"/>
      <c r="K3" s="53" t="s">
        <v>28</v>
      </c>
      <c r="L3" s="53"/>
      <c r="M3" s="53"/>
      <c r="N3" s="58"/>
      <c r="O3" s="59"/>
    </row>
    <row r="4" spans="1:16" ht="25.5">
      <c r="A4" s="1"/>
      <c r="C4" s="24"/>
      <c r="D4" s="22" t="s">
        <v>29</v>
      </c>
      <c r="E4" s="23"/>
      <c r="F4" s="18" t="s">
        <v>32</v>
      </c>
      <c r="G4" s="45"/>
      <c r="H4" s="46"/>
      <c r="I4" s="11"/>
      <c r="J4" s="41"/>
      <c r="K4" s="11"/>
      <c r="L4" s="11"/>
      <c r="M4" s="11"/>
      <c r="N4" s="22" t="s">
        <v>30</v>
      </c>
      <c r="O4" s="34"/>
      <c r="P4" s="1"/>
    </row>
    <row r="5" spans="1:16" ht="42" customHeight="1" thickBot="1">
      <c r="A5" s="1"/>
      <c r="B5" s="17" t="s">
        <v>6</v>
      </c>
      <c r="C5" s="25" t="s">
        <v>0</v>
      </c>
      <c r="D5" s="64" t="s">
        <v>5</v>
      </c>
      <c r="E5" s="65" t="s">
        <v>27</v>
      </c>
      <c r="F5" s="3" t="s">
        <v>32</v>
      </c>
      <c r="G5" s="60" t="s">
        <v>3</v>
      </c>
      <c r="H5" s="46" t="s">
        <v>0</v>
      </c>
      <c r="I5" s="12"/>
      <c r="J5" s="63" t="s">
        <v>34</v>
      </c>
      <c r="K5" s="11" t="s">
        <v>4</v>
      </c>
      <c r="L5" s="68" t="s">
        <v>31</v>
      </c>
      <c r="M5" s="68" t="s">
        <v>2</v>
      </c>
      <c r="N5" s="64" t="s">
        <v>5</v>
      </c>
      <c r="O5" s="65" t="s">
        <v>27</v>
      </c>
      <c r="P5" s="1"/>
    </row>
    <row r="6" spans="1:15" s="96" customFormat="1" ht="12.75">
      <c r="A6" s="84"/>
      <c r="B6" s="85">
        <v>11</v>
      </c>
      <c r="C6" s="86">
        <v>8</v>
      </c>
      <c r="D6" s="87"/>
      <c r="E6" s="88"/>
      <c r="F6" s="89" t="s">
        <v>32</v>
      </c>
      <c r="G6" s="90">
        <f>+H6-C6</f>
        <v>-0.40000000000000036</v>
      </c>
      <c r="H6" s="91">
        <v>7.6</v>
      </c>
      <c r="I6" s="92"/>
      <c r="J6" s="90"/>
      <c r="K6" s="89">
        <f aca="true" t="shared" si="0" ref="K6:K14">+J6+H6</f>
        <v>7.6</v>
      </c>
      <c r="L6" s="93">
        <v>8</v>
      </c>
      <c r="M6" s="93">
        <f>+K6-L6</f>
        <v>-0.40000000000000036</v>
      </c>
      <c r="N6" s="94">
        <f>+D6-G6-J6</f>
        <v>0.40000000000000036</v>
      </c>
      <c r="O6" s="95"/>
    </row>
    <row r="7" spans="1:15" s="96" customFormat="1" ht="12.75">
      <c r="A7" s="84"/>
      <c r="B7" s="97">
        <v>12</v>
      </c>
      <c r="C7" s="86">
        <v>6065</v>
      </c>
      <c r="D7" s="93">
        <v>1776.1291756705637</v>
      </c>
      <c r="E7" s="98">
        <v>0.38858109886439124</v>
      </c>
      <c r="F7" s="99" t="s">
        <v>32</v>
      </c>
      <c r="G7" s="90">
        <f aca="true" t="shared" si="1" ref="G7:G25">+H7-C7</f>
        <v>835</v>
      </c>
      <c r="H7" s="91">
        <v>6900</v>
      </c>
      <c r="I7" s="89"/>
      <c r="J7" s="90">
        <f>SUM(J34:J36)</f>
        <v>858</v>
      </c>
      <c r="K7" s="89">
        <f t="shared" si="0"/>
        <v>7758</v>
      </c>
      <c r="L7" s="93">
        <v>3093</v>
      </c>
      <c r="M7" s="93">
        <f aca="true" t="shared" si="2" ref="M7:M23">+K7-L7</f>
        <v>4665</v>
      </c>
      <c r="N7" s="94">
        <f>+D7-G7-J7</f>
        <v>83.12917567056365</v>
      </c>
      <c r="O7" s="95">
        <f aca="true" t="shared" si="3" ref="O7:O23">+N7/M7</f>
        <v>0.01781975898618728</v>
      </c>
    </row>
    <row r="8" spans="1:15" s="96" customFormat="1" ht="12.75">
      <c r="A8" s="84"/>
      <c r="B8" s="97">
        <v>13</v>
      </c>
      <c r="C8" s="86">
        <v>4168</v>
      </c>
      <c r="D8" s="93">
        <v>1023.3424778612573</v>
      </c>
      <c r="E8" s="98">
        <v>0.2561976722512922</v>
      </c>
      <c r="F8" s="99"/>
      <c r="G8" s="90">
        <f t="shared" si="1"/>
        <v>53</v>
      </c>
      <c r="H8" s="91">
        <f>4211+10</f>
        <v>4221</v>
      </c>
      <c r="I8" s="89"/>
      <c r="J8" s="90"/>
      <c r="K8" s="89">
        <f t="shared" si="0"/>
        <v>4221</v>
      </c>
      <c r="L8" s="93">
        <v>580</v>
      </c>
      <c r="M8" s="93">
        <f t="shared" si="2"/>
        <v>3641</v>
      </c>
      <c r="N8" s="94">
        <f aca="true" t="shared" si="4" ref="N8:N23">+D8-G8-J8</f>
        <v>970.3424778612573</v>
      </c>
      <c r="O8" s="95">
        <f t="shared" si="3"/>
        <v>0.2665043883167419</v>
      </c>
    </row>
    <row r="9" spans="1:15" s="96" customFormat="1" ht="12.75">
      <c r="A9" s="84"/>
      <c r="B9" s="97">
        <v>14</v>
      </c>
      <c r="C9" s="86">
        <v>20548</v>
      </c>
      <c r="D9" s="93">
        <v>5822.676303811537</v>
      </c>
      <c r="E9" s="98">
        <v>0.34351333417068813</v>
      </c>
      <c r="F9" s="99"/>
      <c r="G9" s="90">
        <f t="shared" si="1"/>
        <v>-53</v>
      </c>
      <c r="H9" s="91">
        <f>20505-10</f>
        <v>20495</v>
      </c>
      <c r="I9" s="89"/>
      <c r="J9" s="90">
        <f>SUM(J37:J41)</f>
        <v>2340</v>
      </c>
      <c r="K9" s="89">
        <f t="shared" si="0"/>
        <v>22835</v>
      </c>
      <c r="L9" s="93">
        <v>9718</v>
      </c>
      <c r="M9" s="93">
        <f t="shared" si="2"/>
        <v>13117</v>
      </c>
      <c r="N9" s="94">
        <f t="shared" si="4"/>
        <v>3535.676303811537</v>
      </c>
      <c r="O9" s="95">
        <f t="shared" si="3"/>
        <v>0.26954915787234407</v>
      </c>
    </row>
    <row r="10" spans="1:15" s="96" customFormat="1" ht="12.75">
      <c r="A10" s="84"/>
      <c r="B10" s="97">
        <v>15</v>
      </c>
      <c r="C10" s="86">
        <v>1450</v>
      </c>
      <c r="D10" s="93">
        <v>441.27951388131953</v>
      </c>
      <c r="E10" s="98">
        <v>0.3066466895903199</v>
      </c>
      <c r="F10" s="99"/>
      <c r="G10" s="90">
        <f t="shared" si="1"/>
        <v>-14</v>
      </c>
      <c r="H10" s="91">
        <v>1436</v>
      </c>
      <c r="I10" s="89"/>
      <c r="J10" s="90"/>
      <c r="K10" s="89">
        <f t="shared" si="0"/>
        <v>1436</v>
      </c>
      <c r="L10" s="93">
        <v>171</v>
      </c>
      <c r="M10" s="93">
        <f t="shared" si="2"/>
        <v>1265</v>
      </c>
      <c r="N10" s="94">
        <f t="shared" si="4"/>
        <v>455.27951388131953</v>
      </c>
      <c r="O10" s="95">
        <f t="shared" si="3"/>
        <v>0.35990475405637906</v>
      </c>
    </row>
    <row r="11" spans="1:15" s="96" customFormat="1" ht="12.75">
      <c r="A11" s="84"/>
      <c r="B11" s="97">
        <v>16</v>
      </c>
      <c r="C11" s="86">
        <v>1037</v>
      </c>
      <c r="D11" s="93">
        <v>248.86004114790745</v>
      </c>
      <c r="E11" s="98">
        <v>0.24001825815473368</v>
      </c>
      <c r="F11" s="99"/>
      <c r="G11" s="90">
        <f t="shared" si="1"/>
        <v>0</v>
      </c>
      <c r="H11" s="91">
        <v>1037</v>
      </c>
      <c r="I11" s="89"/>
      <c r="J11" s="90"/>
      <c r="K11" s="89">
        <f t="shared" si="0"/>
        <v>1037</v>
      </c>
      <c r="L11" s="93">
        <v>0</v>
      </c>
      <c r="M11" s="93">
        <f t="shared" si="2"/>
        <v>1037</v>
      </c>
      <c r="N11" s="94">
        <f t="shared" si="4"/>
        <v>248.86004114790745</v>
      </c>
      <c r="O11" s="95">
        <f t="shared" si="3"/>
        <v>0.23998075327667065</v>
      </c>
    </row>
    <row r="12" spans="1:15" s="96" customFormat="1" ht="12.75">
      <c r="A12" s="84"/>
      <c r="B12" s="97">
        <v>17</v>
      </c>
      <c r="C12" s="86">
        <v>1306</v>
      </c>
      <c r="D12" s="93">
        <v>365.23847910241165</v>
      </c>
      <c r="E12" s="98">
        <v>0.28305979073391163</v>
      </c>
      <c r="F12" s="99"/>
      <c r="G12" s="90">
        <f t="shared" si="1"/>
        <v>-6</v>
      </c>
      <c r="H12" s="91">
        <v>1300</v>
      </c>
      <c r="I12" s="89"/>
      <c r="J12" s="90"/>
      <c r="K12" s="89">
        <f t="shared" si="0"/>
        <v>1300</v>
      </c>
      <c r="L12" s="93">
        <v>134</v>
      </c>
      <c r="M12" s="93">
        <f t="shared" si="2"/>
        <v>1166</v>
      </c>
      <c r="N12" s="94">
        <f t="shared" si="4"/>
        <v>371.23847910241165</v>
      </c>
      <c r="O12" s="95">
        <f t="shared" si="3"/>
        <v>0.3183863457139036</v>
      </c>
    </row>
    <row r="13" spans="1:15" s="96" customFormat="1" ht="12.75">
      <c r="A13" s="84"/>
      <c r="B13" s="97">
        <v>18</v>
      </c>
      <c r="C13" s="86">
        <v>5110</v>
      </c>
      <c r="D13" s="93">
        <v>1471.0973006802403</v>
      </c>
      <c r="E13" s="98">
        <v>0.29165476017053626</v>
      </c>
      <c r="F13" s="99"/>
      <c r="G13" s="90">
        <f t="shared" si="1"/>
        <v>54</v>
      </c>
      <c r="H13" s="91">
        <v>5164</v>
      </c>
      <c r="I13" s="89"/>
      <c r="J13" s="90">
        <f>SUM(J42:J43)</f>
        <v>-18</v>
      </c>
      <c r="K13" s="89">
        <f t="shared" si="0"/>
        <v>5146</v>
      </c>
      <c r="L13" s="93">
        <v>779</v>
      </c>
      <c r="M13" s="93">
        <f t="shared" si="2"/>
        <v>4367</v>
      </c>
      <c r="N13" s="94">
        <f t="shared" si="4"/>
        <v>1435.0973006802403</v>
      </c>
      <c r="O13" s="95">
        <f t="shared" si="3"/>
        <v>0.32862315106027945</v>
      </c>
    </row>
    <row r="14" spans="1:15" s="96" customFormat="1" ht="12.75">
      <c r="A14" s="84"/>
      <c r="B14" s="97">
        <v>19</v>
      </c>
      <c r="C14" s="100">
        <v>2663</v>
      </c>
      <c r="D14" s="101">
        <v>328.56756060977506</v>
      </c>
      <c r="E14" s="98">
        <v>0.14677254467493137</v>
      </c>
      <c r="F14" s="99"/>
      <c r="G14" s="102">
        <f t="shared" si="1"/>
        <v>2</v>
      </c>
      <c r="H14" s="103">
        <v>2665</v>
      </c>
      <c r="I14" s="104"/>
      <c r="J14" s="102"/>
      <c r="K14" s="104">
        <f t="shared" si="0"/>
        <v>2665</v>
      </c>
      <c r="L14" s="101">
        <v>936</v>
      </c>
      <c r="M14" s="101">
        <f t="shared" si="2"/>
        <v>1729</v>
      </c>
      <c r="N14" s="94">
        <f t="shared" si="4"/>
        <v>326.56756060977506</v>
      </c>
      <c r="O14" s="95">
        <f t="shared" si="3"/>
        <v>0.18887655327343844</v>
      </c>
    </row>
    <row r="15" spans="1:15" s="96" customFormat="1" ht="12.75">
      <c r="A15" s="84"/>
      <c r="B15" s="105">
        <v>1</v>
      </c>
      <c r="C15" s="106">
        <f>SUM(C6:C14)</f>
        <v>42355</v>
      </c>
      <c r="D15" s="107">
        <f>SUM(D6:D14)</f>
        <v>11477.190852765012</v>
      </c>
      <c r="E15" s="98">
        <v>0.31389050391953655</v>
      </c>
      <c r="F15" s="99"/>
      <c r="G15" s="108">
        <f t="shared" si="1"/>
        <v>870.5999999999985</v>
      </c>
      <c r="H15" s="109">
        <f>SUM(H6:H14)</f>
        <v>43225.6</v>
      </c>
      <c r="I15" s="110"/>
      <c r="J15" s="108">
        <f>SUM(J6:J14)</f>
        <v>3180</v>
      </c>
      <c r="K15" s="110">
        <f>SUM(K6:K14)</f>
        <v>46405.6</v>
      </c>
      <c r="L15" s="107">
        <f>SUM(L6:L14)</f>
        <v>15419</v>
      </c>
      <c r="M15" s="93">
        <f t="shared" si="2"/>
        <v>30986.6</v>
      </c>
      <c r="N15" s="94">
        <f t="shared" si="4"/>
        <v>7426.590852765014</v>
      </c>
      <c r="O15" s="95">
        <f t="shared" si="3"/>
        <v>0.23967104660611405</v>
      </c>
    </row>
    <row r="16" spans="1:15" s="96" customFormat="1" ht="12.75">
      <c r="A16" s="84"/>
      <c r="B16" s="105">
        <v>2</v>
      </c>
      <c r="C16" s="106">
        <v>1627</v>
      </c>
      <c r="D16" s="107">
        <v>204.68753708868252</v>
      </c>
      <c r="E16" s="98">
        <v>0.14417893531093404</v>
      </c>
      <c r="F16" s="99"/>
      <c r="G16" s="108">
        <f t="shared" si="1"/>
        <v>66</v>
      </c>
      <c r="H16" s="109">
        <v>1693</v>
      </c>
      <c r="I16" s="110"/>
      <c r="J16" s="108"/>
      <c r="K16" s="110">
        <f aca="true" t="shared" si="5" ref="K16:K22">+J16+H16</f>
        <v>1693</v>
      </c>
      <c r="L16" s="107">
        <v>531</v>
      </c>
      <c r="M16" s="93">
        <f t="shared" si="2"/>
        <v>1162</v>
      </c>
      <c r="N16" s="94">
        <f t="shared" si="4"/>
        <v>138.68753708868252</v>
      </c>
      <c r="O16" s="95">
        <f t="shared" si="3"/>
        <v>0.1193524415565254</v>
      </c>
    </row>
    <row r="17" spans="1:15" s="96" customFormat="1" ht="12.75">
      <c r="A17" s="84"/>
      <c r="B17" s="105">
        <v>3</v>
      </c>
      <c r="C17" s="106">
        <v>1681</v>
      </c>
      <c r="D17" s="107">
        <v>399.2023414884876</v>
      </c>
      <c r="E17" s="98">
        <v>0.266252988176034</v>
      </c>
      <c r="F17" s="99"/>
      <c r="G17" s="108">
        <f t="shared" si="1"/>
        <v>12</v>
      </c>
      <c r="H17" s="109">
        <v>1693</v>
      </c>
      <c r="I17" s="110"/>
      <c r="J17" s="108"/>
      <c r="K17" s="110">
        <f t="shared" si="5"/>
        <v>1693</v>
      </c>
      <c r="L17" s="107">
        <v>239</v>
      </c>
      <c r="M17" s="93">
        <f t="shared" si="2"/>
        <v>1454</v>
      </c>
      <c r="N17" s="94">
        <f t="shared" si="4"/>
        <v>387.2023414884876</v>
      </c>
      <c r="O17" s="95">
        <f t="shared" si="3"/>
        <v>0.26630147282564487</v>
      </c>
    </row>
    <row r="18" spans="1:15" ht="12.75">
      <c r="A18" s="1"/>
      <c r="B18" s="49">
        <v>4</v>
      </c>
      <c r="C18" s="26">
        <v>5318</v>
      </c>
      <c r="D18" s="10">
        <v>997.9746647195857</v>
      </c>
      <c r="E18" s="66">
        <v>0.19215813043915386</v>
      </c>
      <c r="F18" s="40"/>
      <c r="G18" s="43">
        <f t="shared" si="1"/>
        <v>13</v>
      </c>
      <c r="H18" s="28">
        <v>5331</v>
      </c>
      <c r="I18" s="13"/>
      <c r="J18" s="43"/>
      <c r="K18" s="13">
        <f t="shared" si="5"/>
        <v>5331</v>
      </c>
      <c r="L18" s="10">
        <v>1566</v>
      </c>
      <c r="M18" s="9">
        <f t="shared" si="2"/>
        <v>3765</v>
      </c>
      <c r="N18" s="8">
        <f t="shared" si="4"/>
        <v>984.9746647195857</v>
      </c>
      <c r="O18" s="39">
        <f t="shared" si="3"/>
        <v>0.2616134567648302</v>
      </c>
    </row>
    <row r="19" spans="1:15" ht="12.75">
      <c r="A19" s="1"/>
      <c r="B19" s="49">
        <v>5</v>
      </c>
      <c r="C19" s="26">
        <v>2580</v>
      </c>
      <c r="D19" s="10">
        <v>243.6190801630392</v>
      </c>
      <c r="E19" s="66">
        <v>0.09546818142598393</v>
      </c>
      <c r="F19" s="40"/>
      <c r="G19" s="43">
        <f t="shared" si="1"/>
        <v>-0.3000000000001819</v>
      </c>
      <c r="H19" s="28">
        <v>2579.7</v>
      </c>
      <c r="I19" s="13"/>
      <c r="J19" s="43"/>
      <c r="K19" s="13">
        <f t="shared" si="5"/>
        <v>2579.7</v>
      </c>
      <c r="L19" s="10">
        <v>34</v>
      </c>
      <c r="M19" s="9">
        <f t="shared" si="2"/>
        <v>2545.7</v>
      </c>
      <c r="N19" s="8">
        <f t="shared" si="4"/>
        <v>243.91908016303938</v>
      </c>
      <c r="O19" s="39">
        <f t="shared" si="3"/>
        <v>0.09581611351024842</v>
      </c>
    </row>
    <row r="20" spans="1:15" ht="12.75">
      <c r="A20" s="1"/>
      <c r="B20" s="49">
        <v>6</v>
      </c>
      <c r="C20" s="26">
        <v>2038</v>
      </c>
      <c r="D20" s="10">
        <v>391.14725147421063</v>
      </c>
      <c r="E20" s="66">
        <v>0.19406176908914827</v>
      </c>
      <c r="F20" s="40"/>
      <c r="G20" s="43">
        <f t="shared" si="1"/>
        <v>32.59999999999991</v>
      </c>
      <c r="H20" s="28">
        <v>2070.6</v>
      </c>
      <c r="I20" s="13"/>
      <c r="J20" s="43"/>
      <c r="K20" s="13">
        <f t="shared" si="5"/>
        <v>2070.6</v>
      </c>
      <c r="L20" s="10">
        <v>31</v>
      </c>
      <c r="M20" s="9">
        <f t="shared" si="2"/>
        <v>2039.6</v>
      </c>
      <c r="N20" s="8">
        <f t="shared" si="4"/>
        <v>358.5472514742107</v>
      </c>
      <c r="O20" s="39">
        <f t="shared" si="3"/>
        <v>0.17579292580614372</v>
      </c>
    </row>
    <row r="21" spans="1:15" ht="12.75">
      <c r="A21" s="1"/>
      <c r="B21" s="49">
        <v>7</v>
      </c>
      <c r="C21" s="26">
        <v>4254</v>
      </c>
      <c r="D21" s="10">
        <v>788.1555179095404</v>
      </c>
      <c r="E21" s="66">
        <v>0.19495632192918128</v>
      </c>
      <c r="F21" s="40"/>
      <c r="G21" s="43">
        <f t="shared" si="1"/>
        <v>-16.699999999999818</v>
      </c>
      <c r="H21" s="28">
        <v>4237.3</v>
      </c>
      <c r="I21" s="13"/>
      <c r="J21" s="43">
        <f>SUM(J44)</f>
        <v>200</v>
      </c>
      <c r="K21" s="13">
        <f t="shared" si="5"/>
        <v>4437.3</v>
      </c>
      <c r="L21" s="10">
        <v>566</v>
      </c>
      <c r="M21" s="9">
        <f t="shared" si="2"/>
        <v>3871.3</v>
      </c>
      <c r="N21" s="8">
        <f t="shared" si="4"/>
        <v>604.8555179095403</v>
      </c>
      <c r="O21" s="39">
        <f t="shared" si="3"/>
        <v>0.15624093144668205</v>
      </c>
    </row>
    <row r="22" spans="1:15" ht="12.75">
      <c r="A22" s="1"/>
      <c r="B22" s="49">
        <v>8</v>
      </c>
      <c r="C22" s="27">
        <f>9611+955</f>
        <v>10566</v>
      </c>
      <c r="D22" s="10">
        <v>1408.0227543914443</v>
      </c>
      <c r="E22" s="66">
        <v>0.16275125524199474</v>
      </c>
      <c r="F22" s="40"/>
      <c r="G22" s="61">
        <f t="shared" si="1"/>
        <v>227.39999999999964</v>
      </c>
      <c r="H22" s="47">
        <f>9810.1+983.3</f>
        <v>10793.4</v>
      </c>
      <c r="I22" s="20"/>
      <c r="J22" s="61">
        <f>SUM(J45:J46)</f>
        <v>357</v>
      </c>
      <c r="K22" s="20">
        <f t="shared" si="5"/>
        <v>11150.4</v>
      </c>
      <c r="L22" s="21">
        <v>4081</v>
      </c>
      <c r="M22" s="9">
        <f t="shared" si="2"/>
        <v>7069.4</v>
      </c>
      <c r="N22" s="8">
        <f t="shared" si="4"/>
        <v>823.6227543914447</v>
      </c>
      <c r="O22" s="39">
        <f t="shared" si="3"/>
        <v>0.11650532639141153</v>
      </c>
    </row>
    <row r="23" spans="1:15" ht="12.75">
      <c r="A23" s="1"/>
      <c r="B23" s="3" t="s">
        <v>12</v>
      </c>
      <c r="C23" s="26">
        <f>SUM(C15:C22)</f>
        <v>70419</v>
      </c>
      <c r="D23" s="10">
        <f>SUM(D15:D22)</f>
        <v>15910.000000000005</v>
      </c>
      <c r="E23" s="66">
        <f>+D23/C32</f>
        <v>0.25680757993963177</v>
      </c>
      <c r="F23" s="40"/>
      <c r="G23" s="43">
        <f t="shared" si="1"/>
        <v>1204.5999999999913</v>
      </c>
      <c r="H23" s="28">
        <f>SUM(H15:H22)</f>
        <v>71623.59999999999</v>
      </c>
      <c r="I23" s="13"/>
      <c r="J23" s="43">
        <f>SUM(J15:J22)</f>
        <v>3737</v>
      </c>
      <c r="K23" s="13">
        <f>SUM(K15:K22)</f>
        <v>75360.59999999999</v>
      </c>
      <c r="L23" s="10">
        <f>SUM(L15:L22)</f>
        <v>22467</v>
      </c>
      <c r="M23" s="9">
        <f t="shared" si="2"/>
        <v>52893.59999999999</v>
      </c>
      <c r="N23" s="8">
        <f t="shared" si="4"/>
        <v>10968.400000000014</v>
      </c>
      <c r="O23" s="69">
        <f t="shared" si="3"/>
        <v>0.20736724291785805</v>
      </c>
    </row>
    <row r="24" spans="1:15" ht="12.75">
      <c r="A24" s="1"/>
      <c r="C24" s="26"/>
      <c r="D24" s="10"/>
      <c r="E24" s="67"/>
      <c r="F24" s="13"/>
      <c r="G24" s="43"/>
      <c r="H24" s="28"/>
      <c r="I24" s="13"/>
      <c r="J24" s="43"/>
      <c r="K24" s="13"/>
      <c r="L24" s="10"/>
      <c r="M24" s="10"/>
      <c r="N24" s="1"/>
      <c r="O24" s="35"/>
    </row>
    <row r="25" spans="1:15" s="5" customFormat="1" ht="12.75">
      <c r="A25" s="4"/>
      <c r="B25" s="17" t="s">
        <v>1</v>
      </c>
      <c r="C25" s="26">
        <v>15910</v>
      </c>
      <c r="D25" s="13"/>
      <c r="E25" s="28"/>
      <c r="F25" s="13"/>
      <c r="G25" s="43">
        <f t="shared" si="1"/>
        <v>-1190</v>
      </c>
      <c r="H25" s="48">
        <v>14720</v>
      </c>
      <c r="I25" s="14"/>
      <c r="J25" s="43">
        <f>-J23</f>
        <v>-3737</v>
      </c>
      <c r="K25" s="14">
        <f>+H25+J25</f>
        <v>10983</v>
      </c>
      <c r="L25" s="14"/>
      <c r="M25" s="14"/>
      <c r="N25" s="4"/>
      <c r="O25" s="36"/>
    </row>
    <row r="26" spans="1:15" ht="12.75">
      <c r="A26" s="1"/>
      <c r="B26" s="19" t="s">
        <v>10</v>
      </c>
      <c r="C26" s="29">
        <f>+C25/(C23-C30)</f>
        <v>0.25680757993963166</v>
      </c>
      <c r="D26" s="15"/>
      <c r="E26" s="30"/>
      <c r="F26" s="15"/>
      <c r="G26" s="62"/>
      <c r="H26" s="30">
        <f>+H25/(H23-H30)</f>
        <v>0.25469948229561756</v>
      </c>
      <c r="I26" s="15"/>
      <c r="J26" s="62"/>
      <c r="K26" s="70">
        <f>+K25/(K23-K30)</f>
        <v>0.20761579263751265</v>
      </c>
      <c r="L26" s="15"/>
      <c r="M26" s="15"/>
      <c r="N26" s="1"/>
      <c r="O26" s="35"/>
    </row>
    <row r="27" spans="1:15" ht="12.75">
      <c r="A27" s="1"/>
      <c r="B27" s="19"/>
      <c r="C27" s="29"/>
      <c r="D27" s="15"/>
      <c r="E27" s="30"/>
      <c r="F27" s="15"/>
      <c r="G27" s="62"/>
      <c r="H27" s="30"/>
      <c r="I27" s="15"/>
      <c r="J27" s="62"/>
      <c r="K27" s="15"/>
      <c r="L27" s="15"/>
      <c r="M27" s="15"/>
      <c r="N27" s="1"/>
      <c r="O27" s="35"/>
    </row>
    <row r="28" spans="1:15" ht="12.75">
      <c r="A28" s="1"/>
      <c r="B28" s="3" t="s">
        <v>7</v>
      </c>
      <c r="C28" s="26">
        <f>SUM(C25,C23)</f>
        <v>86329</v>
      </c>
      <c r="D28" s="13"/>
      <c r="E28" s="28"/>
      <c r="F28" s="13"/>
      <c r="G28" s="43">
        <f>SUM(G25,G23)</f>
        <v>14.599999999991269</v>
      </c>
      <c r="H28" s="28">
        <f>SUM(H25,H23)</f>
        <v>86343.59999999999</v>
      </c>
      <c r="I28" s="13"/>
      <c r="J28" s="43"/>
      <c r="K28" s="13">
        <f>SUM(K25,K23)</f>
        <v>86343.59999999999</v>
      </c>
      <c r="L28" s="13"/>
      <c r="M28" s="13"/>
      <c r="N28" s="1"/>
      <c r="O28" s="35"/>
    </row>
    <row r="29" spans="1:15" ht="12.75">
      <c r="A29" s="1"/>
      <c r="B29" s="3"/>
      <c r="C29" s="26"/>
      <c r="D29" s="13"/>
      <c r="E29" s="28"/>
      <c r="F29" s="13"/>
      <c r="G29" s="43"/>
      <c r="H29" s="28"/>
      <c r="I29" s="13"/>
      <c r="J29" s="43"/>
      <c r="K29" s="13"/>
      <c r="L29" s="13"/>
      <c r="M29" s="13"/>
      <c r="N29" s="1"/>
      <c r="O29" s="35"/>
    </row>
    <row r="30" spans="1:15" ht="12.75">
      <c r="A30" s="1"/>
      <c r="B30" s="3" t="s">
        <v>11</v>
      </c>
      <c r="C30" s="26">
        <v>8466</v>
      </c>
      <c r="D30" s="13"/>
      <c r="E30" s="28"/>
      <c r="F30" s="13"/>
      <c r="G30" s="43"/>
      <c r="H30" s="28">
        <v>13830</v>
      </c>
      <c r="I30" s="13"/>
      <c r="J30" s="42"/>
      <c r="K30" s="13">
        <v>22460</v>
      </c>
      <c r="L30" s="13"/>
      <c r="M30" s="13"/>
      <c r="N30" s="1"/>
      <c r="O30" s="35"/>
    </row>
    <row r="31" spans="1:15" ht="12.75">
      <c r="A31" s="1"/>
      <c r="B31" s="3"/>
      <c r="C31" s="26"/>
      <c r="D31" s="13"/>
      <c r="E31" s="28"/>
      <c r="F31" s="13"/>
      <c r="G31" s="42"/>
      <c r="H31" s="28"/>
      <c r="I31" s="13"/>
      <c r="J31" s="42"/>
      <c r="K31" s="13"/>
      <c r="L31" s="13"/>
      <c r="M31" s="13"/>
      <c r="N31" s="1"/>
      <c r="O31" s="35"/>
    </row>
    <row r="32" spans="1:15" ht="13.5" thickBot="1">
      <c r="A32" s="1"/>
      <c r="B32" s="3" t="s">
        <v>2</v>
      </c>
      <c r="C32" s="31">
        <f>+C23-C30</f>
        <v>61953</v>
      </c>
      <c r="D32" s="32"/>
      <c r="E32" s="33"/>
      <c r="F32" s="13"/>
      <c r="G32" s="44"/>
      <c r="H32" s="33">
        <f>+H23-H30</f>
        <v>57793.59999999999</v>
      </c>
      <c r="I32" s="13"/>
      <c r="J32" s="44"/>
      <c r="K32" s="32">
        <f>+K23-K30</f>
        <v>52900.59999999999</v>
      </c>
      <c r="L32" s="32"/>
      <c r="M32" s="32"/>
      <c r="N32" s="37"/>
      <c r="O32" s="38"/>
    </row>
    <row r="33" spans="1:15" ht="12.75">
      <c r="A33" s="1"/>
      <c r="B33" s="3"/>
      <c r="C33" s="13"/>
      <c r="D33" s="13"/>
      <c r="E33" s="13"/>
      <c r="F33" s="13" t="s">
        <v>46</v>
      </c>
      <c r="G33" s="7"/>
      <c r="H33" s="13"/>
      <c r="I33" s="13"/>
      <c r="J33" s="7"/>
      <c r="K33" s="13"/>
      <c r="L33" s="13"/>
      <c r="M33" s="13"/>
      <c r="N33" s="1"/>
      <c r="O33" s="1"/>
    </row>
    <row r="34" spans="1:15" s="76" customFormat="1" ht="12">
      <c r="A34" s="71"/>
      <c r="B34" s="72"/>
      <c r="C34" s="73"/>
      <c r="D34" s="73"/>
      <c r="E34" s="73"/>
      <c r="F34" s="81">
        <v>5</v>
      </c>
      <c r="G34" s="74">
        <v>500</v>
      </c>
      <c r="H34" s="74" t="s">
        <v>35</v>
      </c>
      <c r="I34" s="73"/>
      <c r="J34" s="75">
        <v>300</v>
      </c>
      <c r="K34" s="74" t="s">
        <v>13</v>
      </c>
      <c r="L34" s="74"/>
      <c r="M34" s="74"/>
      <c r="N34" s="71"/>
      <c r="O34" s="71"/>
    </row>
    <row r="35" spans="2:13" s="76" customFormat="1" ht="12">
      <c r="B35" s="77"/>
      <c r="C35" s="78"/>
      <c r="D35" s="78"/>
      <c r="E35" s="78"/>
      <c r="F35" s="82">
        <v>6</v>
      </c>
      <c r="G35" s="79">
        <v>75</v>
      </c>
      <c r="H35" s="79" t="s">
        <v>39</v>
      </c>
      <c r="I35" s="78"/>
      <c r="J35" s="80">
        <v>-22</v>
      </c>
      <c r="K35" s="79" t="s">
        <v>21</v>
      </c>
      <c r="L35" s="79"/>
      <c r="M35" s="79"/>
    </row>
    <row r="36" spans="1:15" s="76" customFormat="1" ht="24">
      <c r="A36" s="71"/>
      <c r="B36" s="72"/>
      <c r="C36" s="73"/>
      <c r="D36" s="73"/>
      <c r="E36" s="73"/>
      <c r="F36" s="82">
        <v>6</v>
      </c>
      <c r="G36" s="79">
        <v>213</v>
      </c>
      <c r="H36" s="79" t="s">
        <v>42</v>
      </c>
      <c r="I36" s="73"/>
      <c r="J36" s="75">
        <v>580</v>
      </c>
      <c r="K36" s="74" t="s">
        <v>14</v>
      </c>
      <c r="L36" s="74"/>
      <c r="M36" s="74"/>
      <c r="N36" s="71"/>
      <c r="O36" s="71"/>
    </row>
    <row r="37" spans="2:13" s="76" customFormat="1" ht="24">
      <c r="B37" s="77"/>
      <c r="C37" s="78"/>
      <c r="D37" s="79"/>
      <c r="E37" s="73"/>
      <c r="F37" s="82">
        <v>6</v>
      </c>
      <c r="G37" s="79">
        <v>44</v>
      </c>
      <c r="H37" s="79" t="s">
        <v>40</v>
      </c>
      <c r="I37" s="78"/>
      <c r="J37" s="80">
        <v>500</v>
      </c>
      <c r="K37" s="79" t="s">
        <v>26</v>
      </c>
      <c r="L37" s="79"/>
      <c r="M37" s="79"/>
    </row>
    <row r="38" spans="1:15" s="76" customFormat="1" ht="24">
      <c r="A38" s="71"/>
      <c r="B38" s="72"/>
      <c r="C38" s="73"/>
      <c r="D38" s="78"/>
      <c r="E38" s="73"/>
      <c r="F38" s="82">
        <v>6</v>
      </c>
      <c r="G38" s="74">
        <v>53</v>
      </c>
      <c r="H38" s="74" t="s">
        <v>41</v>
      </c>
      <c r="I38" s="73"/>
      <c r="J38" s="75">
        <v>970</v>
      </c>
      <c r="K38" s="74" t="s">
        <v>15</v>
      </c>
      <c r="L38" s="74"/>
      <c r="M38" s="74"/>
      <c r="N38" s="71"/>
      <c r="O38" s="71"/>
    </row>
    <row r="39" spans="2:13" s="76" customFormat="1" ht="24">
      <c r="B39" s="77"/>
      <c r="C39" s="78"/>
      <c r="D39" s="78"/>
      <c r="E39" s="78"/>
      <c r="F39" s="82">
        <v>6</v>
      </c>
      <c r="G39" s="74">
        <v>218</v>
      </c>
      <c r="H39" s="74" t="s">
        <v>44</v>
      </c>
      <c r="I39" s="78"/>
      <c r="J39" s="80">
        <v>498</v>
      </c>
      <c r="K39" s="79" t="s">
        <v>19</v>
      </c>
      <c r="L39" s="79"/>
      <c r="M39" s="79"/>
    </row>
    <row r="40" spans="2:13" s="76" customFormat="1" ht="24">
      <c r="B40" s="77"/>
      <c r="C40" s="78"/>
      <c r="D40" s="78"/>
      <c r="E40" s="78"/>
      <c r="F40" s="81">
        <v>5</v>
      </c>
      <c r="G40" s="79">
        <v>-300</v>
      </c>
      <c r="H40" s="79" t="s">
        <v>45</v>
      </c>
      <c r="I40" s="78"/>
      <c r="J40" s="80">
        <v>-78</v>
      </c>
      <c r="K40" s="79" t="s">
        <v>22</v>
      </c>
      <c r="L40" s="79"/>
      <c r="M40" s="79"/>
    </row>
    <row r="41" spans="2:13" s="76" customFormat="1" ht="24">
      <c r="B41" s="77"/>
      <c r="C41" s="78"/>
      <c r="D41" s="78"/>
      <c r="E41" s="78"/>
      <c r="F41" s="82">
        <v>6</v>
      </c>
      <c r="G41" s="79">
        <v>27</v>
      </c>
      <c r="H41" s="79" t="s">
        <v>43</v>
      </c>
      <c r="I41" s="78"/>
      <c r="J41" s="80">
        <v>450</v>
      </c>
      <c r="K41" s="79" t="s">
        <v>23</v>
      </c>
      <c r="L41" s="79"/>
      <c r="M41" s="79"/>
    </row>
    <row r="42" spans="1:15" s="76" customFormat="1" ht="24">
      <c r="A42" s="71"/>
      <c r="B42" s="72"/>
      <c r="C42" s="73"/>
      <c r="D42" s="73"/>
      <c r="E42" s="73"/>
      <c r="F42" s="81">
        <v>5</v>
      </c>
      <c r="G42" s="74">
        <v>50</v>
      </c>
      <c r="H42" s="74" t="s">
        <v>36</v>
      </c>
      <c r="I42" s="73"/>
      <c r="J42" s="75" t="s">
        <v>25</v>
      </c>
      <c r="K42" s="74" t="s">
        <v>24</v>
      </c>
      <c r="L42" s="74"/>
      <c r="M42" s="74"/>
      <c r="N42" s="71"/>
      <c r="O42" s="71"/>
    </row>
    <row r="43" spans="2:13" s="76" customFormat="1" ht="12">
      <c r="B43" s="77"/>
      <c r="C43" s="78"/>
      <c r="D43" s="78"/>
      <c r="E43" s="78"/>
      <c r="F43" s="81">
        <v>5</v>
      </c>
      <c r="G43" s="74">
        <v>100</v>
      </c>
      <c r="H43" s="74" t="s">
        <v>38</v>
      </c>
      <c r="I43" s="78"/>
      <c r="J43" s="80">
        <v>-18</v>
      </c>
      <c r="K43" s="79" t="s">
        <v>20</v>
      </c>
      <c r="L43" s="79"/>
      <c r="M43" s="79"/>
    </row>
    <row r="44" spans="1:15" s="76" customFormat="1" ht="24">
      <c r="A44" s="71"/>
      <c r="B44" s="72"/>
      <c r="C44" s="73"/>
      <c r="D44" s="73"/>
      <c r="E44" s="73"/>
      <c r="F44" s="81">
        <v>5</v>
      </c>
      <c r="G44" s="79">
        <v>210</v>
      </c>
      <c r="H44" s="79" t="s">
        <v>37</v>
      </c>
      <c r="I44" s="73"/>
      <c r="J44" s="75">
        <v>200</v>
      </c>
      <c r="K44" s="74" t="s">
        <v>16</v>
      </c>
      <c r="L44" s="74"/>
      <c r="M44" s="74"/>
      <c r="N44" s="71"/>
      <c r="O44" s="71"/>
    </row>
    <row r="45" spans="1:15" s="76" customFormat="1" ht="12">
      <c r="A45" s="71"/>
      <c r="B45" s="72"/>
      <c r="C45" s="73"/>
      <c r="D45" s="73"/>
      <c r="E45" s="73"/>
      <c r="F45" s="81"/>
      <c r="G45" s="74"/>
      <c r="H45" s="74"/>
      <c r="I45" s="73"/>
      <c r="J45" s="75">
        <v>107</v>
      </c>
      <c r="K45" s="74" t="s">
        <v>17</v>
      </c>
      <c r="L45" s="74"/>
      <c r="M45" s="74"/>
      <c r="N45" s="71"/>
      <c r="O45" s="71"/>
    </row>
    <row r="46" spans="1:15" s="76" customFormat="1" ht="24">
      <c r="A46" s="71"/>
      <c r="B46" s="72"/>
      <c r="C46" s="73"/>
      <c r="D46" s="73"/>
      <c r="E46" s="73"/>
      <c r="F46" s="81"/>
      <c r="G46" s="74"/>
      <c r="H46" s="74"/>
      <c r="I46" s="73"/>
      <c r="J46" s="75">
        <v>250</v>
      </c>
      <c r="K46" s="74" t="s">
        <v>18</v>
      </c>
      <c r="L46" s="74"/>
      <c r="M46" s="74"/>
      <c r="N46" s="71"/>
      <c r="O46" s="71"/>
    </row>
    <row r="47" spans="2:13" s="76" customFormat="1" ht="12">
      <c r="B47" s="77"/>
      <c r="C47" s="78"/>
      <c r="D47" s="78"/>
      <c r="E47" s="78"/>
      <c r="F47" s="82"/>
      <c r="G47" s="79"/>
      <c r="H47" s="79"/>
      <c r="I47" s="78"/>
      <c r="J47" s="80"/>
      <c r="K47" s="79"/>
      <c r="L47" s="79"/>
      <c r="M47" s="79"/>
    </row>
    <row r="48" spans="2:13" s="76" customFormat="1" ht="12">
      <c r="B48" s="77"/>
      <c r="C48" s="78"/>
      <c r="D48" s="78"/>
      <c r="E48" s="78"/>
      <c r="F48" s="82"/>
      <c r="G48" s="79">
        <f>SUM(G34:G47)</f>
        <v>1190</v>
      </c>
      <c r="H48" s="78"/>
      <c r="I48" s="78"/>
      <c r="J48" s="79">
        <f>SUM(J34:J47)</f>
        <v>3737</v>
      </c>
      <c r="K48" s="79"/>
      <c r="L48" s="79"/>
      <c r="M48" s="79"/>
    </row>
    <row r="49" spans="2:13" s="76" customFormat="1" ht="12">
      <c r="B49" s="77"/>
      <c r="C49" s="78"/>
      <c r="D49" s="78"/>
      <c r="E49" s="78"/>
      <c r="F49" s="82"/>
      <c r="G49" s="79"/>
      <c r="H49" s="78"/>
      <c r="I49" s="78"/>
      <c r="J49" s="79"/>
      <c r="K49" s="79"/>
      <c r="L49" s="79"/>
      <c r="M49" s="79"/>
    </row>
    <row r="50" spans="2:13" s="76" customFormat="1" ht="12">
      <c r="B50" s="77"/>
      <c r="C50" s="78"/>
      <c r="D50" s="78"/>
      <c r="E50" s="78"/>
      <c r="F50" s="82"/>
      <c r="G50" s="79"/>
      <c r="H50" s="78"/>
      <c r="I50" s="78"/>
      <c r="J50" s="79"/>
      <c r="K50" s="79"/>
      <c r="L50" s="79"/>
      <c r="M50" s="79"/>
    </row>
    <row r="51" spans="2:13" s="76" customFormat="1" ht="12">
      <c r="B51" s="77"/>
      <c r="C51" s="78"/>
      <c r="D51" s="78"/>
      <c r="E51" s="78"/>
      <c r="F51" s="82"/>
      <c r="G51" s="79"/>
      <c r="H51" s="78"/>
      <c r="I51" s="78"/>
      <c r="J51" s="79"/>
      <c r="K51" s="79"/>
      <c r="L51" s="79"/>
      <c r="M51" s="79"/>
    </row>
    <row r="52" spans="3:13" ht="12.75">
      <c r="C52" s="16"/>
      <c r="D52" s="16"/>
      <c r="E52" s="16"/>
      <c r="F52" s="83"/>
      <c r="G52" s="6"/>
      <c r="H52" s="16"/>
      <c r="I52" s="16"/>
      <c r="J52" s="6"/>
      <c r="K52" s="16"/>
      <c r="L52" s="16"/>
      <c r="M52" s="16"/>
    </row>
    <row r="53" ht="12.75">
      <c r="F53" s="83"/>
    </row>
    <row r="54" ht="12.75">
      <c r="F54" s="83"/>
    </row>
    <row r="55" ht="12.75">
      <c r="F55" s="83"/>
    </row>
    <row r="56" ht="12.75">
      <c r="F56" s="83"/>
    </row>
    <row r="57" ht="12.75">
      <c r="F57" s="83"/>
    </row>
  </sheetData>
  <printOptions gridLines="1"/>
  <pageMargins left="0.35" right="0.2" top="0.38" bottom="0.36" header="0.23" footer="0.2"/>
  <pageSetup fitToHeight="1" fitToWidth="1" horizontalDpi="600" verticalDpi="600" orientation="landscape" scale="76" r:id="rId1"/>
  <headerFooter alignWithMargins="0">
    <oddFooter>&amp;R&amp;F   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Robert Simmons</cp:lastModifiedBy>
  <cp:lastPrinted>2004-05-24T11:49:21Z</cp:lastPrinted>
  <dcterms:created xsi:type="dcterms:W3CDTF">2002-03-21T16:35:03Z</dcterms:created>
  <dcterms:modified xsi:type="dcterms:W3CDTF">2004-05-24T11:53:48Z</dcterms:modified>
  <cp:category/>
  <cp:version/>
  <cp:contentType/>
  <cp:contentStatus/>
</cp:coreProperties>
</file>