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75" windowHeight="11895" activeTab="3"/>
  </bookViews>
  <sheets>
    <sheet name="Sheet1" sheetId="1" r:id="rId1"/>
    <sheet name="BY organization" sheetId="2" r:id="rId2"/>
    <sheet name="WBS III by year" sheetId="3" r:id="rId3"/>
    <sheet name="ECP14 ECP18 Reconciliation" sheetId="4" r:id="rId4"/>
  </sheets>
  <definedNames>
    <definedName name="_xlnm.Print_Area" localSheetId="1">'BY organization'!$A$1:$I$46</definedName>
    <definedName name="_xlnm.Print_Area" localSheetId="3">'ECP14 ECP18 Reconciliation'!$C$3:$K$124</definedName>
    <definedName name="_xlnm.Print_Titles" localSheetId="3">'ECP14 ECP18 Reconciliation'!$1:$2</definedName>
  </definedNames>
  <calcPr fullCalcOnLoad="1"/>
</workbook>
</file>

<file path=xl/sharedStrings.xml><?xml version="1.0" encoding="utf-8"?>
<sst xmlns="http://schemas.openxmlformats.org/spreadsheetml/2006/main" count="461" uniqueCount="273">
  <si>
    <t>111 - Limiters</t>
  </si>
  <si>
    <t>121 - Vacuum Vessel Assembly</t>
  </si>
  <si>
    <t xml:space="preserve">122 - Vacuum Vessel Thermal Insulation          </t>
  </si>
  <si>
    <t xml:space="preserve">123 - Vacuum Vessel Heating and Cooling Distrib </t>
  </si>
  <si>
    <t>124 - Vacuum Vessel Supports</t>
  </si>
  <si>
    <t>125 - Vacuum Vessel Local I&amp;C</t>
  </si>
  <si>
    <t xml:space="preserve">130 - Conventional Coil Design                  </t>
  </si>
  <si>
    <t>131 - TF Coils</t>
  </si>
  <si>
    <t>132 - PF Coils</t>
  </si>
  <si>
    <t>133 - External Trim Coils</t>
  </si>
  <si>
    <t>134 - Conventional Coil Local</t>
  </si>
  <si>
    <t xml:space="preserve">141 - Modular Coil Winding Form                 </t>
  </si>
  <si>
    <t xml:space="preserve">142 - Modular Coil Windings and Assembly        </t>
  </si>
  <si>
    <t>143 - Modular Coil Local I&amp;C</t>
  </si>
  <si>
    <t xml:space="preserve">144 - Modular Coil Winding Facility &amp; Fixtures  </t>
  </si>
  <si>
    <t>151 - Coil Support Structure</t>
  </si>
  <si>
    <t>161 - LN2 Distribution</t>
  </si>
  <si>
    <t>162 - Electrical Leads</t>
  </si>
  <si>
    <t>163 - Coil Protection System</t>
  </si>
  <si>
    <t>171 -Cryostat</t>
  </si>
  <si>
    <t>172 - Base Support Structure</t>
  </si>
  <si>
    <t xml:space="preserve">181 - Field Period Assembly Planning/Oversight  </t>
  </si>
  <si>
    <t xml:space="preserve">182 - TFTR Test Cell Area preparations          </t>
  </si>
  <si>
    <t xml:space="preserve">183 - Receive Inspect  and Test Coils           </t>
  </si>
  <si>
    <t xml:space="preserve">184 - Receive  Inspect  and Test VV             </t>
  </si>
  <si>
    <t>185 - Assemble Field Periods</t>
  </si>
  <si>
    <t xml:space="preserve">186 - Tooling Design and Fabrication            </t>
  </si>
  <si>
    <t>187 - Measurement Systems</t>
  </si>
  <si>
    <t xml:space="preserve">191 - Stellarator Core Management &amp; Oversight   </t>
  </si>
  <si>
    <t xml:space="preserve">192 - Stellarator Core Integration &amp; Analysis   </t>
  </si>
  <si>
    <t xml:space="preserve">411 - Auxliary AC Power Systems                 </t>
  </si>
  <si>
    <t xml:space="preserve">412 - Experimental AC Power Systems             </t>
  </si>
  <si>
    <t>431 - C-Site DC Systems</t>
  </si>
  <si>
    <t>432 - D-to-C Site DC Systems</t>
  </si>
  <si>
    <t>433 - D-Site DC Systems</t>
  </si>
  <si>
    <t>441 - Electrical Interlocks</t>
  </si>
  <si>
    <t>442 - Kirk Key Interlocks</t>
  </si>
  <si>
    <t xml:space="preserve">443 - Real Time Control Systems                 </t>
  </si>
  <si>
    <t>444 - Instrument Systems</t>
  </si>
  <si>
    <t>445 - Coil protection Systems</t>
  </si>
  <si>
    <t xml:space="preserve">451 - System Design and Interfaces              </t>
  </si>
  <si>
    <t xml:space="preserve">452 - Electrical Systems Support                </t>
  </si>
  <si>
    <t>453 - System Testing (PTP's)</t>
  </si>
  <si>
    <t>611 - C-Site Cooling System</t>
  </si>
  <si>
    <t xml:space="preserve">612 - NB Water Cooling Systems                  </t>
  </si>
  <si>
    <t>613 - Vacuum Pumping System</t>
  </si>
  <si>
    <t>614 - Bakeout Water System</t>
  </si>
  <si>
    <t>621 - LN2-LHe Supply System</t>
  </si>
  <si>
    <t>622 - LN2 Coil Cooling Supply</t>
  </si>
  <si>
    <t xml:space="preserve">623 - GN2 Cryostat Cooling System               </t>
  </si>
  <si>
    <t xml:space="preserve">650 - Facility Systems Integration              </t>
  </si>
  <si>
    <t xml:space="preserve">740 - Machine Assembly Planning and Oversight   </t>
  </si>
  <si>
    <t xml:space="preserve">741 - Planning Prior to Machine Assembly        </t>
  </si>
  <si>
    <t>742 - Construction Management</t>
  </si>
  <si>
    <t xml:space="preserve">750 - Test Cell &amp; Basement Assembly Operations  </t>
  </si>
  <si>
    <t>PPPL Allocations</t>
  </si>
  <si>
    <t>Contingency</t>
  </si>
  <si>
    <t>11 - In-Vessel Components</t>
  </si>
  <si>
    <t>12 - Vacuum Vessel Systems</t>
  </si>
  <si>
    <t>13 - Conventional Coils</t>
  </si>
  <si>
    <t>14 - Modular Coils</t>
  </si>
  <si>
    <t>15 - Structures</t>
  </si>
  <si>
    <t>16 - Coil Services</t>
  </si>
  <si>
    <t>17 - Cryostat and Base Support Structure</t>
  </si>
  <si>
    <t>18 - Field Period Assembly</t>
  </si>
  <si>
    <t>19 - Stellarator Core Management and Integration</t>
  </si>
  <si>
    <t>21 - Fueling Systems</t>
  </si>
  <si>
    <t>22 - Torus Vacuum Pumping Systems</t>
  </si>
  <si>
    <t>25 - Neutral Beam Injection System</t>
  </si>
  <si>
    <t>31 - Magnetic Diagnostics</t>
  </si>
  <si>
    <t>36 - Edge and Divertor Diagnostics</t>
  </si>
  <si>
    <t>38 - Electron Beam (EB) Mapping</t>
  </si>
  <si>
    <t>39 - Diagnostics Integration</t>
  </si>
  <si>
    <t>41 - AC Power</t>
  </si>
  <si>
    <t>43 - DC Systems</t>
  </si>
  <si>
    <t>44 - Control and protection Systems</t>
  </si>
  <si>
    <t>45 - Power System Design and Integration</t>
  </si>
  <si>
    <t>46 - FCPC Building Modifications</t>
  </si>
  <si>
    <t>51 - TCP/IP Infrastructure Systems</t>
  </si>
  <si>
    <t>52 - Central Instrumentation &amp; Control</t>
  </si>
  <si>
    <t>53 - Data Acquisition &amp; Facility Computing</t>
  </si>
  <si>
    <t>54 - Facility Timing &amp; Synchronization</t>
  </si>
  <si>
    <t>55 - Real Time Plasma &amp; Power Supply Control Sys</t>
  </si>
  <si>
    <t>56 - Central Safety Interlock Systems</t>
  </si>
  <si>
    <t>58 - Central I&amp;C management and Integration</t>
  </si>
  <si>
    <t>61 - Water Systems</t>
  </si>
  <si>
    <t>62 - Cryogenic Systems</t>
  </si>
  <si>
    <t>63 - Utility Systems</t>
  </si>
  <si>
    <t>65 - Facility Systems Integration</t>
  </si>
  <si>
    <t>71 - Shield Wall Seismic Modifications</t>
  </si>
  <si>
    <t>72 - Control Room Refurbishment</t>
  </si>
  <si>
    <t>73 - Platform Design &amp; Fabrication</t>
  </si>
  <si>
    <t>74 - Machine Assembly Planning and Oversight</t>
  </si>
  <si>
    <t>75 - Test Cell and Basement Assembly Operations</t>
  </si>
  <si>
    <t>76 - Tooling Design &amp; Fabrication</t>
  </si>
  <si>
    <t>81 - Project Management and Control</t>
  </si>
  <si>
    <t>82 - Project Engineering</t>
  </si>
  <si>
    <t>84 - Project Physics</t>
  </si>
  <si>
    <t>85 - Integrated Systems Testing</t>
  </si>
  <si>
    <t>change</t>
  </si>
  <si>
    <t>wbs2</t>
  </si>
  <si>
    <t>ECP 16 simplification of trim coli sys -200k</t>
  </si>
  <si>
    <t>ECP 16 reclassification to non MIE</t>
  </si>
  <si>
    <t>ECP 16 simplification offueling sys</t>
  </si>
  <si>
    <t>ECP 16 not req'd for CD-4.</t>
  </si>
  <si>
    <t>.Lateral supports +22k</t>
  </si>
  <si>
    <t>ECP 16 FY04 cost variance +93</t>
  </si>
  <si>
    <t>ECP 16 FY04 cost variance +507</t>
  </si>
  <si>
    <t>ECP 16 FY04 cost variance +30</t>
  </si>
  <si>
    <t>ECP 16 FY04 cost variance +193</t>
  </si>
  <si>
    <t>Kalish re-estimate</t>
  </si>
  <si>
    <t>Demo method for determining current center +88.Moved Brooks to WBS 82 -158</t>
  </si>
  <si>
    <t>Increased scope from Raki</t>
  </si>
  <si>
    <t>Adjusted based upon FY04 allocation costs and estimated out year mapping</t>
  </si>
  <si>
    <t>ECP 14</t>
  </si>
  <si>
    <t>NCSX FY05 re-planning reconciliation</t>
  </si>
  <si>
    <t>ECP 16</t>
  </si>
  <si>
    <t xml:space="preserve">ECP 16 FY04 cost variance +14.6k </t>
  </si>
  <si>
    <t>ECP 16 FY04 cost variance +139.</t>
  </si>
  <si>
    <t>12 - 12 - Vacuum Vessel Systems</t>
  </si>
  <si>
    <t>13 - 13 - Conventional Coils</t>
  </si>
  <si>
    <t>14 - 14 - Modular Coils</t>
  </si>
  <si>
    <t>15 - 15 - Structures</t>
  </si>
  <si>
    <t>16 - 16 - Coil Services</t>
  </si>
  <si>
    <t>17 - 17 - Cryostat and Base Support Structure</t>
  </si>
  <si>
    <t>18 - 18 - Field Period Assembly</t>
  </si>
  <si>
    <t>19 - 19 - Stellarator Core Management and Integration</t>
  </si>
  <si>
    <t>21 - 21 - Fueling Systems</t>
  </si>
  <si>
    <t>22 - 22 - Torus Vacuum Pumping Systems</t>
  </si>
  <si>
    <t>25 - 25 - Neutral Beam Injection System</t>
  </si>
  <si>
    <t xml:space="preserve">250 - Neutral Beam Injection System             </t>
  </si>
  <si>
    <t>31 - 31 - Magnetic Diagnostics</t>
  </si>
  <si>
    <t>36 - 36 - Edge and Divertor Diagnostics</t>
  </si>
  <si>
    <t>38 - 38 - Electron Beam (EB) Mapping</t>
  </si>
  <si>
    <t>39 - 39 - Diagnostics Integration</t>
  </si>
  <si>
    <t>41 - 41 - AC Power</t>
  </si>
  <si>
    <t>43 - 43 - DC Systems</t>
  </si>
  <si>
    <t>44 - 44 - Control and protection Systems</t>
  </si>
  <si>
    <t>45 - 45 - Power System Design and Integration</t>
  </si>
  <si>
    <t>46 - 46 - FCPC Building Modifications</t>
  </si>
  <si>
    <t>51 - 51 - TCP/IP Infrastructure Systems</t>
  </si>
  <si>
    <t>52 - 52 - Central Instrumentation &amp; Control</t>
  </si>
  <si>
    <t>53 - 53 - Data Acquisition &amp; Facility Computing</t>
  </si>
  <si>
    <t>54 - 54 - Facility Timing &amp; Synchronization</t>
  </si>
  <si>
    <t>55 - 55 - Real Time Plasma &amp; Power Supply Control Sys</t>
  </si>
  <si>
    <t>56 - 56 - Central Safety Interlock Systems</t>
  </si>
  <si>
    <t>58 - 58 - Central I&amp;C management and Integration</t>
  </si>
  <si>
    <t>61 - 61 - Water Systems</t>
  </si>
  <si>
    <t>62 - 62 - Cryogenic Systems</t>
  </si>
  <si>
    <t>63 - 63 - Utility Systems</t>
  </si>
  <si>
    <t>65 - 65 - Facility Systems Integration</t>
  </si>
  <si>
    <t>71 - 71 - Shield Wall Seismic Modifications</t>
  </si>
  <si>
    <t>72 - 72 - Control Room Refurbishment</t>
  </si>
  <si>
    <t>73 - 73 - Platform Design &amp; Fabrication</t>
  </si>
  <si>
    <t xml:space="preserve">730 - Test Cell &amp; Basement Assembly Operations  </t>
  </si>
  <si>
    <t>74 - 74 - Machine Assembly Planning and Oversight</t>
  </si>
  <si>
    <t>75 - 75 - Test Cell and Basement Assembly Operations</t>
  </si>
  <si>
    <t>76 - 76 - Tooling Design &amp; Fabrication</t>
  </si>
  <si>
    <t>81 - 81 - Project Management and Control</t>
  </si>
  <si>
    <t xml:space="preserve">810 - Project Management &amp; Control              </t>
  </si>
  <si>
    <t>82 - 82 - Project Engineering</t>
  </si>
  <si>
    <t>820 - Project Engineering</t>
  </si>
  <si>
    <t>84 - 84 - Project Physics</t>
  </si>
  <si>
    <t>840 - Project Physics</t>
  </si>
  <si>
    <t>85 - 85 - Integrated Systems Testing</t>
  </si>
  <si>
    <t>AA - PPPL Allocations</t>
  </si>
  <si>
    <t>CC - Contingency</t>
  </si>
  <si>
    <t>description</t>
  </si>
  <si>
    <t>.Increased Viola to 2  days /week oversight +$63k; Increased field weld joint full size sample =+$96k</t>
  </si>
  <si>
    <t>part of FP assy</t>
  </si>
  <si>
    <t xml:space="preserve">+202k increased cost for stud instl, cooling tubes, magnetics instl, </t>
  </si>
  <si>
    <t>+$129 MC sub-assy,</t>
  </si>
  <si>
    <t>Reduced Viola to .7 fte during FP assy.-$175k. $190 trabsferred to wbs185</t>
  </si>
  <si>
    <t>Deleted $41k for install of sensors and mag diag. Alreadyy incl in wbs 184</t>
  </si>
  <si>
    <t>re-estimted out year needs. Cost share with res prep</t>
  </si>
  <si>
    <t>+$52k MCWF analysis, +85 EIO s/c,+54 JPP s/c,+79 title III MCWF fab</t>
  </si>
  <si>
    <t xml:space="preserve"> Chrzanowski/Meighan oversight of TRC +202k</t>
  </si>
  <si>
    <t>MIE</t>
  </si>
  <si>
    <t>PPPL</t>
  </si>
  <si>
    <t>ORNL</t>
  </si>
  <si>
    <t>FY03 BA</t>
  </si>
  <si>
    <t>TOTAL</t>
  </si>
  <si>
    <t>FY03 Spent</t>
  </si>
  <si>
    <t>FY03/04 CO</t>
  </si>
  <si>
    <t>FY04 BA</t>
  </si>
  <si>
    <t>FY04 Budget</t>
  </si>
  <si>
    <t>fin plan feb04 pppl to ornl</t>
  </si>
  <si>
    <t>fin plan mar04 pppl to ornl</t>
  </si>
  <si>
    <t>fin plan jun04 pppl to ornl</t>
  </si>
  <si>
    <t>fin plan 04 pppl to ornl</t>
  </si>
  <si>
    <t>fin plan 04 pppl to indirect equipt (out of project)</t>
  </si>
  <si>
    <t>spent FY04</t>
  </si>
  <si>
    <t>FY04/05 CO</t>
  </si>
  <si>
    <t>FY05 FWP</t>
  </si>
  <si>
    <t>FY05 Budget</t>
  </si>
  <si>
    <t>FY05 credit for FY04 cost on pwr systems (reclassified from MIE to Upgrade)</t>
  </si>
  <si>
    <t>FY05 Initial guidance (DOE tax removed from project</t>
  </si>
  <si>
    <t>FY06 BA Plan</t>
  </si>
  <si>
    <t>FY07 BA Plan</t>
  </si>
  <si>
    <t>FY08 BA Plan</t>
  </si>
  <si>
    <t>MIE Total</t>
  </si>
  <si>
    <t>BO</t>
  </si>
  <si>
    <t>subtotal</t>
  </si>
  <si>
    <t>SUBTOTAL WBS 1</t>
  </si>
  <si>
    <t>SUBTOTAL WBS 2</t>
  </si>
  <si>
    <t>SUBTOTAL WBS 3</t>
  </si>
  <si>
    <t>SUBTOTAL WBS 4</t>
  </si>
  <si>
    <t>SUBTOTAL WBS 5</t>
  </si>
  <si>
    <t>SUBTOTAL WBS 6</t>
  </si>
  <si>
    <t>SUBTOTAL WBS 7</t>
  </si>
  <si>
    <t>SUBTOTAL WBS 8</t>
  </si>
  <si>
    <t>eliminated outlets on 2nd level</t>
  </si>
  <si>
    <t>WBS2</t>
  </si>
  <si>
    <t>DESC</t>
  </si>
  <si>
    <t xml:space="preserve">      FY      2003</t>
  </si>
  <si>
    <t xml:space="preserve">      FY      2004</t>
  </si>
  <si>
    <t xml:space="preserve">      FY      2005</t>
  </si>
  <si>
    <t xml:space="preserve">      FY      2006</t>
  </si>
  <si>
    <t xml:space="preserve">      FY      2007</t>
  </si>
  <si>
    <t xml:space="preserve">      FY      2008</t>
  </si>
  <si>
    <t xml:space="preserve">  TOTAL  </t>
  </si>
  <si>
    <t>AA</t>
  </si>
  <si>
    <t>CC</t>
  </si>
  <si>
    <t>BA plus carryover</t>
  </si>
  <si>
    <t xml:space="preserve">RES </t>
  </si>
  <si>
    <t>None</t>
  </si>
  <si>
    <t>35       - PPPL Travel</t>
  </si>
  <si>
    <t>41       - PPPL M&amp;S</t>
  </si>
  <si>
    <t>41MYATT  - $k myatt at 125 hr</t>
  </si>
  <si>
    <t>41TITUS  - $k ritus at 124 hr</t>
  </si>
  <si>
    <t>48       -</t>
  </si>
  <si>
    <t>4E       - PPPL M&amp;S exempt</t>
  </si>
  <si>
    <t>54       - Allocations</t>
  </si>
  <si>
    <t>81       - no G&amp;A cost</t>
  </si>
  <si>
    <t>B///CB   - PPPL Project Clerical</t>
  </si>
  <si>
    <t>EA//EM   - PPPL Analysis engineer</t>
  </si>
  <si>
    <t>EA//SM   - PPPL Designer</t>
  </si>
  <si>
    <t>EC//EM   - PPPL Comuter Engineer</t>
  </si>
  <si>
    <t>EC//SM   - PPPL Computer Senior Tech</t>
  </si>
  <si>
    <t>EE//AM   -</t>
  </si>
  <si>
    <t>EE//EM   - PPPL Electrical engineer</t>
  </si>
  <si>
    <t>EE//SM   - PPPL Electrical Senior Tech</t>
  </si>
  <si>
    <t>EE//TB   - PPPL Electrical Technician</t>
  </si>
  <si>
    <t>EM//EM   - PPPL FO&amp;M Engineer</t>
  </si>
  <si>
    <t>EM//SM   - PPPL FO&amp;M Senior Tech</t>
  </si>
  <si>
    <t>EM//TB   - PPPL FO&amp;M Technician</t>
  </si>
  <si>
    <t>FC//AM   - PPPL P&amp;CO am</t>
  </si>
  <si>
    <t>FC//EM   - PPPL P&amp;CO em</t>
  </si>
  <si>
    <t>ORNL35   - ORNL Travel</t>
  </si>
  <si>
    <t>ORNL41   - ORNL M&amp;S</t>
  </si>
  <si>
    <t>ORNL81   - ORNL cost</t>
  </si>
  <si>
    <t>ORNLAM   - ORNL Admin</t>
  </si>
  <si>
    <t>ORNLEM   - ORNL Engineer</t>
  </si>
  <si>
    <t>ORNLRM   - ORNL Scientist</t>
  </si>
  <si>
    <t>R///RM2  - PPPL Scientist pdg2</t>
  </si>
  <si>
    <t>R///RM3  - PPPL Scientist pdg3</t>
  </si>
  <si>
    <t>SH//TB   - HP Techs</t>
  </si>
  <si>
    <t>XORNL    - contingency-ornl</t>
  </si>
  <si>
    <t>BA</t>
  </si>
  <si>
    <t>Carryover</t>
  </si>
  <si>
    <t>credit (FY04 pwr sys xfr)</t>
  </si>
  <si>
    <t>Total Budget</t>
  </si>
  <si>
    <t>FY2003</t>
  </si>
  <si>
    <t>FY2004</t>
  </si>
  <si>
    <t>FY2005</t>
  </si>
  <si>
    <t>FY2006</t>
  </si>
  <si>
    <t>FY2007</t>
  </si>
  <si>
    <t>FY2008</t>
  </si>
  <si>
    <t>AAA</t>
  </si>
  <si>
    <t>CCC</t>
  </si>
  <si>
    <t>Kalish re-estimate of new design</t>
  </si>
  <si>
    <t>11 - 11 - In-Vessel Components</t>
  </si>
  <si>
    <t>ECP 18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</si>
</sst>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+\ 0.00;\-\ 0.00"/>
    <numFmt numFmtId="165" formatCode="[Red]\+\ 0.00;[Blue]\-\ 0.00"/>
    <numFmt numFmtId="166" formatCode="[Red]\+\ 0.0;[Blue]\-\ 0.0"/>
    <numFmt numFmtId="167" formatCode="[Red]\+\ 0;[Blue]\-\ 0"/>
    <numFmt numFmtId="168" formatCode="_(* #,##0.0_);_(* \(#,##0.0\);_(* &quot;-&quot;??_);_(@_)"/>
    <numFmt numFmtId="169" formatCode="_(* #,##0_);_(* \(#,##0\);_(* &quot;-&quot;??_);_(@_)"/>
    <numFmt numFmtId="170" formatCode="_(* #,##0.0_);_(* \(#,##0.0\);_(* &quot;-&quot;?_);_(@_)"/>
    <numFmt numFmtId="171" formatCode="0.0000"/>
    <numFmt numFmtId="172" formatCode="0.000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2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i/>
      <sz val="10"/>
      <name val="Arial"/>
      <family val="2"/>
    </font>
    <font>
      <u val="singleAccounting"/>
      <sz val="10"/>
      <name val="Arial"/>
      <family val="0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i/>
      <u val="singleAccounting"/>
      <sz val="10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b/>
      <i/>
      <sz val="11"/>
      <name val="Arial"/>
      <family val="0"/>
    </font>
    <font>
      <b/>
      <u val="single"/>
      <sz val="16"/>
      <name val="Arial"/>
      <family val="0"/>
    </font>
    <font>
      <i/>
      <u val="singleAccounting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ill="1" applyAlignment="1">
      <alignment/>
    </xf>
    <xf numFmtId="168" fontId="0" fillId="0" borderId="0" xfId="0" applyNumberFormat="1" applyFill="1" applyAlignment="1">
      <alignment/>
    </xf>
    <xf numFmtId="169" fontId="0" fillId="0" borderId="0" xfId="0" applyNumberFormat="1" applyFill="1" applyAlignment="1">
      <alignment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/>
    </xf>
    <xf numFmtId="167" fontId="0" fillId="0" borderId="0" xfId="0" applyNumberFormat="1" applyFill="1" applyAlignment="1">
      <alignment wrapText="1"/>
    </xf>
    <xf numFmtId="0" fontId="2" fillId="0" borderId="0" xfId="0" applyFont="1" applyFill="1" applyAlignment="1">
      <alignment vertical="top"/>
    </xf>
    <xf numFmtId="0" fontId="2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2" xfId="0" applyFill="1" applyBorder="1" applyAlignment="1">
      <alignment wrapText="1"/>
    </xf>
    <xf numFmtId="167" fontId="0" fillId="0" borderId="1" xfId="0" applyNumberFormat="1" applyFill="1" applyBorder="1" applyAlignment="1">
      <alignment wrapText="1"/>
    </xf>
    <xf numFmtId="0" fontId="0" fillId="0" borderId="1" xfId="0" applyFill="1" applyBorder="1" applyAlignment="1" quotePrefix="1">
      <alignment wrapText="1"/>
    </xf>
    <xf numFmtId="169" fontId="0" fillId="0" borderId="1" xfId="0" applyNumberFormat="1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169" fontId="0" fillId="0" borderId="0" xfId="15" applyNumberFormat="1" applyAlignment="1">
      <alignment/>
    </xf>
    <xf numFmtId="169" fontId="8" fillId="0" borderId="0" xfId="15" applyNumberFormat="1" applyFont="1" applyAlignment="1">
      <alignment/>
    </xf>
    <xf numFmtId="169" fontId="2" fillId="0" borderId="0" xfId="15" applyNumberFormat="1" applyFont="1" applyAlignment="1">
      <alignment/>
    </xf>
    <xf numFmtId="0" fontId="9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0" fontId="12" fillId="0" borderId="1" xfId="0" applyFont="1" applyFill="1" applyBorder="1" applyAlignment="1">
      <alignment wrapText="1"/>
    </xf>
    <xf numFmtId="0" fontId="15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69" fontId="0" fillId="0" borderId="0" xfId="15" applyNumberFormat="1" applyAlignment="1">
      <alignment/>
    </xf>
    <xf numFmtId="0" fontId="2" fillId="0" borderId="0" xfId="0" applyFont="1" applyAlignment="1">
      <alignment horizontal="left"/>
    </xf>
    <xf numFmtId="169" fontId="2" fillId="0" borderId="0" xfId="15" applyNumberFormat="1" applyFont="1" applyAlignment="1">
      <alignment horizontal="left"/>
    </xf>
    <xf numFmtId="0" fontId="7" fillId="0" borderId="0" xfId="0" applyFont="1" applyAlignment="1">
      <alignment horizontal="right"/>
    </xf>
    <xf numFmtId="169" fontId="7" fillId="0" borderId="0" xfId="15" applyNumberFormat="1" applyFont="1" applyAlignment="1">
      <alignment/>
    </xf>
    <xf numFmtId="169" fontId="16" fillId="0" borderId="0" xfId="15" applyNumberFormat="1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169" fontId="7" fillId="0" borderId="0" xfId="15" applyNumberFormat="1" applyFont="1" applyAlignment="1">
      <alignment horizontal="right"/>
    </xf>
    <xf numFmtId="169" fontId="16" fillId="0" borderId="0" xfId="15" applyNumberFormat="1" applyFont="1" applyAlignment="1">
      <alignment horizontal="right"/>
    </xf>
    <xf numFmtId="0" fontId="0" fillId="2" borderId="0" xfId="0" applyFill="1" applyAlignment="1">
      <alignment/>
    </xf>
    <xf numFmtId="169" fontId="2" fillId="2" borderId="0" xfId="15" applyNumberFormat="1" applyFont="1" applyFill="1" applyAlignment="1">
      <alignment/>
    </xf>
    <xf numFmtId="169" fontId="0" fillId="2" borderId="0" xfId="15" applyNumberFormat="1" applyFill="1" applyAlignment="1">
      <alignment/>
    </xf>
    <xf numFmtId="169" fontId="10" fillId="2" borderId="0" xfId="15" applyNumberFormat="1" applyFont="1" applyFill="1" applyAlignment="1">
      <alignment/>
    </xf>
    <xf numFmtId="169" fontId="8" fillId="2" borderId="0" xfId="15" applyNumberFormat="1" applyFont="1" applyFill="1" applyAlignment="1">
      <alignment/>
    </xf>
    <xf numFmtId="169" fontId="0" fillId="2" borderId="0" xfId="0" applyNumberFormat="1" applyFill="1" applyAlignment="1">
      <alignment/>
    </xf>
    <xf numFmtId="0" fontId="9" fillId="0" borderId="1" xfId="0" applyFont="1" applyFill="1" applyBorder="1" applyAlignment="1">
      <alignment wrapText="1"/>
    </xf>
    <xf numFmtId="0" fontId="6" fillId="0" borderId="2" xfId="0" applyFont="1" applyFill="1" applyBorder="1" applyAlignment="1">
      <alignment/>
    </xf>
    <xf numFmtId="2" fontId="3" fillId="0" borderId="0" xfId="0" applyNumberFormat="1" applyFont="1" applyFill="1" applyAlignment="1">
      <alignment/>
    </xf>
    <xf numFmtId="2" fontId="6" fillId="0" borderId="4" xfId="0" applyNumberFormat="1" applyFont="1" applyFill="1" applyBorder="1" applyAlignment="1">
      <alignment/>
    </xf>
    <xf numFmtId="2" fontId="0" fillId="0" borderId="5" xfId="15" applyNumberFormat="1" applyFill="1" applyBorder="1" applyAlignment="1">
      <alignment/>
    </xf>
    <xf numFmtId="2" fontId="0" fillId="0" borderId="6" xfId="15" applyNumberFormat="1" applyFill="1" applyBorder="1" applyAlignment="1">
      <alignment/>
    </xf>
    <xf numFmtId="2" fontId="8" fillId="0" borderId="6" xfId="15" applyNumberFormat="1" applyFont="1" applyFill="1" applyBorder="1" applyAlignment="1">
      <alignment/>
    </xf>
    <xf numFmtId="2" fontId="9" fillId="0" borderId="6" xfId="15" applyNumberFormat="1" applyFont="1" applyFill="1" applyBorder="1" applyAlignment="1">
      <alignment/>
    </xf>
    <xf numFmtId="2" fontId="2" fillId="0" borderId="6" xfId="15" applyNumberFormat="1" applyFont="1" applyFill="1" applyBorder="1" applyAlignment="1">
      <alignment/>
    </xf>
    <xf numFmtId="2" fontId="0" fillId="0" borderId="6" xfId="15" applyNumberFormat="1" applyFont="1" applyFill="1" applyBorder="1" applyAlignment="1">
      <alignment vertical="top"/>
    </xf>
    <xf numFmtId="2" fontId="0" fillId="0" borderId="6" xfId="15" applyNumberFormat="1" applyFont="1" applyFill="1" applyBorder="1" applyAlignment="1">
      <alignment/>
    </xf>
    <xf numFmtId="2" fontId="8" fillId="0" borderId="6" xfId="15" applyNumberFormat="1" applyFont="1" applyFill="1" applyBorder="1" applyAlignment="1">
      <alignment/>
    </xf>
    <xf numFmtId="2" fontId="11" fillId="0" borderId="6" xfId="15" applyNumberFormat="1" applyFont="1" applyFill="1" applyBorder="1" applyAlignment="1">
      <alignment/>
    </xf>
    <xf numFmtId="2" fontId="14" fillId="0" borderId="6" xfId="15" applyNumberFormat="1" applyFont="1" applyFill="1" applyBorder="1" applyAlignment="1">
      <alignment/>
    </xf>
    <xf numFmtId="2" fontId="13" fillId="0" borderId="6" xfId="15" applyNumberFormat="1" applyFont="1" applyFill="1" applyBorder="1" applyAlignment="1">
      <alignment/>
    </xf>
    <xf numFmtId="2" fontId="5" fillId="0" borderId="7" xfId="15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2" fontId="13" fillId="0" borderId="0" xfId="0" applyNumberFormat="1" applyFont="1" applyFill="1" applyAlignment="1">
      <alignment/>
    </xf>
    <xf numFmtId="2" fontId="3" fillId="0" borderId="0" xfId="15" applyNumberFormat="1" applyFont="1" applyFill="1" applyAlignment="1">
      <alignment/>
    </xf>
    <xf numFmtId="2" fontId="6" fillId="0" borderId="8" xfId="0" applyNumberFormat="1" applyFont="1" applyFill="1" applyBorder="1" applyAlignment="1">
      <alignment/>
    </xf>
    <xf numFmtId="2" fontId="6" fillId="0" borderId="9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2" fontId="6" fillId="0" borderId="5" xfId="15" applyNumberFormat="1" applyFont="1" applyFill="1" applyBorder="1" applyAlignment="1">
      <alignment wrapText="1"/>
    </xf>
    <xf numFmtId="2" fontId="6" fillId="0" borderId="11" xfId="0" applyNumberFormat="1" applyFont="1" applyFill="1" applyBorder="1" applyAlignment="1">
      <alignment/>
    </xf>
    <xf numFmtId="2" fontId="0" fillId="0" borderId="11" xfId="15" applyNumberFormat="1" applyFill="1" applyBorder="1" applyAlignment="1">
      <alignment/>
    </xf>
    <xf numFmtId="2" fontId="0" fillId="0" borderId="11" xfId="0" applyNumberFormat="1" applyFill="1" applyBorder="1" applyAlignment="1">
      <alignment/>
    </xf>
    <xf numFmtId="2" fontId="0" fillId="0" borderId="0" xfId="15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6" xfId="15" applyNumberFormat="1" applyBorder="1" applyAlignment="1">
      <alignment/>
    </xf>
    <xf numFmtId="2" fontId="0" fillId="0" borderId="0" xfId="15" applyNumberFormat="1" applyFont="1" applyFill="1" applyBorder="1" applyAlignment="1">
      <alignment/>
    </xf>
    <xf numFmtId="2" fontId="8" fillId="0" borderId="0" xfId="15" applyNumberFormat="1" applyFont="1" applyFill="1" applyBorder="1" applyAlignment="1">
      <alignment/>
    </xf>
    <xf numFmtId="2" fontId="8" fillId="0" borderId="6" xfId="15" applyNumberFormat="1" applyFont="1" applyBorder="1" applyAlignment="1">
      <alignment/>
    </xf>
    <xf numFmtId="2" fontId="8" fillId="0" borderId="0" xfId="0" applyNumberFormat="1" applyFont="1" applyFill="1" applyBorder="1" applyAlignment="1">
      <alignment/>
    </xf>
    <xf numFmtId="2" fontId="7" fillId="0" borderId="0" xfId="15" applyNumberFormat="1" applyFont="1" applyFill="1" applyBorder="1" applyAlignment="1">
      <alignment/>
    </xf>
    <xf numFmtId="2" fontId="9" fillId="0" borderId="0" xfId="15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wrapText="1"/>
    </xf>
    <xf numFmtId="2" fontId="8" fillId="0" borderId="0" xfId="15" applyNumberFormat="1" applyFont="1" applyFill="1" applyBorder="1" applyAlignment="1">
      <alignment/>
    </xf>
    <xf numFmtId="2" fontId="2" fillId="0" borderId="0" xfId="15" applyNumberFormat="1" applyFont="1" applyFill="1" applyBorder="1" applyAlignment="1">
      <alignment/>
    </xf>
    <xf numFmtId="2" fontId="0" fillId="0" borderId="0" xfId="0" applyNumberFormat="1" applyFill="1" applyBorder="1" applyAlignment="1">
      <alignment wrapText="1"/>
    </xf>
    <xf numFmtId="2" fontId="0" fillId="0" borderId="0" xfId="15" applyNumberFormat="1" applyFont="1" applyFill="1" applyBorder="1" applyAlignment="1">
      <alignment vertical="top"/>
    </xf>
    <xf numFmtId="2" fontId="8" fillId="0" borderId="0" xfId="0" applyNumberFormat="1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2" fontId="11" fillId="0" borderId="0" xfId="15" applyNumberFormat="1" applyFont="1" applyFill="1" applyBorder="1" applyAlignment="1">
      <alignment/>
    </xf>
    <xf numFmtId="2" fontId="11" fillId="0" borderId="0" xfId="0" applyNumberFormat="1" applyFont="1" applyFill="1" applyBorder="1" applyAlignment="1">
      <alignment/>
    </xf>
    <xf numFmtId="2" fontId="14" fillId="0" borderId="0" xfId="15" applyNumberFormat="1" applyFont="1" applyFill="1" applyBorder="1" applyAlignment="1">
      <alignment/>
    </xf>
    <xf numFmtId="2" fontId="12" fillId="0" borderId="0" xfId="15" applyNumberFormat="1" applyFont="1" applyFill="1" applyBorder="1" applyAlignment="1">
      <alignment/>
    </xf>
    <xf numFmtId="2" fontId="14" fillId="0" borderId="0" xfId="0" applyNumberFormat="1" applyFont="1" applyFill="1" applyBorder="1" applyAlignment="1">
      <alignment/>
    </xf>
    <xf numFmtId="2" fontId="19" fillId="0" borderId="6" xfId="15" applyNumberFormat="1" applyFont="1" applyBorder="1" applyAlignment="1">
      <alignment/>
    </xf>
    <xf numFmtId="2" fontId="13" fillId="0" borderId="0" xfId="15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2" fontId="5" fillId="0" borderId="12" xfId="15" applyNumberFormat="1" applyFont="1" applyFill="1" applyBorder="1" applyAlignment="1">
      <alignment/>
    </xf>
    <xf numFmtId="2" fontId="0" fillId="0" borderId="0" xfId="15" applyNumberFormat="1" applyFill="1" applyAlignment="1">
      <alignment/>
    </xf>
    <xf numFmtId="2" fontId="13" fillId="0" borderId="0" xfId="15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35</xdr:row>
      <xdr:rowOff>114300</xdr:rowOff>
    </xdr:from>
    <xdr:to>
      <xdr:col>5</xdr:col>
      <xdr:colOff>219075</xdr:colOff>
      <xdr:row>41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4686300" y="5810250"/>
          <a:ext cx="800100" cy="904875"/>
          <a:chOff x="519" y="573"/>
          <a:chExt cx="84" cy="95"/>
        </a:xfrm>
        <a:solidFill>
          <a:srgbClr val="FFFFFF"/>
        </a:solidFill>
      </xdr:grpSpPr>
      <xdr:sp>
        <xdr:nvSpPr>
          <xdr:cNvPr id="2" name="Oval 2"/>
          <xdr:cNvSpPr>
            <a:spLocks/>
          </xdr:cNvSpPr>
        </xdr:nvSpPr>
        <xdr:spPr>
          <a:xfrm>
            <a:off x="525" y="573"/>
            <a:ext cx="71" cy="2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Oval 3"/>
          <xdr:cNvSpPr>
            <a:spLocks/>
          </xdr:cNvSpPr>
        </xdr:nvSpPr>
        <xdr:spPr>
          <a:xfrm>
            <a:off x="519" y="643"/>
            <a:ext cx="71" cy="2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Polygon 4"/>
          <xdr:cNvSpPr>
            <a:spLocks/>
          </xdr:cNvSpPr>
        </xdr:nvSpPr>
        <xdr:spPr>
          <a:xfrm>
            <a:off x="592" y="585"/>
            <a:ext cx="11" cy="72"/>
          </a:xfrm>
          <a:custGeom>
            <a:pathLst>
              <a:path h="72" w="11">
                <a:moveTo>
                  <a:pt x="4" y="0"/>
                </a:moveTo>
                <a:lnTo>
                  <a:pt x="11" y="0"/>
                </a:lnTo>
                <a:lnTo>
                  <a:pt x="11" y="72"/>
                </a:lnTo>
                <a:lnTo>
                  <a:pt x="0" y="72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333375</xdr:colOff>
      <xdr:row>41</xdr:row>
      <xdr:rowOff>133350</xdr:rowOff>
    </xdr:from>
    <xdr:to>
      <xdr:col>5</xdr:col>
      <xdr:colOff>228600</xdr:colOff>
      <xdr:row>46</xdr:row>
      <xdr:rowOff>9525</xdr:rowOff>
    </xdr:to>
    <xdr:grpSp>
      <xdr:nvGrpSpPr>
        <xdr:cNvPr id="5" name="Group 5"/>
        <xdr:cNvGrpSpPr>
          <a:grpSpLocks/>
        </xdr:cNvGrpSpPr>
      </xdr:nvGrpSpPr>
      <xdr:grpSpPr>
        <a:xfrm>
          <a:off x="4638675" y="6829425"/>
          <a:ext cx="857250" cy="714375"/>
          <a:chOff x="519" y="573"/>
          <a:chExt cx="84" cy="95"/>
        </a:xfrm>
        <a:solidFill>
          <a:srgbClr val="FFFFFF"/>
        </a:solidFill>
      </xdr:grpSpPr>
      <xdr:sp>
        <xdr:nvSpPr>
          <xdr:cNvPr id="6" name="Oval 6"/>
          <xdr:cNvSpPr>
            <a:spLocks/>
          </xdr:cNvSpPr>
        </xdr:nvSpPr>
        <xdr:spPr>
          <a:xfrm>
            <a:off x="525" y="573"/>
            <a:ext cx="71" cy="2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Oval 7"/>
          <xdr:cNvSpPr>
            <a:spLocks/>
          </xdr:cNvSpPr>
        </xdr:nvSpPr>
        <xdr:spPr>
          <a:xfrm>
            <a:off x="519" y="643"/>
            <a:ext cx="71" cy="2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Polygon 8"/>
          <xdr:cNvSpPr>
            <a:spLocks/>
          </xdr:cNvSpPr>
        </xdr:nvSpPr>
        <xdr:spPr>
          <a:xfrm>
            <a:off x="592" y="585"/>
            <a:ext cx="11" cy="72"/>
          </a:xfrm>
          <a:custGeom>
            <a:pathLst>
              <a:path h="72" w="11">
                <a:moveTo>
                  <a:pt x="4" y="0"/>
                </a:moveTo>
                <a:lnTo>
                  <a:pt x="11" y="0"/>
                </a:lnTo>
                <a:lnTo>
                  <a:pt x="11" y="72"/>
                </a:lnTo>
                <a:lnTo>
                  <a:pt x="0" y="72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4:K41"/>
  <sheetViews>
    <sheetView workbookViewId="0" topLeftCell="A1">
      <selection activeCell="E10" sqref="E10"/>
    </sheetView>
  </sheetViews>
  <sheetFormatPr defaultColWidth="9.140625" defaultRowHeight="12.75"/>
  <cols>
    <col min="1" max="3" width="9.140625" style="42" customWidth="1"/>
    <col min="4" max="4" width="65.57421875" style="42" customWidth="1"/>
    <col min="5" max="6" width="9.28125" style="44" bestFit="1" customWidth="1"/>
    <col min="7" max="7" width="9.140625" style="44" customWidth="1"/>
    <col min="8" max="8" width="9.28125" style="44" bestFit="1" customWidth="1"/>
    <col min="9" max="10" width="10.28125" style="42" bestFit="1" customWidth="1"/>
    <col min="11" max="16384" width="9.140625" style="42" customWidth="1"/>
  </cols>
  <sheetData>
    <row r="4" spans="5:10" ht="12.75">
      <c r="E4" s="43" t="s">
        <v>177</v>
      </c>
      <c r="J4" s="42" t="s">
        <v>201</v>
      </c>
    </row>
    <row r="5" spans="5:8" ht="15">
      <c r="E5" s="45" t="s">
        <v>178</v>
      </c>
      <c r="F5" s="45" t="s">
        <v>179</v>
      </c>
      <c r="G5" s="45"/>
      <c r="H5" s="45" t="s">
        <v>181</v>
      </c>
    </row>
    <row r="6" spans="4:8" ht="12.75">
      <c r="D6" s="42" t="s">
        <v>180</v>
      </c>
      <c r="E6" s="44">
        <v>6577</v>
      </c>
      <c r="F6" s="44">
        <v>1320</v>
      </c>
      <c r="H6" s="44">
        <f>SUM(E6:G6)</f>
        <v>7897</v>
      </c>
    </row>
    <row r="7" spans="4:10" ht="15">
      <c r="D7" s="42" t="s">
        <v>182</v>
      </c>
      <c r="E7" s="46">
        <v>-4796</v>
      </c>
      <c r="F7" s="46">
        <v>-1146</v>
      </c>
      <c r="G7" s="46"/>
      <c r="H7" s="46">
        <f aca="true" t="shared" si="0" ref="H7:H41">SUM(E7:G7)</f>
        <v>-5942</v>
      </c>
      <c r="J7" s="47">
        <f>-H7</f>
        <v>5942</v>
      </c>
    </row>
    <row r="8" ht="12.75">
      <c r="H8" s="44">
        <f t="shared" si="0"/>
        <v>0</v>
      </c>
    </row>
    <row r="9" ht="12.75">
      <c r="H9" s="44">
        <f t="shared" si="0"/>
        <v>0</v>
      </c>
    </row>
    <row r="10" spans="4:8" ht="12.75">
      <c r="D10" s="42" t="s">
        <v>183</v>
      </c>
      <c r="E10" s="44">
        <f>SUM(E6:E7)</f>
        <v>1781</v>
      </c>
      <c r="F10" s="44">
        <f>SUM(F6:F7)</f>
        <v>174</v>
      </c>
      <c r="H10" s="44">
        <f t="shared" si="0"/>
        <v>1955</v>
      </c>
    </row>
    <row r="11" spans="4:8" ht="15">
      <c r="D11" s="42" t="s">
        <v>184</v>
      </c>
      <c r="E11" s="46">
        <v>14415</v>
      </c>
      <c r="F11" s="46">
        <v>1506</v>
      </c>
      <c r="G11" s="46"/>
      <c r="H11" s="46">
        <f t="shared" si="0"/>
        <v>15921</v>
      </c>
    </row>
    <row r="12" spans="4:8" ht="12.75">
      <c r="D12" s="42" t="s">
        <v>185</v>
      </c>
      <c r="E12" s="44">
        <f>SUM(E10:E11)</f>
        <v>16196</v>
      </c>
      <c r="F12" s="44">
        <f>SUM(F10:F11)</f>
        <v>1680</v>
      </c>
      <c r="H12" s="44">
        <f t="shared" si="0"/>
        <v>17876</v>
      </c>
    </row>
    <row r="13" ht="12.75">
      <c r="H13" s="44">
        <f t="shared" si="0"/>
        <v>0</v>
      </c>
    </row>
    <row r="14" spans="4:8" ht="12.75">
      <c r="D14" s="42" t="s">
        <v>186</v>
      </c>
      <c r="E14" s="44">
        <v>-600</v>
      </c>
      <c r="F14" s="44">
        <f>-E14</f>
        <v>600</v>
      </c>
      <c r="H14" s="44">
        <f t="shared" si="0"/>
        <v>0</v>
      </c>
    </row>
    <row r="15" spans="4:8" ht="12.75">
      <c r="D15" s="42" t="s">
        <v>187</v>
      </c>
      <c r="E15" s="44">
        <v>-311</v>
      </c>
      <c r="F15" s="44">
        <f>-E15</f>
        <v>311</v>
      </c>
      <c r="H15" s="44">
        <f t="shared" si="0"/>
        <v>0</v>
      </c>
    </row>
    <row r="16" spans="4:8" ht="12.75">
      <c r="D16" s="42" t="s">
        <v>188</v>
      </c>
      <c r="E16" s="44">
        <v>-317</v>
      </c>
      <c r="F16" s="44">
        <f>-E16</f>
        <v>317</v>
      </c>
      <c r="H16" s="44">
        <f t="shared" si="0"/>
        <v>0</v>
      </c>
    </row>
    <row r="17" spans="4:8" ht="12.75">
      <c r="D17" s="42" t="s">
        <v>189</v>
      </c>
      <c r="E17" s="44">
        <v>-75</v>
      </c>
      <c r="F17" s="44">
        <f>-E17</f>
        <v>75</v>
      </c>
      <c r="H17" s="44">
        <f t="shared" si="0"/>
        <v>0</v>
      </c>
    </row>
    <row r="18" spans="4:8" ht="12.75">
      <c r="D18" s="42" t="s">
        <v>190</v>
      </c>
      <c r="E18" s="44">
        <v>-75</v>
      </c>
      <c r="H18" s="44">
        <f t="shared" si="0"/>
        <v>-75</v>
      </c>
    </row>
    <row r="19" spans="4:11" ht="15">
      <c r="D19" s="42" t="s">
        <v>191</v>
      </c>
      <c r="E19" s="46">
        <v>-11392</v>
      </c>
      <c r="F19" s="46">
        <v>-2847</v>
      </c>
      <c r="G19" s="46"/>
      <c r="H19" s="46">
        <f t="shared" si="0"/>
        <v>-14239</v>
      </c>
      <c r="J19" s="47">
        <f>-H19</f>
        <v>14239</v>
      </c>
      <c r="K19" s="47">
        <f>SUM(J19,J7)</f>
        <v>20181</v>
      </c>
    </row>
    <row r="20" ht="12.75">
      <c r="H20" s="44">
        <f t="shared" si="0"/>
        <v>0</v>
      </c>
    </row>
    <row r="21" ht="12.75">
      <c r="H21" s="44">
        <f t="shared" si="0"/>
        <v>0</v>
      </c>
    </row>
    <row r="22" spans="4:8" ht="12.75">
      <c r="D22" s="42" t="s">
        <v>192</v>
      </c>
      <c r="E22" s="44">
        <f>SUM(E12:E19)</f>
        <v>3426</v>
      </c>
      <c r="F22" s="44">
        <f>SUM(F12:F19)</f>
        <v>136</v>
      </c>
      <c r="H22" s="44">
        <f t="shared" si="0"/>
        <v>3562</v>
      </c>
    </row>
    <row r="23" spans="4:8" ht="12.75">
      <c r="D23" s="42" t="s">
        <v>193</v>
      </c>
      <c r="E23" s="44">
        <v>14400</v>
      </c>
      <c r="F23" s="44">
        <v>1500</v>
      </c>
      <c r="H23" s="44">
        <f t="shared" si="0"/>
        <v>15900</v>
      </c>
    </row>
    <row r="24" spans="4:8" ht="12.75">
      <c r="D24" s="42" t="s">
        <v>196</v>
      </c>
      <c r="E24" s="44">
        <v>-100</v>
      </c>
      <c r="F24" s="44">
        <v>0</v>
      </c>
      <c r="H24" s="44">
        <f t="shared" si="0"/>
        <v>-100</v>
      </c>
    </row>
    <row r="25" spans="4:11" ht="15">
      <c r="D25" s="42" t="s">
        <v>195</v>
      </c>
      <c r="E25" s="46">
        <v>439</v>
      </c>
      <c r="F25" s="46">
        <v>0</v>
      </c>
      <c r="G25" s="46"/>
      <c r="H25" s="46">
        <f t="shared" si="0"/>
        <v>439</v>
      </c>
      <c r="J25" s="47">
        <f>-H25</f>
        <v>-439</v>
      </c>
      <c r="K25" s="47"/>
    </row>
    <row r="26" spans="4:11" ht="12.75">
      <c r="D26" s="42" t="s">
        <v>194</v>
      </c>
      <c r="E26" s="44">
        <f>SUM(E22:E25)</f>
        <v>18165</v>
      </c>
      <c r="F26" s="44">
        <f>SUM(F22:F25)</f>
        <v>1636</v>
      </c>
      <c r="H26" s="44">
        <f t="shared" si="0"/>
        <v>19801</v>
      </c>
      <c r="J26" s="47">
        <f>+H26</f>
        <v>19801</v>
      </c>
      <c r="K26" s="47">
        <f>SUM(J7,J19,J25:J26)</f>
        <v>39543</v>
      </c>
    </row>
    <row r="27" ht="12.75">
      <c r="H27" s="44">
        <f t="shared" si="0"/>
        <v>0</v>
      </c>
    </row>
    <row r="28" spans="4:10" ht="12.75">
      <c r="D28" s="42" t="s">
        <v>197</v>
      </c>
      <c r="H28" s="44">
        <v>22100</v>
      </c>
      <c r="J28" s="44">
        <v>22310</v>
      </c>
    </row>
    <row r="29" spans="4:10" ht="12.75">
      <c r="D29" s="42" t="s">
        <v>198</v>
      </c>
      <c r="H29" s="44">
        <v>19400</v>
      </c>
      <c r="J29" s="44">
        <v>19280</v>
      </c>
    </row>
    <row r="30" spans="4:10" ht="12.75">
      <c r="D30" s="42" t="s">
        <v>199</v>
      </c>
      <c r="H30" s="44">
        <v>5100</v>
      </c>
      <c r="J30" s="44">
        <v>5584</v>
      </c>
    </row>
    <row r="31" ht="12.75">
      <c r="H31" s="44">
        <f t="shared" si="0"/>
        <v>0</v>
      </c>
    </row>
    <row r="32" ht="12.75">
      <c r="H32" s="44">
        <f t="shared" si="0"/>
        <v>0</v>
      </c>
    </row>
    <row r="33" spans="4:10" ht="12.75">
      <c r="D33" s="42" t="s">
        <v>200</v>
      </c>
      <c r="H33" s="44">
        <f>SUM(H6,H11,H18,H24,H23,H28:H30)</f>
        <v>86143</v>
      </c>
      <c r="J33" s="47">
        <f>SUM(J7:J30)</f>
        <v>86717</v>
      </c>
    </row>
    <row r="34" spans="8:9" ht="12.75">
      <c r="H34" s="44">
        <f t="shared" si="0"/>
        <v>0</v>
      </c>
      <c r="I34" s="44">
        <v>86346</v>
      </c>
    </row>
    <row r="35" ht="12.75">
      <c r="H35" s="44">
        <f>+I34-H33</f>
        <v>203</v>
      </c>
    </row>
    <row r="36" ht="12.75">
      <c r="H36" s="44">
        <f t="shared" si="0"/>
        <v>0</v>
      </c>
    </row>
    <row r="37" ht="12.75">
      <c r="H37" s="44">
        <f t="shared" si="0"/>
        <v>0</v>
      </c>
    </row>
    <row r="38" ht="12.75">
      <c r="H38" s="44">
        <f t="shared" si="0"/>
        <v>0</v>
      </c>
    </row>
    <row r="39" ht="12.75">
      <c r="H39" s="44">
        <f t="shared" si="0"/>
        <v>0</v>
      </c>
    </row>
    <row r="40" ht="12.75">
      <c r="H40" s="44">
        <f t="shared" si="0"/>
        <v>0</v>
      </c>
    </row>
    <row r="41" ht="12.75">
      <c r="H41" s="44">
        <f t="shared" si="0"/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workbookViewId="0" topLeftCell="A26">
      <selection activeCell="I46" sqref="A1:I46"/>
    </sheetView>
  </sheetViews>
  <sheetFormatPr defaultColWidth="9.140625" defaultRowHeight="12.75"/>
  <cols>
    <col min="1" max="1" width="5.421875" style="0" bestFit="1" customWidth="1"/>
    <col min="2" max="2" width="35.140625" style="0" bestFit="1" customWidth="1"/>
    <col min="3" max="3" width="11.28125" style="0" customWidth="1"/>
    <col min="4" max="4" width="12.7109375" style="0" customWidth="1"/>
    <col min="5" max="8" width="14.421875" style="0" bestFit="1" customWidth="1"/>
    <col min="9" max="9" width="9.00390625" style="0" bestFit="1" customWidth="1"/>
  </cols>
  <sheetData>
    <row r="1" spans="1:9" ht="12.75">
      <c r="A1" t="s">
        <v>224</v>
      </c>
      <c r="B1" t="s">
        <v>225</v>
      </c>
      <c r="C1" t="s">
        <v>214</v>
      </c>
      <c r="D1" t="s">
        <v>215</v>
      </c>
      <c r="E1" t="s">
        <v>216</v>
      </c>
      <c r="F1" t="s">
        <v>217</v>
      </c>
      <c r="G1" t="s">
        <v>218</v>
      </c>
      <c r="H1" t="s">
        <v>219</v>
      </c>
      <c r="I1" t="s">
        <v>220</v>
      </c>
    </row>
    <row r="2" spans="2:9" ht="12.75">
      <c r="B2" t="s">
        <v>226</v>
      </c>
      <c r="C2" s="32"/>
      <c r="D2" s="32">
        <v>110.47</v>
      </c>
      <c r="E2" s="32">
        <v>174.31</v>
      </c>
      <c r="F2" s="32">
        <v>119.92</v>
      </c>
      <c r="G2" s="32">
        <v>46.25</v>
      </c>
      <c r="H2" s="32">
        <v>13.76</v>
      </c>
      <c r="I2" s="32">
        <v>464.71</v>
      </c>
    </row>
    <row r="3" spans="2:9" ht="12.75">
      <c r="B3" t="s">
        <v>227</v>
      </c>
      <c r="C3" s="32">
        <v>1029.53</v>
      </c>
      <c r="D3" s="32">
        <v>2399.22</v>
      </c>
      <c r="E3" s="32">
        <v>3213.99</v>
      </c>
      <c r="F3" s="32">
        <v>4224.04</v>
      </c>
      <c r="G3" s="32">
        <v>4799.99</v>
      </c>
      <c r="H3" s="32">
        <v>1826.26</v>
      </c>
      <c r="I3" s="32">
        <v>17493.03</v>
      </c>
    </row>
    <row r="4" spans="2:9" ht="12.75">
      <c r="B4" t="s">
        <v>228</v>
      </c>
      <c r="C4" s="32"/>
      <c r="D4" s="32">
        <v>126.32</v>
      </c>
      <c r="E4" s="32">
        <v>38.22</v>
      </c>
      <c r="F4" s="32"/>
      <c r="G4" s="32"/>
      <c r="H4" s="32"/>
      <c r="I4" s="32">
        <v>164.54</v>
      </c>
    </row>
    <row r="5" spans="2:9" ht="12.75">
      <c r="B5" t="s">
        <v>229</v>
      </c>
      <c r="C5" s="32"/>
      <c r="D5" s="32">
        <v>66.8</v>
      </c>
      <c r="E5" s="32"/>
      <c r="F5" s="32"/>
      <c r="G5" s="32"/>
      <c r="H5" s="32"/>
      <c r="I5" s="32">
        <v>66.8</v>
      </c>
    </row>
    <row r="6" spans="2:9" ht="12.75">
      <c r="B6" t="s">
        <v>230</v>
      </c>
      <c r="C6" s="32"/>
      <c r="D6" s="32">
        <v>543.09</v>
      </c>
      <c r="E6" s="32">
        <v>7716.04</v>
      </c>
      <c r="F6" s="32">
        <v>5919.57</v>
      </c>
      <c r="G6" s="32">
        <v>900</v>
      </c>
      <c r="H6" s="32"/>
      <c r="I6" s="32">
        <v>15078.7</v>
      </c>
    </row>
    <row r="7" spans="2:9" ht="12.75">
      <c r="B7" t="s">
        <v>231</v>
      </c>
      <c r="C7" s="32"/>
      <c r="D7" s="32">
        <v>85</v>
      </c>
      <c r="E7" s="32"/>
      <c r="F7" s="32">
        <v>749.93</v>
      </c>
      <c r="G7" s="32">
        <v>728.51</v>
      </c>
      <c r="H7" s="32"/>
      <c r="I7" s="32">
        <v>1563.45</v>
      </c>
    </row>
    <row r="8" spans="2:9" ht="12.75">
      <c r="B8" t="s">
        <v>232</v>
      </c>
      <c r="C8" s="32"/>
      <c r="D8" s="32">
        <v>265.92</v>
      </c>
      <c r="E8" s="32">
        <v>314.33</v>
      </c>
      <c r="F8" s="32">
        <v>320.75</v>
      </c>
      <c r="G8" s="32">
        <v>166.89</v>
      </c>
      <c r="H8" s="32"/>
      <c r="I8" s="32">
        <v>1067.89</v>
      </c>
    </row>
    <row r="9" spans="2:9" ht="12.75">
      <c r="B9" t="s">
        <v>233</v>
      </c>
      <c r="C9" s="32">
        <v>3741.48</v>
      </c>
      <c r="D9" s="32">
        <v>1500.33</v>
      </c>
      <c r="E9" s="32">
        <v>100</v>
      </c>
      <c r="F9" s="32"/>
      <c r="G9" s="32"/>
      <c r="H9" s="32"/>
      <c r="I9" s="32">
        <v>5341.81</v>
      </c>
    </row>
    <row r="10" spans="2:9" ht="12.75">
      <c r="B10" t="s">
        <v>234</v>
      </c>
      <c r="C10" s="32"/>
      <c r="D10" s="32">
        <v>28.29</v>
      </c>
      <c r="E10" s="32">
        <v>49.09</v>
      </c>
      <c r="F10" s="32">
        <v>49.98</v>
      </c>
      <c r="G10" s="32">
        <v>41.99</v>
      </c>
      <c r="H10" s="32">
        <v>10.5</v>
      </c>
      <c r="I10" s="32">
        <v>179.85</v>
      </c>
    </row>
    <row r="11" spans="2:9" ht="12.75">
      <c r="B11" t="s">
        <v>235</v>
      </c>
      <c r="C11" s="32"/>
      <c r="D11" s="32">
        <v>1980.95</v>
      </c>
      <c r="E11" s="32">
        <v>2238.71</v>
      </c>
      <c r="F11" s="32">
        <v>2070.9</v>
      </c>
      <c r="G11" s="32">
        <v>1089.84</v>
      </c>
      <c r="H11" s="32">
        <v>253.37</v>
      </c>
      <c r="I11" s="32">
        <v>7633.77</v>
      </c>
    </row>
    <row r="12" spans="2:9" ht="12.75">
      <c r="B12" t="s">
        <v>236</v>
      </c>
      <c r="C12" s="32"/>
      <c r="D12" s="32">
        <v>413.27</v>
      </c>
      <c r="E12" s="32">
        <v>611.79</v>
      </c>
      <c r="F12" s="32">
        <v>803.54</v>
      </c>
      <c r="G12" s="32">
        <v>387.03</v>
      </c>
      <c r="H12" s="32">
        <v>4.62</v>
      </c>
      <c r="I12" s="32">
        <v>2220.25</v>
      </c>
    </row>
    <row r="13" spans="2:9" ht="12.75">
      <c r="B13" t="s">
        <v>237</v>
      </c>
      <c r="C13" s="32"/>
      <c r="D13" s="32">
        <v>12.36</v>
      </c>
      <c r="E13" s="32">
        <v>12.9</v>
      </c>
      <c r="F13" s="32">
        <v>67.34</v>
      </c>
      <c r="G13" s="32">
        <v>914.36</v>
      </c>
      <c r="H13" s="32">
        <v>71.57</v>
      </c>
      <c r="I13" s="32">
        <v>1078.52</v>
      </c>
    </row>
    <row r="14" spans="2:9" ht="12.75">
      <c r="B14" t="s">
        <v>238</v>
      </c>
      <c r="C14" s="32"/>
      <c r="D14" s="32"/>
      <c r="E14" s="32"/>
      <c r="F14" s="32"/>
      <c r="G14" s="32">
        <v>175.34</v>
      </c>
      <c r="H14" s="32"/>
      <c r="I14" s="32">
        <v>175.34</v>
      </c>
    </row>
    <row r="15" spans="2:9" ht="12.75">
      <c r="B15" t="s">
        <v>239</v>
      </c>
      <c r="C15" s="32"/>
      <c r="D15" s="32">
        <v>6.84</v>
      </c>
      <c r="E15" s="32">
        <v>14.29</v>
      </c>
      <c r="F15" s="32">
        <v>14.84</v>
      </c>
      <c r="G15" s="32">
        <v>15.41</v>
      </c>
      <c r="H15" s="32"/>
      <c r="I15" s="32">
        <v>51.38</v>
      </c>
    </row>
    <row r="16" spans="2:9" ht="12.75">
      <c r="B16" t="s">
        <v>240</v>
      </c>
      <c r="C16" s="32"/>
      <c r="D16" s="32">
        <v>101.93</v>
      </c>
      <c r="E16" s="32">
        <v>323.17</v>
      </c>
      <c r="F16" s="32">
        <v>557.55</v>
      </c>
      <c r="G16" s="32">
        <v>460.77</v>
      </c>
      <c r="H16" s="32">
        <v>228.59</v>
      </c>
      <c r="I16" s="32">
        <v>1672.02</v>
      </c>
    </row>
    <row r="17" spans="2:9" ht="12.75">
      <c r="B17" t="s">
        <v>241</v>
      </c>
      <c r="C17" s="32"/>
      <c r="D17" s="32">
        <v>124.88</v>
      </c>
      <c r="E17" s="32">
        <v>59.33</v>
      </c>
      <c r="F17" s="32">
        <v>497.99</v>
      </c>
      <c r="G17" s="32">
        <v>629.68</v>
      </c>
      <c r="H17" s="32">
        <v>216.6</v>
      </c>
      <c r="I17" s="32">
        <v>1528.48</v>
      </c>
    </row>
    <row r="18" spans="2:9" ht="12.75">
      <c r="B18" t="s">
        <v>242</v>
      </c>
      <c r="C18" s="32"/>
      <c r="D18" s="32">
        <v>7.33</v>
      </c>
      <c r="E18" s="32">
        <v>51.72</v>
      </c>
      <c r="F18" s="32">
        <v>197.64</v>
      </c>
      <c r="G18" s="32">
        <v>259.76</v>
      </c>
      <c r="H18" s="32">
        <v>75.02</v>
      </c>
      <c r="I18" s="32">
        <v>591.47</v>
      </c>
    </row>
    <row r="19" spans="2:9" ht="12.75">
      <c r="B19" t="s">
        <v>243</v>
      </c>
      <c r="C19" s="32">
        <v>24.9</v>
      </c>
      <c r="D19" s="32">
        <v>728.17</v>
      </c>
      <c r="E19" s="32">
        <v>575.08</v>
      </c>
      <c r="F19" s="32">
        <v>622.66</v>
      </c>
      <c r="G19" s="32">
        <v>1741.33</v>
      </c>
      <c r="H19" s="32">
        <v>653.57</v>
      </c>
      <c r="I19" s="32">
        <v>4345.7</v>
      </c>
    </row>
    <row r="20" spans="2:9" ht="12.75">
      <c r="B20" t="s">
        <v>244</v>
      </c>
      <c r="C20" s="32"/>
      <c r="D20" s="32">
        <v>565.83</v>
      </c>
      <c r="E20" s="32">
        <v>517.26</v>
      </c>
      <c r="F20" s="32">
        <v>724.87</v>
      </c>
      <c r="G20" s="32">
        <v>1445.82</v>
      </c>
      <c r="H20" s="32">
        <v>813.7</v>
      </c>
      <c r="I20" s="32">
        <v>4067.48</v>
      </c>
    </row>
    <row r="21" spans="2:9" ht="12.75">
      <c r="B21" t="s">
        <v>245</v>
      </c>
      <c r="C21" s="32"/>
      <c r="D21" s="32">
        <v>1051.29</v>
      </c>
      <c r="E21" s="32">
        <v>1280.78</v>
      </c>
      <c r="F21" s="32">
        <v>3087.57</v>
      </c>
      <c r="G21" s="32">
        <v>3583.64</v>
      </c>
      <c r="H21" s="32">
        <v>781.16</v>
      </c>
      <c r="I21" s="32">
        <v>9784.44</v>
      </c>
    </row>
    <row r="22" spans="2:9" ht="12.75">
      <c r="B22" t="s">
        <v>246</v>
      </c>
      <c r="C22" s="32"/>
      <c r="D22" s="32">
        <v>116.86</v>
      </c>
      <c r="E22" s="32">
        <v>216.69</v>
      </c>
      <c r="F22" s="32">
        <v>220.82</v>
      </c>
      <c r="G22" s="32">
        <v>204.71</v>
      </c>
      <c r="H22" s="32">
        <v>70.55</v>
      </c>
      <c r="I22" s="32">
        <v>829.64</v>
      </c>
    </row>
    <row r="23" spans="2:9" ht="12.75">
      <c r="B23" t="s">
        <v>247</v>
      </c>
      <c r="C23" s="32"/>
      <c r="D23" s="32">
        <v>234.57</v>
      </c>
      <c r="E23" s="32">
        <v>174.64</v>
      </c>
      <c r="F23" s="32">
        <v>141.69</v>
      </c>
      <c r="G23" s="32">
        <v>35.33</v>
      </c>
      <c r="H23" s="32">
        <v>0.14</v>
      </c>
      <c r="I23" s="32">
        <v>586.38</v>
      </c>
    </row>
    <row r="24" spans="2:9" ht="12.75">
      <c r="B24" t="s">
        <v>248</v>
      </c>
      <c r="C24" s="32"/>
      <c r="D24" s="32">
        <v>4.16</v>
      </c>
      <c r="E24" s="32">
        <v>3.18</v>
      </c>
      <c r="F24" s="32">
        <v>2.16</v>
      </c>
      <c r="G24" s="32">
        <v>2.21</v>
      </c>
      <c r="H24" s="32">
        <v>4.42</v>
      </c>
      <c r="I24" s="32">
        <v>16.13</v>
      </c>
    </row>
    <row r="25" spans="2:9" ht="12.75">
      <c r="B25" t="s">
        <v>249</v>
      </c>
      <c r="C25" s="32"/>
      <c r="D25" s="32">
        <v>34.28</v>
      </c>
      <c r="E25" s="32">
        <v>33.8</v>
      </c>
      <c r="F25" s="32">
        <v>32.06</v>
      </c>
      <c r="G25" s="32">
        <v>33.33</v>
      </c>
      <c r="H25" s="32"/>
      <c r="I25" s="32">
        <v>133.46</v>
      </c>
    </row>
    <row r="26" spans="2:9" ht="12.75">
      <c r="B26" t="s">
        <v>250</v>
      </c>
      <c r="C26" s="32">
        <v>1146.37</v>
      </c>
      <c r="D26" s="32">
        <v>439</v>
      </c>
      <c r="E26" s="32"/>
      <c r="F26" s="32"/>
      <c r="G26" s="32"/>
      <c r="H26" s="32"/>
      <c r="I26" s="32">
        <v>1585.37</v>
      </c>
    </row>
    <row r="27" spans="2:9" ht="12.75">
      <c r="B27" t="s">
        <v>251</v>
      </c>
      <c r="C27" s="32"/>
      <c r="D27" s="32">
        <v>51.49</v>
      </c>
      <c r="E27" s="32">
        <v>26.76</v>
      </c>
      <c r="F27" s="32">
        <v>13.98</v>
      </c>
      <c r="G27" s="32"/>
      <c r="H27" s="32"/>
      <c r="I27" s="32">
        <v>92.23</v>
      </c>
    </row>
    <row r="28" spans="2:9" ht="12.75">
      <c r="B28" t="s">
        <v>252</v>
      </c>
      <c r="C28" s="32"/>
      <c r="D28" s="32">
        <v>1942.97</v>
      </c>
      <c r="E28" s="32">
        <v>1434.04</v>
      </c>
      <c r="F28" s="32">
        <v>974.66</v>
      </c>
      <c r="G28" s="32">
        <v>373.57</v>
      </c>
      <c r="H28" s="32">
        <v>117.54</v>
      </c>
      <c r="I28" s="32">
        <v>4842.78</v>
      </c>
    </row>
    <row r="29" spans="2:9" ht="12.75">
      <c r="B29" t="s">
        <v>253</v>
      </c>
      <c r="C29" s="32"/>
      <c r="D29" s="32">
        <v>122.57</v>
      </c>
      <c r="E29" s="32">
        <v>63.6</v>
      </c>
      <c r="F29" s="32">
        <v>92.37</v>
      </c>
      <c r="G29" s="32">
        <v>48.92</v>
      </c>
      <c r="H29" s="32"/>
      <c r="I29" s="32">
        <v>327.46</v>
      </c>
    </row>
    <row r="30" spans="2:9" ht="12.75">
      <c r="B30" t="s">
        <v>254</v>
      </c>
      <c r="C30" s="32"/>
      <c r="D30" s="32">
        <v>126.12</v>
      </c>
      <c r="E30" s="32">
        <v>47.15</v>
      </c>
      <c r="F30" s="32">
        <v>53.13</v>
      </c>
      <c r="G30" s="32">
        <v>59.1</v>
      </c>
      <c r="H30" s="32">
        <v>84.1</v>
      </c>
      <c r="I30" s="32">
        <v>369.6</v>
      </c>
    </row>
    <row r="31" spans="2:9" ht="12.75">
      <c r="B31" t="s">
        <v>255</v>
      </c>
      <c r="C31" s="32"/>
      <c r="D31" s="32">
        <v>550.92</v>
      </c>
      <c r="E31" s="32">
        <v>378.85</v>
      </c>
      <c r="F31" s="32">
        <v>345.84</v>
      </c>
      <c r="G31" s="32">
        <v>257.07</v>
      </c>
      <c r="H31" s="32">
        <v>44.34</v>
      </c>
      <c r="I31" s="32">
        <v>1577.02</v>
      </c>
    </row>
    <row r="32" spans="2:9" ht="12.75">
      <c r="B32" t="s">
        <v>256</v>
      </c>
      <c r="C32" s="32"/>
      <c r="D32" s="32">
        <v>115.32</v>
      </c>
      <c r="E32" s="32">
        <v>142.13</v>
      </c>
      <c r="F32" s="32">
        <v>144.38</v>
      </c>
      <c r="G32" s="32">
        <v>0.58</v>
      </c>
      <c r="H32" s="32"/>
      <c r="I32" s="32">
        <v>402.42</v>
      </c>
    </row>
    <row r="33" spans="2:9" ht="15">
      <c r="B33" t="s">
        <v>257</v>
      </c>
      <c r="C33" s="20">
        <v>0</v>
      </c>
      <c r="D33" s="20">
        <v>0</v>
      </c>
      <c r="E33" s="20">
        <v>0</v>
      </c>
      <c r="F33" s="20">
        <v>0</v>
      </c>
      <c r="G33" s="20">
        <v>780</v>
      </c>
      <c r="H33" s="20">
        <v>234</v>
      </c>
      <c r="I33" s="20">
        <v>1014</v>
      </c>
    </row>
    <row r="34" spans="3:9" ht="12.75">
      <c r="C34" s="21">
        <f>SUM(C2:C33)</f>
        <v>5942.28</v>
      </c>
      <c r="D34" s="21">
        <f aca="true" t="shared" si="0" ref="D34:I34">SUM(D2:D33)</f>
        <v>13856.550000000001</v>
      </c>
      <c r="E34" s="21">
        <f t="shared" si="0"/>
        <v>19811.849999999995</v>
      </c>
      <c r="F34" s="21">
        <f t="shared" si="0"/>
        <v>22050.179999999997</v>
      </c>
      <c r="G34" s="21">
        <f t="shared" si="0"/>
        <v>19181.43</v>
      </c>
      <c r="H34" s="21">
        <f t="shared" si="0"/>
        <v>5503.810000000001</v>
      </c>
      <c r="I34" s="21">
        <f t="shared" si="0"/>
        <v>86346.12</v>
      </c>
    </row>
    <row r="35" spans="3:9" ht="12.75">
      <c r="C35" s="32"/>
      <c r="D35" s="32"/>
      <c r="E35" s="32"/>
      <c r="F35" s="32"/>
      <c r="G35" s="32"/>
      <c r="H35" s="32"/>
      <c r="I35" s="32"/>
    </row>
    <row r="36" spans="3:9" ht="12.75">
      <c r="C36" s="32"/>
      <c r="D36" s="32"/>
      <c r="E36" s="32"/>
      <c r="F36" s="32"/>
      <c r="G36" s="32"/>
      <c r="H36" s="32"/>
      <c r="I36" s="32"/>
    </row>
    <row r="37" spans="2:9" ht="12.75">
      <c r="B37" s="33" t="s">
        <v>178</v>
      </c>
      <c r="C37" s="34">
        <v>4795.91</v>
      </c>
      <c r="D37" s="34">
        <v>11262.08</v>
      </c>
      <c r="E37" s="34">
        <v>18250.47</v>
      </c>
      <c r="F37" s="34">
        <v>20934.95</v>
      </c>
      <c r="G37" s="34">
        <v>17943.4</v>
      </c>
      <c r="H37" s="34">
        <v>5147.85</v>
      </c>
      <c r="I37" s="34">
        <v>78334.69</v>
      </c>
    </row>
    <row r="38" spans="2:9" ht="12.75">
      <c r="B38" s="35" t="s">
        <v>258</v>
      </c>
      <c r="C38" s="36"/>
      <c r="D38" s="36"/>
      <c r="E38" s="36">
        <v>14300</v>
      </c>
      <c r="F38" s="32"/>
      <c r="G38" s="32"/>
      <c r="H38" s="32"/>
      <c r="I38" s="32"/>
    </row>
    <row r="39" spans="2:9" ht="12.75">
      <c r="B39" s="35" t="s">
        <v>259</v>
      </c>
      <c r="C39" s="36"/>
      <c r="D39" s="36"/>
      <c r="E39" s="36">
        <v>3426</v>
      </c>
      <c r="F39" s="32"/>
      <c r="G39" s="32"/>
      <c r="H39" s="32"/>
      <c r="I39" s="32"/>
    </row>
    <row r="40" spans="2:9" ht="15">
      <c r="B40" s="35" t="s">
        <v>260</v>
      </c>
      <c r="C40" s="36"/>
      <c r="D40" s="36"/>
      <c r="E40" s="37">
        <v>439</v>
      </c>
      <c r="F40" s="32"/>
      <c r="G40" s="32"/>
      <c r="H40" s="32"/>
      <c r="I40" s="32"/>
    </row>
    <row r="41" spans="2:5" ht="12.75">
      <c r="B41" s="35" t="s">
        <v>261</v>
      </c>
      <c r="C41" s="38"/>
      <c r="D41" s="38"/>
      <c r="E41" s="36">
        <v>18165</v>
      </c>
    </row>
    <row r="42" ht="12.75">
      <c r="E42" s="32"/>
    </row>
    <row r="43" spans="2:9" ht="12.75">
      <c r="B43" s="39" t="s">
        <v>179</v>
      </c>
      <c r="C43" s="21">
        <v>1146.37</v>
      </c>
      <c r="D43" s="21">
        <v>2594.47</v>
      </c>
      <c r="E43" s="21">
        <v>1561.38</v>
      </c>
      <c r="F43" s="21">
        <v>1115.23</v>
      </c>
      <c r="G43" s="21">
        <v>1238.03</v>
      </c>
      <c r="H43" s="21">
        <v>355.96</v>
      </c>
      <c r="I43" s="21">
        <v>8011.43</v>
      </c>
    </row>
    <row r="44" spans="2:6" ht="12.75">
      <c r="B44" s="35" t="s">
        <v>258</v>
      </c>
      <c r="C44" s="35"/>
      <c r="D44" s="35"/>
      <c r="E44" s="40">
        <v>1500</v>
      </c>
      <c r="F44" s="30"/>
    </row>
    <row r="45" spans="2:6" ht="15">
      <c r="B45" s="35" t="s">
        <v>259</v>
      </c>
      <c r="C45" s="35"/>
      <c r="D45" s="35"/>
      <c r="E45" s="41">
        <v>136</v>
      </c>
      <c r="F45" s="30"/>
    </row>
    <row r="46" spans="2:6" ht="12.75">
      <c r="B46" s="35" t="s">
        <v>261</v>
      </c>
      <c r="C46" s="35"/>
      <c r="D46" s="35"/>
      <c r="E46" s="40">
        <v>1636</v>
      </c>
      <c r="F46" s="30"/>
    </row>
  </sheetData>
  <printOptions gridLines="1"/>
  <pageMargins left="0.63" right="0.54" top="1" bottom="1" header="0.5" footer="0.5"/>
  <pageSetup fitToHeight="1" fitToWidth="1" horizontalDpi="300" verticalDpi="300" orientation="landscape" scale="80" r:id="rId2"/>
  <headerFooter alignWithMargins="0">
    <oddFooter>&amp;R&amp;F      &amp;A     &amp;D   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workbookViewId="0" topLeftCell="A15">
      <selection activeCell="C92" sqref="C92"/>
    </sheetView>
  </sheetViews>
  <sheetFormatPr defaultColWidth="9.140625" defaultRowHeight="12.75"/>
  <cols>
    <col min="1" max="1" width="6.421875" style="0" bestFit="1" customWidth="1"/>
    <col min="2" max="2" width="44.57421875" style="0" bestFit="1" customWidth="1"/>
    <col min="3" max="8" width="12.57421875" style="0" customWidth="1"/>
    <col min="9" max="9" width="14.421875" style="0" customWidth="1"/>
  </cols>
  <sheetData>
    <row r="1" spans="1:9" ht="12.75">
      <c r="A1" s="30" t="s">
        <v>212</v>
      </c>
      <c r="B1" s="31" t="s">
        <v>213</v>
      </c>
      <c r="C1" s="19" t="s">
        <v>262</v>
      </c>
      <c r="D1" s="19" t="s">
        <v>263</v>
      </c>
      <c r="E1" s="19" t="s">
        <v>264</v>
      </c>
      <c r="F1" s="19" t="s">
        <v>265</v>
      </c>
      <c r="G1" s="19" t="s">
        <v>266</v>
      </c>
      <c r="H1" s="19" t="s">
        <v>267</v>
      </c>
      <c r="I1" s="19" t="s">
        <v>220</v>
      </c>
    </row>
    <row r="2" spans="1:9" ht="12.75">
      <c r="A2" s="30">
        <v>11</v>
      </c>
      <c r="B2" s="31" t="s">
        <v>0</v>
      </c>
      <c r="C2" s="19">
        <v>0.06</v>
      </c>
      <c r="D2" s="19"/>
      <c r="E2" s="19"/>
      <c r="F2" s="19"/>
      <c r="G2" s="19"/>
      <c r="H2" s="19"/>
      <c r="I2" s="19">
        <v>0.06</v>
      </c>
    </row>
    <row r="3" spans="1:9" ht="12.75">
      <c r="A3" s="30">
        <v>12</v>
      </c>
      <c r="B3" s="31" t="s">
        <v>1</v>
      </c>
      <c r="C3" s="19">
        <v>1183.01</v>
      </c>
      <c r="D3" s="19">
        <v>1619.71</v>
      </c>
      <c r="E3" s="19">
        <v>3952.35</v>
      </c>
      <c r="F3" s="19">
        <v>1300.47</v>
      </c>
      <c r="G3" s="19">
        <v>5.75</v>
      </c>
      <c r="H3" s="19"/>
      <c r="I3" s="19">
        <v>8061.3</v>
      </c>
    </row>
    <row r="4" spans="1:9" ht="12.75">
      <c r="A4" s="30">
        <v>12</v>
      </c>
      <c r="B4" s="31" t="s">
        <v>2</v>
      </c>
      <c r="C4" s="19"/>
      <c r="D4" s="19">
        <v>10.17</v>
      </c>
      <c r="E4" s="19">
        <v>53.48</v>
      </c>
      <c r="F4" s="19">
        <v>112.38</v>
      </c>
      <c r="G4" s="19"/>
      <c r="H4" s="19"/>
      <c r="I4" s="19">
        <v>176.03</v>
      </c>
    </row>
    <row r="5" spans="1:9" ht="12.75">
      <c r="A5" s="30">
        <v>12</v>
      </c>
      <c r="B5" s="31" t="s">
        <v>3</v>
      </c>
      <c r="C5" s="19"/>
      <c r="D5" s="19">
        <v>14.93</v>
      </c>
      <c r="E5" s="19">
        <v>24.06</v>
      </c>
      <c r="F5" s="19">
        <v>334.38</v>
      </c>
      <c r="G5" s="19"/>
      <c r="H5" s="19"/>
      <c r="I5" s="19">
        <v>373.37</v>
      </c>
    </row>
    <row r="6" spans="1:9" ht="12.75">
      <c r="A6" s="30">
        <v>12</v>
      </c>
      <c r="B6" s="31" t="s">
        <v>4</v>
      </c>
      <c r="C6" s="19"/>
      <c r="D6" s="19">
        <v>10.17</v>
      </c>
      <c r="E6" s="19">
        <v>46.5</v>
      </c>
      <c r="F6" s="19">
        <v>40.27</v>
      </c>
      <c r="G6" s="19">
        <v>0.7</v>
      </c>
      <c r="H6" s="19"/>
      <c r="I6" s="19">
        <v>97.63</v>
      </c>
    </row>
    <row r="7" spans="1:9" ht="12.75">
      <c r="A7" s="30">
        <v>12</v>
      </c>
      <c r="B7" s="31" t="s">
        <v>5</v>
      </c>
      <c r="C7" s="19"/>
      <c r="D7" s="19"/>
      <c r="E7" s="19">
        <v>24.21</v>
      </c>
      <c r="F7" s="19">
        <v>4.83</v>
      </c>
      <c r="G7" s="19"/>
      <c r="H7" s="19"/>
      <c r="I7" s="19">
        <v>29.04</v>
      </c>
    </row>
    <row r="8" spans="1:9" ht="12.75">
      <c r="A8" s="30">
        <v>13</v>
      </c>
      <c r="B8" s="31" t="s">
        <v>6</v>
      </c>
      <c r="C8" s="19">
        <v>91.66</v>
      </c>
      <c r="D8" s="19">
        <v>335.85</v>
      </c>
      <c r="E8" s="19">
        <v>238.23</v>
      </c>
      <c r="F8" s="19"/>
      <c r="G8" s="19"/>
      <c r="H8" s="19"/>
      <c r="I8" s="19">
        <v>665.75</v>
      </c>
    </row>
    <row r="9" spans="1:9" ht="12.75">
      <c r="A9" s="30">
        <v>13</v>
      </c>
      <c r="B9" s="31" t="s">
        <v>7</v>
      </c>
      <c r="C9" s="19"/>
      <c r="D9" s="19"/>
      <c r="E9" s="19">
        <v>418.63</v>
      </c>
      <c r="F9" s="19">
        <v>844</v>
      </c>
      <c r="G9" s="19">
        <v>221.99</v>
      </c>
      <c r="H9" s="19"/>
      <c r="I9" s="19">
        <v>1484.61</v>
      </c>
    </row>
    <row r="10" spans="1:9" ht="12.75">
      <c r="A10" s="30">
        <v>13</v>
      </c>
      <c r="B10" s="31" t="s">
        <v>8</v>
      </c>
      <c r="C10" s="19"/>
      <c r="D10" s="19"/>
      <c r="E10" s="19">
        <v>140.09</v>
      </c>
      <c r="F10" s="19">
        <v>360.04</v>
      </c>
      <c r="G10" s="19">
        <v>1370.3</v>
      </c>
      <c r="H10" s="19"/>
      <c r="I10" s="19">
        <v>1870.43</v>
      </c>
    </row>
    <row r="11" spans="1:9" ht="12.75">
      <c r="A11" s="30">
        <v>13</v>
      </c>
      <c r="B11" s="31" t="s">
        <v>9</v>
      </c>
      <c r="C11" s="19"/>
      <c r="D11" s="19"/>
      <c r="E11" s="19"/>
      <c r="F11" s="19">
        <v>27.89</v>
      </c>
      <c r="G11" s="19">
        <v>118.21</v>
      </c>
      <c r="H11" s="19"/>
      <c r="I11" s="19">
        <v>146.1</v>
      </c>
    </row>
    <row r="12" spans="1:9" ht="12.75">
      <c r="A12" s="30">
        <v>13</v>
      </c>
      <c r="B12" s="31" t="s">
        <v>10</v>
      </c>
      <c r="C12" s="19"/>
      <c r="D12" s="19"/>
      <c r="E12" s="19"/>
      <c r="F12" s="19"/>
      <c r="G12" s="19">
        <v>92.63</v>
      </c>
      <c r="H12" s="19"/>
      <c r="I12" s="19">
        <v>92.63</v>
      </c>
    </row>
    <row r="13" spans="1:9" ht="12.75">
      <c r="A13" s="30">
        <v>14</v>
      </c>
      <c r="B13" s="31" t="s">
        <v>11</v>
      </c>
      <c r="C13" s="19">
        <v>1106.41</v>
      </c>
      <c r="D13" s="19">
        <v>3141.76</v>
      </c>
      <c r="E13" s="19">
        <v>5176.98</v>
      </c>
      <c r="F13" s="19">
        <v>3755.52</v>
      </c>
      <c r="G13" s="19"/>
      <c r="H13" s="19"/>
      <c r="I13" s="19">
        <v>13180.68</v>
      </c>
    </row>
    <row r="14" spans="1:9" ht="12.75">
      <c r="A14" s="30">
        <v>14</v>
      </c>
      <c r="B14" s="31" t="s">
        <v>12</v>
      </c>
      <c r="C14" s="19">
        <v>1028.98</v>
      </c>
      <c r="D14" s="19">
        <v>1433.68</v>
      </c>
      <c r="E14" s="19">
        <v>2807.56</v>
      </c>
      <c r="F14" s="19">
        <v>3594.77</v>
      </c>
      <c r="G14" s="19">
        <v>758.99</v>
      </c>
      <c r="H14" s="19"/>
      <c r="I14" s="19">
        <v>9623.99</v>
      </c>
    </row>
    <row r="15" spans="1:9" ht="12.75">
      <c r="A15" s="30">
        <v>14</v>
      </c>
      <c r="B15" s="31" t="s">
        <v>13</v>
      </c>
      <c r="C15" s="19"/>
      <c r="D15" s="19"/>
      <c r="E15" s="19"/>
      <c r="F15" s="19">
        <v>51.31</v>
      </c>
      <c r="G15" s="19">
        <v>69.11</v>
      </c>
      <c r="H15" s="19"/>
      <c r="I15" s="19">
        <v>120.42</v>
      </c>
    </row>
    <row r="16" spans="1:9" ht="12.75">
      <c r="A16" s="30">
        <v>14</v>
      </c>
      <c r="B16" s="31" t="s">
        <v>14</v>
      </c>
      <c r="C16" s="19">
        <v>267.55</v>
      </c>
      <c r="D16" s="19">
        <v>2645.09</v>
      </c>
      <c r="E16" s="19">
        <v>372.58</v>
      </c>
      <c r="F16" s="19"/>
      <c r="G16" s="19"/>
      <c r="H16" s="19"/>
      <c r="I16" s="19">
        <v>3285.22</v>
      </c>
    </row>
    <row r="17" spans="1:9" ht="12.75">
      <c r="A17" s="30">
        <v>15</v>
      </c>
      <c r="B17" s="31" t="s">
        <v>15</v>
      </c>
      <c r="C17" s="19"/>
      <c r="D17" s="19">
        <v>53.67</v>
      </c>
      <c r="E17" s="19">
        <v>170.74</v>
      </c>
      <c r="F17" s="19">
        <v>949.84</v>
      </c>
      <c r="G17" s="19">
        <v>206.58</v>
      </c>
      <c r="H17" s="19"/>
      <c r="I17" s="19">
        <v>1380.84</v>
      </c>
    </row>
    <row r="18" spans="1:9" ht="12.75">
      <c r="A18" s="30">
        <v>16</v>
      </c>
      <c r="B18" s="31" t="s">
        <v>16</v>
      </c>
      <c r="C18" s="19"/>
      <c r="D18" s="19"/>
      <c r="E18" s="19"/>
      <c r="F18" s="19">
        <v>199.88</v>
      </c>
      <c r="G18" s="19">
        <v>137.34</v>
      </c>
      <c r="H18" s="19"/>
      <c r="I18" s="19">
        <v>337.22</v>
      </c>
    </row>
    <row r="19" spans="1:9" ht="12.75">
      <c r="A19" s="30">
        <v>16</v>
      </c>
      <c r="B19" s="31" t="s">
        <v>17</v>
      </c>
      <c r="C19" s="19"/>
      <c r="D19" s="19"/>
      <c r="E19" s="19"/>
      <c r="F19" s="19">
        <v>236.91</v>
      </c>
      <c r="G19" s="19">
        <v>357.38</v>
      </c>
      <c r="H19" s="19">
        <v>24.73</v>
      </c>
      <c r="I19" s="19">
        <v>619.03</v>
      </c>
    </row>
    <row r="20" spans="1:9" ht="12.75">
      <c r="A20" s="30">
        <v>16</v>
      </c>
      <c r="B20" s="31" t="s">
        <v>18</v>
      </c>
      <c r="C20" s="19"/>
      <c r="D20" s="19"/>
      <c r="E20" s="19"/>
      <c r="F20" s="19">
        <v>78.86</v>
      </c>
      <c r="G20" s="19"/>
      <c r="H20" s="19"/>
      <c r="I20" s="19">
        <v>78.86</v>
      </c>
    </row>
    <row r="21" spans="1:9" ht="12.75">
      <c r="A21" s="30">
        <v>17</v>
      </c>
      <c r="B21" s="31" t="s">
        <v>19</v>
      </c>
      <c r="C21" s="19">
        <v>12.18</v>
      </c>
      <c r="D21" s="19">
        <v>107.56</v>
      </c>
      <c r="E21" s="19">
        <v>72.31</v>
      </c>
      <c r="F21" s="19">
        <v>244.71</v>
      </c>
      <c r="G21" s="19">
        <v>433.72</v>
      </c>
      <c r="H21" s="19">
        <v>5.57</v>
      </c>
      <c r="I21" s="19">
        <v>876.05</v>
      </c>
    </row>
    <row r="22" spans="1:9" ht="12.75">
      <c r="A22" s="30">
        <v>17</v>
      </c>
      <c r="B22" s="31" t="s">
        <v>20</v>
      </c>
      <c r="C22" s="19"/>
      <c r="D22" s="19">
        <v>42.93</v>
      </c>
      <c r="E22" s="19">
        <v>70.12</v>
      </c>
      <c r="F22" s="19">
        <v>330.4</v>
      </c>
      <c r="G22" s="19"/>
      <c r="H22" s="19"/>
      <c r="I22" s="19">
        <v>443.45</v>
      </c>
    </row>
    <row r="23" spans="1:9" ht="12.75">
      <c r="A23" s="30">
        <v>18</v>
      </c>
      <c r="B23" s="31" t="s">
        <v>21</v>
      </c>
      <c r="C23" s="19">
        <v>60.8</v>
      </c>
      <c r="D23" s="19">
        <v>219.19</v>
      </c>
      <c r="E23" s="19">
        <v>189.53</v>
      </c>
      <c r="F23" s="19">
        <v>364.09</v>
      </c>
      <c r="G23" s="19">
        <v>180.81</v>
      </c>
      <c r="H23" s="19"/>
      <c r="I23" s="19">
        <v>1014.42</v>
      </c>
    </row>
    <row r="24" spans="1:9" ht="12.75">
      <c r="A24" s="30">
        <v>18</v>
      </c>
      <c r="B24" s="31" t="s">
        <v>23</v>
      </c>
      <c r="C24" s="19"/>
      <c r="D24" s="19"/>
      <c r="E24" s="19"/>
      <c r="F24" s="19">
        <v>58.4</v>
      </c>
      <c r="G24" s="19">
        <v>20.71</v>
      </c>
      <c r="H24" s="19"/>
      <c r="I24" s="19">
        <v>79.12</v>
      </c>
    </row>
    <row r="25" spans="1:9" ht="12.75">
      <c r="A25" s="30">
        <v>18</v>
      </c>
      <c r="B25" s="31" t="s">
        <v>24</v>
      </c>
      <c r="C25" s="19"/>
      <c r="D25" s="19"/>
      <c r="E25" s="19"/>
      <c r="F25" s="19">
        <v>483.98</v>
      </c>
      <c r="G25" s="19">
        <v>46.16</v>
      </c>
      <c r="H25" s="19"/>
      <c r="I25" s="19">
        <v>530.14</v>
      </c>
    </row>
    <row r="26" spans="1:9" ht="12.75">
      <c r="A26" s="30">
        <v>18</v>
      </c>
      <c r="B26" s="31" t="s">
        <v>25</v>
      </c>
      <c r="C26" s="19"/>
      <c r="D26" s="19"/>
      <c r="E26" s="19"/>
      <c r="F26" s="19">
        <v>393.82</v>
      </c>
      <c r="G26" s="19">
        <v>1431.12</v>
      </c>
      <c r="H26" s="19"/>
      <c r="I26" s="19">
        <v>1824.94</v>
      </c>
    </row>
    <row r="27" spans="1:9" ht="12.75">
      <c r="A27" s="30">
        <v>18</v>
      </c>
      <c r="B27" s="31" t="s">
        <v>26</v>
      </c>
      <c r="C27" s="19"/>
      <c r="D27" s="19"/>
      <c r="E27" s="19">
        <v>600.05</v>
      </c>
      <c r="F27" s="19">
        <v>588.24</v>
      </c>
      <c r="G27" s="19">
        <v>9.81</v>
      </c>
      <c r="H27" s="19">
        <v>0.04</v>
      </c>
      <c r="I27" s="19">
        <v>1198.13</v>
      </c>
    </row>
    <row r="28" spans="1:9" ht="12.75">
      <c r="A28" s="30">
        <v>18</v>
      </c>
      <c r="B28" s="31" t="s">
        <v>27</v>
      </c>
      <c r="C28" s="19"/>
      <c r="D28" s="19">
        <v>241.41</v>
      </c>
      <c r="E28" s="19">
        <v>173.56</v>
      </c>
      <c r="F28" s="19">
        <v>60.86</v>
      </c>
      <c r="G28" s="19"/>
      <c r="H28" s="19"/>
      <c r="I28" s="19">
        <v>475.83</v>
      </c>
    </row>
    <row r="29" spans="1:9" ht="12.75">
      <c r="A29" s="30">
        <v>19</v>
      </c>
      <c r="B29" s="31" t="s">
        <v>28</v>
      </c>
      <c r="C29" s="19">
        <v>187.09</v>
      </c>
      <c r="D29" s="19">
        <v>175.7</v>
      </c>
      <c r="E29" s="19">
        <v>170.65</v>
      </c>
      <c r="F29" s="19">
        <v>169.99</v>
      </c>
      <c r="G29" s="19">
        <v>179.99</v>
      </c>
      <c r="H29" s="19">
        <v>63.02</v>
      </c>
      <c r="I29" s="19">
        <v>946.44</v>
      </c>
    </row>
    <row r="30" spans="1:9" ht="12.75">
      <c r="A30" s="30">
        <v>19</v>
      </c>
      <c r="B30" s="31" t="s">
        <v>29</v>
      </c>
      <c r="C30" s="19">
        <v>67.07</v>
      </c>
      <c r="D30" s="19">
        <v>524.77</v>
      </c>
      <c r="E30" s="19">
        <v>409.09</v>
      </c>
      <c r="F30" s="19">
        <v>270.16</v>
      </c>
      <c r="G30" s="19">
        <v>137.22</v>
      </c>
      <c r="H30" s="19">
        <v>66.28</v>
      </c>
      <c r="I30" s="19">
        <v>1474.58</v>
      </c>
    </row>
    <row r="31" spans="1:9" ht="12.75">
      <c r="A31" s="30">
        <v>21</v>
      </c>
      <c r="B31" s="31"/>
      <c r="C31" s="19"/>
      <c r="D31" s="19"/>
      <c r="E31" s="19"/>
      <c r="F31" s="19">
        <v>41.01</v>
      </c>
      <c r="G31" s="19">
        <v>39.71</v>
      </c>
      <c r="H31" s="19"/>
      <c r="I31" s="19">
        <v>80.72</v>
      </c>
    </row>
    <row r="32" spans="1:9" ht="12.75">
      <c r="A32" s="30">
        <v>22</v>
      </c>
      <c r="B32" s="31"/>
      <c r="C32" s="19">
        <v>60.2</v>
      </c>
      <c r="D32" s="19"/>
      <c r="E32" s="19"/>
      <c r="F32" s="19">
        <v>102.44</v>
      </c>
      <c r="G32" s="19">
        <v>223.93</v>
      </c>
      <c r="H32" s="19"/>
      <c r="I32" s="19">
        <v>386.56</v>
      </c>
    </row>
    <row r="33" spans="1:9" ht="12.75">
      <c r="A33" s="30">
        <v>25</v>
      </c>
      <c r="B33" s="31" t="s">
        <v>130</v>
      </c>
      <c r="C33" s="19">
        <v>146.31</v>
      </c>
      <c r="D33" s="19">
        <v>162.57</v>
      </c>
      <c r="E33" s="19"/>
      <c r="F33" s="19"/>
      <c r="G33" s="19"/>
      <c r="H33" s="19"/>
      <c r="I33" s="19">
        <v>308.88</v>
      </c>
    </row>
    <row r="34" spans="1:9" ht="12.75">
      <c r="A34" s="30">
        <v>31</v>
      </c>
      <c r="B34" s="31"/>
      <c r="C34" s="19"/>
      <c r="D34" s="19"/>
      <c r="E34" s="19">
        <v>200.82</v>
      </c>
      <c r="F34" s="19">
        <v>213</v>
      </c>
      <c r="G34" s="19"/>
      <c r="H34" s="19"/>
      <c r="I34" s="19">
        <v>413.82</v>
      </c>
    </row>
    <row r="35" spans="1:9" ht="12.75">
      <c r="A35" s="30">
        <v>36</v>
      </c>
      <c r="B35" s="31"/>
      <c r="C35" s="19"/>
      <c r="D35" s="19"/>
      <c r="E35" s="19"/>
      <c r="F35" s="19"/>
      <c r="G35" s="19">
        <v>42.87</v>
      </c>
      <c r="H35" s="19"/>
      <c r="I35" s="19">
        <v>42.87</v>
      </c>
    </row>
    <row r="36" spans="1:9" ht="12.75">
      <c r="A36" s="30">
        <v>38</v>
      </c>
      <c r="B36" s="31"/>
      <c r="C36" s="19"/>
      <c r="D36" s="19"/>
      <c r="E36" s="19"/>
      <c r="F36" s="19"/>
      <c r="G36" s="19">
        <v>290.58</v>
      </c>
      <c r="H36" s="19"/>
      <c r="I36" s="19">
        <v>290.58</v>
      </c>
    </row>
    <row r="37" spans="1:9" ht="12.75">
      <c r="A37" s="30">
        <v>39</v>
      </c>
      <c r="B37" s="31"/>
      <c r="C37" s="19">
        <v>155.45</v>
      </c>
      <c r="D37" s="19">
        <v>78.02</v>
      </c>
      <c r="E37" s="19">
        <v>67.3</v>
      </c>
      <c r="F37" s="19">
        <v>68.63</v>
      </c>
      <c r="G37" s="19"/>
      <c r="H37" s="19"/>
      <c r="I37" s="19">
        <v>369.41</v>
      </c>
    </row>
    <row r="38" spans="1:9" ht="12.75">
      <c r="A38" s="30">
        <v>41</v>
      </c>
      <c r="B38" s="31" t="s">
        <v>30</v>
      </c>
      <c r="C38" s="19"/>
      <c r="D38" s="19">
        <v>157.23</v>
      </c>
      <c r="E38" s="19"/>
      <c r="F38" s="19">
        <v>140.3</v>
      </c>
      <c r="G38" s="19">
        <v>142.3</v>
      </c>
      <c r="H38" s="19"/>
      <c r="I38" s="19">
        <v>439.83</v>
      </c>
    </row>
    <row r="39" spans="1:9" ht="12.75">
      <c r="A39" s="30">
        <v>41</v>
      </c>
      <c r="B39" s="31" t="s">
        <v>31</v>
      </c>
      <c r="C39" s="19"/>
      <c r="D39" s="19"/>
      <c r="E39" s="19"/>
      <c r="F39" s="19">
        <v>17.07</v>
      </c>
      <c r="G39" s="19">
        <v>27.95</v>
      </c>
      <c r="H39" s="19"/>
      <c r="I39" s="19">
        <v>45.02</v>
      </c>
    </row>
    <row r="40" spans="1:9" ht="12.75">
      <c r="A40" s="30">
        <v>43</v>
      </c>
      <c r="B40" s="31" t="s">
        <v>32</v>
      </c>
      <c r="C40" s="19"/>
      <c r="D40" s="19"/>
      <c r="E40" s="19">
        <v>239.33</v>
      </c>
      <c r="F40" s="19">
        <v>206.19</v>
      </c>
      <c r="G40" s="19"/>
      <c r="H40" s="19"/>
      <c r="I40" s="19">
        <v>445.52</v>
      </c>
    </row>
    <row r="41" spans="1:9" ht="12.75">
      <c r="A41" s="30">
        <v>44</v>
      </c>
      <c r="B41" s="31" t="s">
        <v>35</v>
      </c>
      <c r="C41" s="19"/>
      <c r="D41" s="19"/>
      <c r="E41" s="19"/>
      <c r="F41" s="19">
        <v>334.71</v>
      </c>
      <c r="G41" s="19">
        <v>8.79</v>
      </c>
      <c r="H41" s="19"/>
      <c r="I41" s="19">
        <v>343.5</v>
      </c>
    </row>
    <row r="42" spans="1:9" ht="12.75">
      <c r="A42" s="30">
        <v>44</v>
      </c>
      <c r="B42" s="31" t="s">
        <v>36</v>
      </c>
      <c r="C42" s="19"/>
      <c r="D42" s="19"/>
      <c r="E42" s="19"/>
      <c r="F42" s="19">
        <v>28.04</v>
      </c>
      <c r="G42" s="19">
        <v>49.76</v>
      </c>
      <c r="H42" s="19"/>
      <c r="I42" s="19">
        <v>77.8</v>
      </c>
    </row>
    <row r="43" spans="1:9" ht="12.75">
      <c r="A43" s="30">
        <v>44</v>
      </c>
      <c r="B43" s="31" t="s">
        <v>37</v>
      </c>
      <c r="C43" s="19"/>
      <c r="D43" s="19"/>
      <c r="E43" s="19"/>
      <c r="F43" s="19">
        <v>10.53</v>
      </c>
      <c r="G43" s="19">
        <v>2.82</v>
      </c>
      <c r="H43" s="19"/>
      <c r="I43" s="19">
        <v>13.35</v>
      </c>
    </row>
    <row r="44" spans="1:9" ht="12.75">
      <c r="A44" s="30">
        <v>44</v>
      </c>
      <c r="B44" s="31" t="s">
        <v>38</v>
      </c>
      <c r="C44" s="19"/>
      <c r="D44" s="19"/>
      <c r="E44" s="19"/>
      <c r="F44" s="19">
        <v>148.35</v>
      </c>
      <c r="G44" s="19">
        <v>145.85</v>
      </c>
      <c r="H44" s="19"/>
      <c r="I44" s="19">
        <v>294.19</v>
      </c>
    </row>
    <row r="45" spans="1:9" ht="12.75">
      <c r="A45" s="30">
        <v>44</v>
      </c>
      <c r="B45" s="31" t="s">
        <v>39</v>
      </c>
      <c r="C45" s="19"/>
      <c r="D45" s="19">
        <v>1.05</v>
      </c>
      <c r="E45" s="19"/>
      <c r="F45" s="19">
        <v>373.14</v>
      </c>
      <c r="G45" s="19">
        <v>111.72</v>
      </c>
      <c r="H45" s="19"/>
      <c r="I45" s="19">
        <v>485.91</v>
      </c>
    </row>
    <row r="46" spans="1:9" ht="12.75">
      <c r="A46" s="30">
        <v>45</v>
      </c>
      <c r="B46" s="31" t="s">
        <v>40</v>
      </c>
      <c r="C46" s="19">
        <v>112.34</v>
      </c>
      <c r="D46" s="19">
        <v>34.18</v>
      </c>
      <c r="E46" s="19">
        <v>163.19</v>
      </c>
      <c r="F46" s="19">
        <v>114.85</v>
      </c>
      <c r="G46" s="19">
        <v>90.61</v>
      </c>
      <c r="H46" s="19"/>
      <c r="I46" s="19">
        <v>515.17</v>
      </c>
    </row>
    <row r="47" spans="1:9" ht="12.75">
      <c r="A47" s="30">
        <v>45</v>
      </c>
      <c r="B47" s="31" t="s">
        <v>41</v>
      </c>
      <c r="C47" s="19"/>
      <c r="D47" s="19"/>
      <c r="E47" s="19"/>
      <c r="F47" s="19">
        <v>153.43</v>
      </c>
      <c r="G47" s="19">
        <v>88.36</v>
      </c>
      <c r="H47" s="19"/>
      <c r="I47" s="19">
        <v>241.79</v>
      </c>
    </row>
    <row r="48" spans="1:9" ht="12.75">
      <c r="A48" s="30">
        <v>45</v>
      </c>
      <c r="B48" s="31" t="s">
        <v>42</v>
      </c>
      <c r="C48" s="19"/>
      <c r="D48" s="19"/>
      <c r="E48" s="19"/>
      <c r="F48" s="19">
        <v>65.25</v>
      </c>
      <c r="G48" s="19">
        <v>240.25</v>
      </c>
      <c r="H48" s="19"/>
      <c r="I48" s="19">
        <v>305.49</v>
      </c>
    </row>
    <row r="49" spans="1:9" ht="12.75">
      <c r="A49" s="30">
        <v>46</v>
      </c>
      <c r="B49" s="31">
        <v>460</v>
      </c>
      <c r="C49" s="19">
        <v>1.3</v>
      </c>
      <c r="D49" s="19"/>
      <c r="E49" s="19"/>
      <c r="F49" s="19"/>
      <c r="G49" s="19"/>
      <c r="H49" s="19"/>
      <c r="I49" s="19">
        <v>1.3</v>
      </c>
    </row>
    <row r="50" spans="1:9" ht="12.75">
      <c r="A50" s="30">
        <v>51</v>
      </c>
      <c r="B50" s="31"/>
      <c r="C50" s="19">
        <v>11.9</v>
      </c>
      <c r="D50" s="19">
        <v>12.36</v>
      </c>
      <c r="E50" s="19"/>
      <c r="F50" s="19">
        <v>4</v>
      </c>
      <c r="G50" s="19">
        <v>260.66</v>
      </c>
      <c r="H50" s="19"/>
      <c r="I50" s="19">
        <v>288.92</v>
      </c>
    </row>
    <row r="51" spans="1:9" ht="12.75">
      <c r="A51" s="30">
        <v>52</v>
      </c>
      <c r="B51" s="31"/>
      <c r="C51" s="19"/>
      <c r="D51" s="19"/>
      <c r="E51" s="19"/>
      <c r="F51" s="19">
        <v>36.51</v>
      </c>
      <c r="G51" s="19">
        <v>532.84</v>
      </c>
      <c r="H51" s="19"/>
      <c r="I51" s="19">
        <v>569.35</v>
      </c>
    </row>
    <row r="52" spans="1:9" ht="12.75">
      <c r="A52" s="30">
        <v>53</v>
      </c>
      <c r="B52" s="31"/>
      <c r="C52" s="19"/>
      <c r="D52" s="19"/>
      <c r="E52" s="19"/>
      <c r="F52" s="19">
        <v>24.84</v>
      </c>
      <c r="G52" s="19">
        <v>303.52</v>
      </c>
      <c r="H52" s="19"/>
      <c r="I52" s="19">
        <v>328.36</v>
      </c>
    </row>
    <row r="53" spans="1:9" ht="12.75">
      <c r="A53" s="30">
        <v>54</v>
      </c>
      <c r="B53" s="31"/>
      <c r="C53" s="19"/>
      <c r="D53" s="19"/>
      <c r="E53" s="19"/>
      <c r="F53" s="19"/>
      <c r="G53" s="19">
        <v>206.79</v>
      </c>
      <c r="H53" s="19"/>
      <c r="I53" s="19">
        <v>206.79</v>
      </c>
    </row>
    <row r="54" spans="1:9" ht="12.75">
      <c r="A54" s="30">
        <v>55</v>
      </c>
      <c r="B54" s="31"/>
      <c r="C54" s="19"/>
      <c r="D54" s="19"/>
      <c r="E54" s="19"/>
      <c r="F54" s="19"/>
      <c r="G54" s="19">
        <v>151.25</v>
      </c>
      <c r="H54" s="19"/>
      <c r="I54" s="19">
        <v>151.25</v>
      </c>
    </row>
    <row r="55" spans="1:9" ht="12.75">
      <c r="A55" s="30">
        <v>56</v>
      </c>
      <c r="B55" s="31"/>
      <c r="C55" s="19"/>
      <c r="D55" s="19"/>
      <c r="E55" s="19"/>
      <c r="F55" s="19"/>
      <c r="G55" s="19">
        <v>357.66</v>
      </c>
      <c r="H55" s="19"/>
      <c r="I55" s="19">
        <v>357.66</v>
      </c>
    </row>
    <row r="56" spans="1:9" ht="12.75">
      <c r="A56" s="30">
        <v>58</v>
      </c>
      <c r="B56" s="31"/>
      <c r="C56" s="19"/>
      <c r="D56" s="19"/>
      <c r="E56" s="19">
        <v>12.9</v>
      </c>
      <c r="F56" s="19"/>
      <c r="G56" s="19"/>
      <c r="H56" s="19"/>
      <c r="I56" s="19">
        <v>12.9</v>
      </c>
    </row>
    <row r="57" spans="1:9" ht="12.75">
      <c r="A57" s="30">
        <v>61</v>
      </c>
      <c r="B57" s="31" t="s">
        <v>43</v>
      </c>
      <c r="C57" s="19"/>
      <c r="D57" s="19"/>
      <c r="E57" s="19"/>
      <c r="F57" s="19"/>
      <c r="G57" s="19">
        <v>151.1</v>
      </c>
      <c r="H57" s="19"/>
      <c r="I57" s="19">
        <v>151.1</v>
      </c>
    </row>
    <row r="58" spans="1:9" ht="12.75">
      <c r="A58" s="30">
        <v>61</v>
      </c>
      <c r="B58" s="31" t="s">
        <v>45</v>
      </c>
      <c r="C58" s="19"/>
      <c r="D58" s="19"/>
      <c r="E58" s="19"/>
      <c r="F58" s="19"/>
      <c r="G58" s="19">
        <v>89.35</v>
      </c>
      <c r="H58" s="19"/>
      <c r="I58" s="19">
        <v>89.35</v>
      </c>
    </row>
    <row r="59" spans="1:9" ht="12.75">
      <c r="A59" s="30">
        <v>62</v>
      </c>
      <c r="B59" s="31" t="s">
        <v>47</v>
      </c>
      <c r="C59" s="19"/>
      <c r="D59" s="19"/>
      <c r="E59" s="19"/>
      <c r="F59" s="19"/>
      <c r="G59" s="19">
        <v>220.93</v>
      </c>
      <c r="H59" s="19"/>
      <c r="I59" s="19">
        <v>220.93</v>
      </c>
    </row>
    <row r="60" spans="1:9" ht="12.75">
      <c r="A60" s="30">
        <v>62</v>
      </c>
      <c r="B60" s="31" t="s">
        <v>48</v>
      </c>
      <c r="C60" s="19"/>
      <c r="D60" s="19"/>
      <c r="E60" s="19"/>
      <c r="F60" s="19"/>
      <c r="G60" s="19"/>
      <c r="H60" s="19"/>
      <c r="I60" s="19"/>
    </row>
    <row r="61" spans="1:9" ht="12.75">
      <c r="A61" s="30">
        <v>62</v>
      </c>
      <c r="B61" s="31" t="s">
        <v>49</v>
      </c>
      <c r="C61" s="19"/>
      <c r="D61" s="19"/>
      <c r="E61" s="19"/>
      <c r="F61" s="19"/>
      <c r="G61" s="19">
        <v>218.66</v>
      </c>
      <c r="H61" s="19"/>
      <c r="I61" s="19">
        <v>218.66</v>
      </c>
    </row>
    <row r="62" spans="1:9" ht="12.75">
      <c r="A62" s="30">
        <v>63</v>
      </c>
      <c r="B62" s="31"/>
      <c r="C62" s="19"/>
      <c r="D62" s="19"/>
      <c r="E62" s="19"/>
      <c r="F62" s="19"/>
      <c r="G62" s="19">
        <v>103.48</v>
      </c>
      <c r="H62" s="19"/>
      <c r="I62" s="19">
        <v>103.48</v>
      </c>
    </row>
    <row r="63" spans="1:9" ht="12.75">
      <c r="A63" s="30">
        <v>65</v>
      </c>
      <c r="B63" s="31" t="s">
        <v>44</v>
      </c>
      <c r="C63" s="19">
        <v>9.38</v>
      </c>
      <c r="D63" s="19"/>
      <c r="E63" s="19"/>
      <c r="F63" s="19"/>
      <c r="G63" s="19"/>
      <c r="H63" s="19"/>
      <c r="I63" s="19">
        <v>9.38</v>
      </c>
    </row>
    <row r="64" spans="1:9" ht="12.75">
      <c r="A64" s="30">
        <v>65</v>
      </c>
      <c r="B64" s="31" t="s">
        <v>50</v>
      </c>
      <c r="C64" s="19"/>
      <c r="D64" s="19">
        <v>32.22</v>
      </c>
      <c r="E64" s="19"/>
      <c r="F64" s="19"/>
      <c r="G64" s="19"/>
      <c r="H64" s="19"/>
      <c r="I64" s="19">
        <v>32.22</v>
      </c>
    </row>
    <row r="65" spans="1:9" ht="12.75">
      <c r="A65" s="30">
        <v>71</v>
      </c>
      <c r="B65" s="31" t="s">
        <v>51</v>
      </c>
      <c r="C65" s="19">
        <v>32.15</v>
      </c>
      <c r="D65" s="19"/>
      <c r="E65" s="19"/>
      <c r="F65" s="19"/>
      <c r="G65" s="19"/>
      <c r="H65" s="19"/>
      <c r="I65" s="19">
        <v>32.15</v>
      </c>
    </row>
    <row r="66" spans="1:9" ht="12.75">
      <c r="A66" s="30">
        <v>72</v>
      </c>
      <c r="B66" s="31"/>
      <c r="C66" s="19"/>
      <c r="D66" s="19"/>
      <c r="E66" s="19">
        <v>50.21</v>
      </c>
      <c r="F66" s="19"/>
      <c r="G66" s="19"/>
      <c r="H66" s="19"/>
      <c r="I66" s="19">
        <v>50.21</v>
      </c>
    </row>
    <row r="67" spans="1:9" ht="12.75">
      <c r="A67" s="30">
        <v>73</v>
      </c>
      <c r="B67" s="31" t="s">
        <v>154</v>
      </c>
      <c r="C67" s="19"/>
      <c r="D67" s="19"/>
      <c r="E67" s="19">
        <v>91.57</v>
      </c>
      <c r="F67" s="19">
        <v>69.69</v>
      </c>
      <c r="G67" s="19"/>
      <c r="H67" s="19"/>
      <c r="I67" s="19">
        <v>161.26</v>
      </c>
    </row>
    <row r="68" spans="1:9" ht="12.75">
      <c r="A68" s="30">
        <v>74</v>
      </c>
      <c r="B68" s="31" t="s">
        <v>51</v>
      </c>
      <c r="C68" s="19"/>
      <c r="D68" s="19">
        <v>89.67</v>
      </c>
      <c r="E68" s="19">
        <v>62.88</v>
      </c>
      <c r="F68" s="19"/>
      <c r="G68" s="19"/>
      <c r="H68" s="19"/>
      <c r="I68" s="19">
        <v>152.55</v>
      </c>
    </row>
    <row r="69" spans="1:9" ht="12.75">
      <c r="A69" s="30">
        <v>74</v>
      </c>
      <c r="B69" s="31" t="s">
        <v>52</v>
      </c>
      <c r="C69" s="19">
        <v>131.68</v>
      </c>
      <c r="D69" s="19">
        <v>149.89</v>
      </c>
      <c r="E69" s="19"/>
      <c r="F69" s="19"/>
      <c r="G69" s="19"/>
      <c r="H69" s="19"/>
      <c r="I69" s="19">
        <v>281.57</v>
      </c>
    </row>
    <row r="70" spans="1:9" ht="12.75">
      <c r="A70" s="30">
        <v>74</v>
      </c>
      <c r="B70" s="31" t="s">
        <v>53</v>
      </c>
      <c r="C70" s="19"/>
      <c r="D70" s="19"/>
      <c r="E70" s="19">
        <v>114.78</v>
      </c>
      <c r="F70" s="19">
        <v>116.09</v>
      </c>
      <c r="G70" s="19">
        <v>457.26</v>
      </c>
      <c r="H70" s="19">
        <v>380.03</v>
      </c>
      <c r="I70" s="19">
        <v>1068.15</v>
      </c>
    </row>
    <row r="71" spans="1:9" ht="12.75">
      <c r="A71" s="30">
        <v>75</v>
      </c>
      <c r="B71" s="31" t="s">
        <v>54</v>
      </c>
      <c r="C71" s="19"/>
      <c r="D71" s="19"/>
      <c r="E71" s="19"/>
      <c r="F71" s="19">
        <v>153.55</v>
      </c>
      <c r="G71" s="19">
        <v>1394.83</v>
      </c>
      <c r="H71" s="19">
        <v>635</v>
      </c>
      <c r="I71" s="19">
        <v>2183.38</v>
      </c>
    </row>
    <row r="72" spans="1:9" ht="12.75">
      <c r="A72" s="30">
        <v>76</v>
      </c>
      <c r="B72" s="31"/>
      <c r="C72" s="19"/>
      <c r="D72" s="19"/>
      <c r="E72" s="19"/>
      <c r="F72" s="19">
        <v>79.16</v>
      </c>
      <c r="G72" s="19">
        <v>141.68</v>
      </c>
      <c r="H72" s="19"/>
      <c r="I72" s="19">
        <v>220.85</v>
      </c>
    </row>
    <row r="73" spans="1:9" ht="12.75">
      <c r="A73" s="30">
        <v>81</v>
      </c>
      <c r="B73" s="31" t="s">
        <v>159</v>
      </c>
      <c r="C73" s="19">
        <v>445.94</v>
      </c>
      <c r="D73" s="19">
        <v>850.77</v>
      </c>
      <c r="E73" s="19">
        <v>751.63</v>
      </c>
      <c r="F73" s="19">
        <v>693.83</v>
      </c>
      <c r="G73" s="19">
        <v>549.98</v>
      </c>
      <c r="H73" s="19">
        <v>126.31</v>
      </c>
      <c r="I73" s="19">
        <v>3418.46</v>
      </c>
    </row>
    <row r="74" spans="1:9" ht="12.75">
      <c r="A74" s="30">
        <v>82</v>
      </c>
      <c r="B74" s="31" t="s">
        <v>161</v>
      </c>
      <c r="C74" s="19">
        <v>518.9</v>
      </c>
      <c r="D74" s="19">
        <v>1285.13</v>
      </c>
      <c r="E74" s="19">
        <v>1036.81</v>
      </c>
      <c r="F74" s="19">
        <v>877.76</v>
      </c>
      <c r="G74" s="19">
        <v>408.47</v>
      </c>
      <c r="H74" s="19">
        <v>102.47</v>
      </c>
      <c r="I74" s="19">
        <v>4229.54</v>
      </c>
    </row>
    <row r="75" spans="1:9" ht="12.75">
      <c r="A75" s="30">
        <v>84</v>
      </c>
      <c r="B75" s="31" t="s">
        <v>163</v>
      </c>
      <c r="C75" s="19">
        <v>251.25</v>
      </c>
      <c r="D75" s="19">
        <v>160.92</v>
      </c>
      <c r="E75" s="19"/>
      <c r="F75" s="19"/>
      <c r="G75" s="19"/>
      <c r="H75" s="19"/>
      <c r="I75" s="19">
        <v>412.17</v>
      </c>
    </row>
    <row r="76" spans="1:9" ht="12.75">
      <c r="A76" s="30">
        <v>85</v>
      </c>
      <c r="B76" s="31"/>
      <c r="C76" s="19"/>
      <c r="D76" s="19"/>
      <c r="E76" s="19"/>
      <c r="F76" s="19"/>
      <c r="G76" s="19">
        <v>558.84</v>
      </c>
      <c r="H76" s="19">
        <v>664.1</v>
      </c>
      <c r="I76" s="19">
        <v>1222.94</v>
      </c>
    </row>
    <row r="77" spans="1:9" ht="12.75">
      <c r="A77" s="30" t="s">
        <v>221</v>
      </c>
      <c r="B77" s="31" t="s">
        <v>55</v>
      </c>
      <c r="C77" s="19">
        <v>60.67</v>
      </c>
      <c r="D77" s="19">
        <v>265.92</v>
      </c>
      <c r="E77" s="19">
        <v>314.33</v>
      </c>
      <c r="F77" s="19">
        <v>320.75</v>
      </c>
      <c r="G77" s="19">
        <v>166.89</v>
      </c>
      <c r="H77" s="19"/>
      <c r="I77" s="19">
        <v>1128.56</v>
      </c>
    </row>
    <row r="78" spans="1:9" ht="15">
      <c r="A78" s="30" t="s">
        <v>222</v>
      </c>
      <c r="B78" s="31" t="s">
        <v>56</v>
      </c>
      <c r="C78" s="20">
        <v>0</v>
      </c>
      <c r="D78" s="20">
        <v>0</v>
      </c>
      <c r="E78" s="20">
        <v>1595.38</v>
      </c>
      <c r="F78" s="20">
        <v>2801.05</v>
      </c>
      <c r="G78" s="20">
        <v>5623.26</v>
      </c>
      <c r="H78" s="20">
        <v>3436.27</v>
      </c>
      <c r="I78" s="20">
        <v>13455.96</v>
      </c>
    </row>
    <row r="79" spans="1:9" ht="12.75">
      <c r="A79" s="30"/>
      <c r="B79" s="31"/>
      <c r="C79" s="19"/>
      <c r="D79" s="19"/>
      <c r="E79" s="19"/>
      <c r="F79" s="19"/>
      <c r="G79" s="19"/>
      <c r="H79" s="19"/>
      <c r="I79" s="19"/>
    </row>
    <row r="80" spans="1:9" ht="12.75">
      <c r="A80" s="30"/>
      <c r="B80" s="31"/>
      <c r="C80" s="21">
        <f aca="true" t="shared" si="0" ref="C80:H80">SUM(C2:C78)</f>
        <v>5942.28</v>
      </c>
      <c r="D80" s="21">
        <f t="shared" si="0"/>
        <v>13856.52</v>
      </c>
      <c r="E80" s="21">
        <f t="shared" si="0"/>
        <v>19811.85</v>
      </c>
      <c r="F80" s="21">
        <f t="shared" si="0"/>
        <v>22050.16999999999</v>
      </c>
      <c r="G80" s="21">
        <f t="shared" si="0"/>
        <v>19181.47</v>
      </c>
      <c r="H80" s="21">
        <f t="shared" si="0"/>
        <v>5503.82</v>
      </c>
      <c r="I80" s="21">
        <f>SUM(I2:I78)</f>
        <v>86346.12000000002</v>
      </c>
    </row>
    <row r="81" spans="1:9" ht="12.75">
      <c r="A81" s="30"/>
      <c r="B81" s="31"/>
      <c r="C81" s="19"/>
      <c r="D81" s="19"/>
      <c r="E81" s="19"/>
      <c r="F81" s="19"/>
      <c r="G81" s="19"/>
      <c r="H81" s="19"/>
      <c r="I81" s="19"/>
    </row>
    <row r="82" spans="1:9" ht="12.75">
      <c r="A82" s="30"/>
      <c r="B82" s="35" t="s">
        <v>223</v>
      </c>
      <c r="C82" s="40"/>
      <c r="D82" s="40"/>
      <c r="E82" s="40">
        <v>19801</v>
      </c>
      <c r="F82" s="40">
        <v>22100</v>
      </c>
      <c r="G82" s="40">
        <v>19400</v>
      </c>
      <c r="H82" s="40">
        <v>5100</v>
      </c>
      <c r="I82" s="19"/>
    </row>
  </sheetData>
  <printOptions gridLines="1"/>
  <pageMargins left="0.44" right="0.26" top="0.61" bottom="0.5" header="0.5" footer="0.25"/>
  <pageSetup fitToHeight="1" fitToWidth="1" horizontalDpi="300" verticalDpi="300" orientation="portrait" scale="68" r:id="rId1"/>
  <headerFooter alignWithMargins="0">
    <oddFooter>&amp;R&amp;F           &amp;A       &amp;D 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129"/>
  <sheetViews>
    <sheetView tabSelected="1" zoomScale="75" zoomScaleNormal="75" workbookViewId="0" topLeftCell="A99">
      <selection activeCell="K36" sqref="K36:Q36"/>
    </sheetView>
  </sheetViews>
  <sheetFormatPr defaultColWidth="9.140625" defaultRowHeight="12.75"/>
  <cols>
    <col min="1" max="1" width="1.57421875" style="1" customWidth="1"/>
    <col min="2" max="2" width="19.28125" style="1" hidden="1" customWidth="1"/>
    <col min="3" max="3" width="14.28125" style="5" customWidth="1"/>
    <col min="4" max="4" width="43.421875" style="1" customWidth="1"/>
    <col min="5" max="7" width="12.7109375" style="64" customWidth="1"/>
    <col min="8" max="8" width="41.28125" style="64" customWidth="1"/>
    <col min="9" max="9" width="14.421875" style="100" customWidth="1"/>
    <col min="10" max="10" width="10.57421875" style="64" bestFit="1" customWidth="1"/>
    <col min="11" max="11" width="43.57421875" style="4" customWidth="1"/>
    <col min="12" max="12" width="2.7109375" style="1" customWidth="1"/>
    <col min="13" max="16384" width="9.140625" style="1" customWidth="1"/>
  </cols>
  <sheetData>
    <row r="1" spans="3:11" s="15" customFormat="1" ht="21" thickBot="1">
      <c r="C1" s="27" t="s">
        <v>115</v>
      </c>
      <c r="E1" s="50"/>
      <c r="F1" s="50"/>
      <c r="G1" s="50"/>
      <c r="H1" s="50"/>
      <c r="I1" s="66"/>
      <c r="J1" s="50"/>
      <c r="K1" s="16"/>
    </row>
    <row r="2" spans="2:11" s="17" customFormat="1" ht="16.5" thickBot="1">
      <c r="B2" s="17" t="s">
        <v>100</v>
      </c>
      <c r="C2" s="18"/>
      <c r="E2" s="51" t="s">
        <v>114</v>
      </c>
      <c r="F2" s="67" t="s">
        <v>116</v>
      </c>
      <c r="G2" s="68" t="s">
        <v>99</v>
      </c>
      <c r="H2" s="69" t="s">
        <v>167</v>
      </c>
      <c r="I2" s="70" t="s">
        <v>272</v>
      </c>
      <c r="J2" s="71" t="s">
        <v>99</v>
      </c>
      <c r="K2" s="49" t="s">
        <v>167</v>
      </c>
    </row>
    <row r="3" spans="2:11" ht="12.75">
      <c r="B3" s="1" t="s">
        <v>57</v>
      </c>
      <c r="D3" s="1" t="s">
        <v>0</v>
      </c>
      <c r="E3" s="52">
        <v>0.1</v>
      </c>
      <c r="F3" s="52">
        <f aca="true" t="shared" si="0" ref="F3:F9">+G3+E3</f>
        <v>0.1</v>
      </c>
      <c r="G3" s="72"/>
      <c r="H3" s="72"/>
      <c r="I3" s="52">
        <v>0.1</v>
      </c>
      <c r="J3" s="73">
        <f aca="true" t="shared" si="1" ref="J3:J9">+I3-F3</f>
        <v>0</v>
      </c>
      <c r="K3" s="10"/>
    </row>
    <row r="4" spans="3:11" ht="12.75">
      <c r="C4" s="5" t="s">
        <v>58</v>
      </c>
      <c r="E4" s="53"/>
      <c r="F4" s="53">
        <f t="shared" si="0"/>
        <v>0</v>
      </c>
      <c r="G4" s="74"/>
      <c r="H4" s="74"/>
      <c r="I4" s="53"/>
      <c r="J4" s="75">
        <f t="shared" si="1"/>
        <v>0</v>
      </c>
      <c r="K4" s="9"/>
    </row>
    <row r="5" spans="2:17" ht="38.25">
      <c r="B5" s="1" t="s">
        <v>58</v>
      </c>
      <c r="D5" s="1" t="s">
        <v>1</v>
      </c>
      <c r="E5" s="53">
        <v>7891.7</v>
      </c>
      <c r="F5" s="53">
        <f t="shared" si="0"/>
        <v>7906.3</v>
      </c>
      <c r="G5" s="74">
        <v>14.6</v>
      </c>
      <c r="H5" s="74" t="s">
        <v>117</v>
      </c>
      <c r="I5" s="76">
        <v>8061.3</v>
      </c>
      <c r="J5" s="75">
        <f t="shared" si="1"/>
        <v>155</v>
      </c>
      <c r="K5" s="9" t="s">
        <v>168</v>
      </c>
      <c r="N5" t="s">
        <v>271</v>
      </c>
      <c r="O5">
        <v>111</v>
      </c>
      <c r="P5">
        <v>0.06</v>
      </c>
      <c r="Q5"/>
    </row>
    <row r="6" spans="2:17" ht="12.75">
      <c r="B6" s="1" t="s">
        <v>58</v>
      </c>
      <c r="D6" s="1" t="s">
        <v>2</v>
      </c>
      <c r="E6" s="53">
        <v>174.7</v>
      </c>
      <c r="F6" s="53">
        <f t="shared" si="0"/>
        <v>174.7</v>
      </c>
      <c r="G6" s="74"/>
      <c r="H6" s="74"/>
      <c r="I6" s="76">
        <v>176.03</v>
      </c>
      <c r="J6" s="75">
        <f t="shared" si="1"/>
        <v>1.3300000000000125</v>
      </c>
      <c r="K6" s="9"/>
      <c r="N6" t="s">
        <v>119</v>
      </c>
      <c r="O6">
        <v>121</v>
      </c>
      <c r="P6">
        <v>8061.3</v>
      </c>
      <c r="Q6"/>
    </row>
    <row r="7" spans="2:17" ht="12.75">
      <c r="B7" s="1" t="s">
        <v>58</v>
      </c>
      <c r="D7" s="1" t="s">
        <v>3</v>
      </c>
      <c r="E7" s="53">
        <v>375.7</v>
      </c>
      <c r="F7" s="53">
        <f t="shared" si="0"/>
        <v>375.7</v>
      </c>
      <c r="G7" s="77"/>
      <c r="H7" s="77"/>
      <c r="I7" s="76">
        <v>373.37</v>
      </c>
      <c r="J7" s="75">
        <f t="shared" si="1"/>
        <v>-2.329999999999984</v>
      </c>
      <c r="K7" s="9"/>
      <c r="N7" t="s">
        <v>119</v>
      </c>
      <c r="O7">
        <v>122</v>
      </c>
      <c r="P7">
        <v>176.03</v>
      </c>
      <c r="Q7"/>
    </row>
    <row r="8" spans="2:17" ht="12.75">
      <c r="B8" s="1" t="s">
        <v>58</v>
      </c>
      <c r="D8" s="1" t="s">
        <v>4</v>
      </c>
      <c r="E8" s="53">
        <v>62</v>
      </c>
      <c r="F8" s="53">
        <f t="shared" si="0"/>
        <v>62</v>
      </c>
      <c r="G8" s="77"/>
      <c r="H8" s="77"/>
      <c r="I8" s="76">
        <v>97.63</v>
      </c>
      <c r="J8" s="75">
        <f t="shared" si="1"/>
        <v>35.629999999999995</v>
      </c>
      <c r="K8" s="9" t="s">
        <v>105</v>
      </c>
      <c r="N8" t="s">
        <v>119</v>
      </c>
      <c r="O8">
        <v>123</v>
      </c>
      <c r="P8">
        <v>373.37</v>
      </c>
      <c r="Q8"/>
    </row>
    <row r="9" spans="2:17" ht="15">
      <c r="B9" s="1" t="s">
        <v>58</v>
      </c>
      <c r="D9" s="1" t="s">
        <v>5</v>
      </c>
      <c r="E9" s="54">
        <v>27.3</v>
      </c>
      <c r="F9" s="54">
        <f t="shared" si="0"/>
        <v>27.3</v>
      </c>
      <c r="G9" s="78"/>
      <c r="H9" s="78"/>
      <c r="I9" s="79">
        <v>29.04</v>
      </c>
      <c r="J9" s="80">
        <f t="shared" si="1"/>
        <v>1.7399999999999984</v>
      </c>
      <c r="K9" s="9"/>
      <c r="N9" t="s">
        <v>119</v>
      </c>
      <c r="O9">
        <v>124</v>
      </c>
      <c r="P9">
        <v>97.63</v>
      </c>
      <c r="Q9"/>
    </row>
    <row r="10" spans="4:17" ht="12.75">
      <c r="D10" s="22" t="s">
        <v>202</v>
      </c>
      <c r="E10" s="55">
        <f>SUM(E5:E9)</f>
        <v>8531.4</v>
      </c>
      <c r="F10" s="55">
        <f>SUM(F5:F9)</f>
        <v>8546</v>
      </c>
      <c r="G10" s="81">
        <f>SUM(G5:G9)</f>
        <v>14.6</v>
      </c>
      <c r="H10" s="77"/>
      <c r="I10" s="55">
        <f>SUM(I5:I9)</f>
        <v>8737.37</v>
      </c>
      <c r="J10" s="82">
        <f>SUM(J5:J9)</f>
        <v>191.37000000000003</v>
      </c>
      <c r="K10" s="9"/>
      <c r="N10" t="s">
        <v>119</v>
      </c>
      <c r="O10">
        <v>125</v>
      </c>
      <c r="P10">
        <v>29.04</v>
      </c>
      <c r="Q10"/>
    </row>
    <row r="11" spans="3:17" ht="12.75">
      <c r="C11" s="5" t="s">
        <v>59</v>
      </c>
      <c r="E11" s="53"/>
      <c r="F11" s="53">
        <f aca="true" t="shared" si="2" ref="F11:F16">+G11+E11</f>
        <v>0</v>
      </c>
      <c r="G11" s="77"/>
      <c r="H11" s="77"/>
      <c r="I11" s="53"/>
      <c r="J11" s="75">
        <f aca="true" t="shared" si="3" ref="J11:J16">+I11-F11</f>
        <v>0</v>
      </c>
      <c r="K11" s="9"/>
      <c r="N11" t="s">
        <v>120</v>
      </c>
      <c r="O11">
        <v>130</v>
      </c>
      <c r="P11">
        <v>737.81</v>
      </c>
      <c r="Q11"/>
    </row>
    <row r="12" spans="2:17" ht="12.75">
      <c r="B12" s="1" t="s">
        <v>59</v>
      </c>
      <c r="D12" s="1" t="s">
        <v>6</v>
      </c>
      <c r="E12" s="53">
        <v>613.1</v>
      </c>
      <c r="F12" s="53">
        <f t="shared" si="2"/>
        <v>613.1</v>
      </c>
      <c r="G12" s="77"/>
      <c r="H12" s="77"/>
      <c r="I12" s="76">
        <v>737.81</v>
      </c>
      <c r="J12" s="83">
        <f t="shared" si="3"/>
        <v>124.70999999999992</v>
      </c>
      <c r="K12" s="48" t="s">
        <v>270</v>
      </c>
      <c r="N12" t="s">
        <v>120</v>
      </c>
      <c r="O12">
        <v>131</v>
      </c>
      <c r="P12">
        <v>1594.58</v>
      </c>
      <c r="Q12"/>
    </row>
    <row r="13" spans="2:17" ht="12.75">
      <c r="B13" s="1" t="s">
        <v>59</v>
      </c>
      <c r="D13" s="1" t="s">
        <v>7</v>
      </c>
      <c r="E13" s="53">
        <v>1458.8</v>
      </c>
      <c r="F13" s="53">
        <f t="shared" si="2"/>
        <v>1458.8</v>
      </c>
      <c r="G13" s="77"/>
      <c r="H13" s="77"/>
      <c r="I13" s="76">
        <v>1594.58</v>
      </c>
      <c r="J13" s="83">
        <f t="shared" si="3"/>
        <v>135.77999999999997</v>
      </c>
      <c r="K13" s="48" t="s">
        <v>270</v>
      </c>
      <c r="N13" t="s">
        <v>120</v>
      </c>
      <c r="O13">
        <v>132</v>
      </c>
      <c r="P13">
        <v>1870.43</v>
      </c>
      <c r="Q13"/>
    </row>
    <row r="14" spans="2:17" ht="12.75">
      <c r="B14" s="1" t="s">
        <v>59</v>
      </c>
      <c r="D14" s="1" t="s">
        <v>8</v>
      </c>
      <c r="E14" s="53">
        <v>1777.3</v>
      </c>
      <c r="F14" s="53">
        <f t="shared" si="2"/>
        <v>1777.3</v>
      </c>
      <c r="G14" s="77"/>
      <c r="H14" s="77"/>
      <c r="I14" s="76">
        <v>1870.43</v>
      </c>
      <c r="J14" s="75">
        <f t="shared" si="3"/>
        <v>93.13000000000011</v>
      </c>
      <c r="K14" s="9" t="s">
        <v>110</v>
      </c>
      <c r="N14" t="s">
        <v>120</v>
      </c>
      <c r="O14">
        <v>133</v>
      </c>
      <c r="P14">
        <v>145.64</v>
      </c>
      <c r="Q14"/>
    </row>
    <row r="15" spans="2:17" s="5" customFormat="1" ht="12.75">
      <c r="B15" s="5" t="s">
        <v>59</v>
      </c>
      <c r="D15" s="5" t="s">
        <v>9</v>
      </c>
      <c r="E15" s="56">
        <v>381.1</v>
      </c>
      <c r="F15" s="53">
        <f t="shared" si="2"/>
        <v>181.10000000000002</v>
      </c>
      <c r="G15" s="77">
        <v>-200</v>
      </c>
      <c r="H15" s="84" t="s">
        <v>101</v>
      </c>
      <c r="I15" s="76">
        <v>145.64</v>
      </c>
      <c r="J15" s="75">
        <f t="shared" si="3"/>
        <v>-35.460000000000036</v>
      </c>
      <c r="K15" s="9" t="s">
        <v>110</v>
      </c>
      <c r="N15" t="s">
        <v>120</v>
      </c>
      <c r="O15">
        <v>134</v>
      </c>
      <c r="P15">
        <v>92.63</v>
      </c>
      <c r="Q15"/>
    </row>
    <row r="16" spans="2:17" ht="15">
      <c r="B16" s="1" t="s">
        <v>59</v>
      </c>
      <c r="D16" s="1" t="s">
        <v>10</v>
      </c>
      <c r="E16" s="54">
        <v>73.4</v>
      </c>
      <c r="F16" s="54">
        <f t="shared" si="2"/>
        <v>73.4</v>
      </c>
      <c r="G16" s="85"/>
      <c r="H16" s="85"/>
      <c r="I16" s="79">
        <v>92.63</v>
      </c>
      <c r="J16" s="80">
        <f t="shared" si="3"/>
        <v>19.22999999999999</v>
      </c>
      <c r="K16" s="9" t="s">
        <v>110</v>
      </c>
      <c r="N16" t="s">
        <v>121</v>
      </c>
      <c r="O16">
        <v>141</v>
      </c>
      <c r="P16">
        <v>13180.68</v>
      </c>
      <c r="Q16"/>
    </row>
    <row r="17" spans="4:17" ht="12.75">
      <c r="D17" s="22" t="s">
        <v>202</v>
      </c>
      <c r="E17" s="55">
        <f>SUM(E12:E16)</f>
        <v>4303.7</v>
      </c>
      <c r="F17" s="55">
        <f>SUM(F12:F16)</f>
        <v>4103.7</v>
      </c>
      <c r="G17" s="82">
        <f>SUM(G12:G16)</f>
        <v>-200</v>
      </c>
      <c r="H17" s="86"/>
      <c r="I17" s="55">
        <f>SUM(I12:I16)</f>
        <v>4441.09</v>
      </c>
      <c r="J17" s="82">
        <f>SUM(J12:J16)</f>
        <v>337.39</v>
      </c>
      <c r="K17" s="8"/>
      <c r="N17" t="s">
        <v>121</v>
      </c>
      <c r="O17">
        <v>142</v>
      </c>
      <c r="P17">
        <v>9614.03</v>
      </c>
      <c r="Q17"/>
    </row>
    <row r="18" spans="3:17" ht="12.75">
      <c r="C18" s="5" t="s">
        <v>60</v>
      </c>
      <c r="E18" s="53"/>
      <c r="F18" s="53">
        <f>+G18+E18</f>
        <v>0</v>
      </c>
      <c r="G18" s="74"/>
      <c r="H18" s="74"/>
      <c r="I18" s="53"/>
      <c r="J18" s="75">
        <f>+I18-F18</f>
        <v>0</v>
      </c>
      <c r="K18" s="11"/>
      <c r="N18" t="s">
        <v>121</v>
      </c>
      <c r="O18">
        <v>143</v>
      </c>
      <c r="P18">
        <v>120.42</v>
      </c>
      <c r="Q18"/>
    </row>
    <row r="19" spans="2:17" ht="25.5">
      <c r="B19" s="1" t="s">
        <v>60</v>
      </c>
      <c r="D19" s="1" t="s">
        <v>11</v>
      </c>
      <c r="E19" s="53">
        <v>12788.6</v>
      </c>
      <c r="F19" s="53">
        <f>+G19+E19</f>
        <v>12881.6</v>
      </c>
      <c r="G19" s="74">
        <v>93</v>
      </c>
      <c r="H19" s="87" t="s">
        <v>106</v>
      </c>
      <c r="I19" s="76">
        <v>13180.68</v>
      </c>
      <c r="J19" s="75">
        <f>+I19-F19</f>
        <v>299.0799999999999</v>
      </c>
      <c r="K19" s="12" t="s">
        <v>175</v>
      </c>
      <c r="N19" t="s">
        <v>121</v>
      </c>
      <c r="O19">
        <v>144</v>
      </c>
      <c r="P19">
        <v>3285.22</v>
      </c>
      <c r="Q19"/>
    </row>
    <row r="20" spans="2:17" ht="12.75">
      <c r="B20" s="1" t="s">
        <v>60</v>
      </c>
      <c r="C20" s="7"/>
      <c r="D20" s="7" t="s">
        <v>12</v>
      </c>
      <c r="E20" s="57">
        <v>9438</v>
      </c>
      <c r="F20" s="58">
        <f>+G20+E20</f>
        <v>9577</v>
      </c>
      <c r="G20" s="88">
        <v>139</v>
      </c>
      <c r="H20" s="88" t="s">
        <v>118</v>
      </c>
      <c r="I20" s="76">
        <v>9614.03</v>
      </c>
      <c r="J20" s="75">
        <f>+I20-F20</f>
        <v>37.030000000000655</v>
      </c>
      <c r="K20" s="9" t="s">
        <v>176</v>
      </c>
      <c r="N20" t="s">
        <v>122</v>
      </c>
      <c r="O20">
        <v>151</v>
      </c>
      <c r="P20">
        <v>1380.84</v>
      </c>
      <c r="Q20"/>
    </row>
    <row r="21" spans="2:17" ht="12.75">
      <c r="B21" s="1" t="s">
        <v>60</v>
      </c>
      <c r="D21" s="1" t="s">
        <v>13</v>
      </c>
      <c r="E21" s="58">
        <v>121.2</v>
      </c>
      <c r="F21" s="58">
        <f>+G21+E21</f>
        <v>121.2</v>
      </c>
      <c r="G21" s="77"/>
      <c r="H21" s="77"/>
      <c r="I21" s="76">
        <v>120.42</v>
      </c>
      <c r="J21" s="75">
        <f>+I21-F21</f>
        <v>-0.7800000000000011</v>
      </c>
      <c r="K21" s="9"/>
      <c r="N21" t="s">
        <v>123</v>
      </c>
      <c r="O21">
        <v>161</v>
      </c>
      <c r="P21">
        <v>338.11</v>
      </c>
      <c r="Q21"/>
    </row>
    <row r="22" spans="2:17" ht="15">
      <c r="B22" s="1" t="s">
        <v>60</v>
      </c>
      <c r="D22" s="5" t="s">
        <v>14</v>
      </c>
      <c r="E22" s="59">
        <v>2707.3</v>
      </c>
      <c r="F22" s="59">
        <f>+G22+E22</f>
        <v>3214.3</v>
      </c>
      <c r="G22" s="78">
        <v>507</v>
      </c>
      <c r="H22" s="84" t="s">
        <v>107</v>
      </c>
      <c r="I22" s="79">
        <v>3285.22</v>
      </c>
      <c r="J22" s="89">
        <f>+I22-F22</f>
        <v>70.91999999999962</v>
      </c>
      <c r="K22" s="9"/>
      <c r="N22" t="s">
        <v>123</v>
      </c>
      <c r="O22">
        <v>162</v>
      </c>
      <c r="P22">
        <v>618.52</v>
      </c>
      <c r="Q22"/>
    </row>
    <row r="23" spans="4:17" ht="12.75">
      <c r="D23" s="22" t="s">
        <v>202</v>
      </c>
      <c r="E23" s="55">
        <f>SUM(E19:E22)</f>
        <v>25055.1</v>
      </c>
      <c r="F23" s="55">
        <f>SUM(F19:F22)</f>
        <v>25794.1</v>
      </c>
      <c r="G23" s="82">
        <f>SUM(G19:G22)</f>
        <v>739</v>
      </c>
      <c r="H23" s="87"/>
      <c r="I23" s="55">
        <f>SUM(I19:I22)</f>
        <v>26200.35</v>
      </c>
      <c r="J23" s="82">
        <f>SUM(J19:J22)</f>
        <v>406.2500000000002</v>
      </c>
      <c r="K23" s="9"/>
      <c r="N23" t="s">
        <v>123</v>
      </c>
      <c r="O23">
        <v>163</v>
      </c>
      <c r="P23">
        <v>78.86</v>
      </c>
      <c r="Q23"/>
    </row>
    <row r="24" spans="3:17" ht="12.75">
      <c r="C24" s="5" t="s">
        <v>61</v>
      </c>
      <c r="E24" s="53"/>
      <c r="F24" s="53">
        <f aca="true" t="shared" si="4" ref="F24:F42">+G24+E24</f>
        <v>0</v>
      </c>
      <c r="G24" s="74"/>
      <c r="H24" s="74"/>
      <c r="I24" s="53"/>
      <c r="J24" s="75">
        <f aca="true" t="shared" si="5" ref="J24:J42">+I24-F24</f>
        <v>0</v>
      </c>
      <c r="K24" s="9"/>
      <c r="N24" t="s">
        <v>124</v>
      </c>
      <c r="O24">
        <v>171</v>
      </c>
      <c r="P24">
        <v>877.64</v>
      </c>
      <c r="Q24"/>
    </row>
    <row r="25" spans="2:17" ht="12.75">
      <c r="B25" s="1" t="s">
        <v>61</v>
      </c>
      <c r="D25" s="1" t="s">
        <v>15</v>
      </c>
      <c r="E25" s="53">
        <v>1447.8</v>
      </c>
      <c r="F25" s="53">
        <f t="shared" si="4"/>
        <v>1447.8</v>
      </c>
      <c r="G25" s="74"/>
      <c r="H25" s="74"/>
      <c r="I25" s="53">
        <v>1380.71</v>
      </c>
      <c r="J25" s="75">
        <f t="shared" si="5"/>
        <v>-67.08999999999992</v>
      </c>
      <c r="K25" s="9" t="s">
        <v>110</v>
      </c>
      <c r="N25" t="s">
        <v>124</v>
      </c>
      <c r="O25">
        <v>172</v>
      </c>
      <c r="P25">
        <v>443.45</v>
      </c>
      <c r="Q25"/>
    </row>
    <row r="26" spans="3:17" ht="12.75">
      <c r="C26" s="5" t="s">
        <v>62</v>
      </c>
      <c r="E26" s="53"/>
      <c r="F26" s="53">
        <f t="shared" si="4"/>
        <v>0</v>
      </c>
      <c r="G26" s="74"/>
      <c r="H26" s="74"/>
      <c r="I26" s="53"/>
      <c r="J26" s="75">
        <f t="shared" si="5"/>
        <v>0</v>
      </c>
      <c r="K26" s="9"/>
      <c r="N26" t="s">
        <v>125</v>
      </c>
      <c r="O26">
        <v>181</v>
      </c>
      <c r="P26">
        <v>1014.42</v>
      </c>
      <c r="Q26"/>
    </row>
    <row r="27" spans="2:17" ht="12.75">
      <c r="B27" s="1" t="s">
        <v>62</v>
      </c>
      <c r="D27" s="1" t="s">
        <v>16</v>
      </c>
      <c r="E27" s="53">
        <v>337.5</v>
      </c>
      <c r="F27" s="53">
        <f t="shared" si="4"/>
        <v>337.5</v>
      </c>
      <c r="G27" s="74"/>
      <c r="H27" s="74"/>
      <c r="I27" s="53">
        <v>338.11</v>
      </c>
      <c r="J27" s="75">
        <f t="shared" si="5"/>
        <v>0.6100000000000136</v>
      </c>
      <c r="K27" s="9"/>
      <c r="N27" t="s">
        <v>125</v>
      </c>
      <c r="O27">
        <v>183</v>
      </c>
      <c r="P27">
        <v>79.12</v>
      </c>
      <c r="Q27"/>
    </row>
    <row r="28" spans="2:17" ht="12.75">
      <c r="B28" s="1" t="s">
        <v>62</v>
      </c>
      <c r="D28" s="1" t="s">
        <v>17</v>
      </c>
      <c r="E28" s="53">
        <v>621.3</v>
      </c>
      <c r="F28" s="53">
        <f t="shared" si="4"/>
        <v>621.3</v>
      </c>
      <c r="G28" s="74"/>
      <c r="H28" s="74"/>
      <c r="I28" s="53">
        <v>619.03</v>
      </c>
      <c r="J28" s="75">
        <f t="shared" si="5"/>
        <v>-2.269999999999982</v>
      </c>
      <c r="K28" s="9"/>
      <c r="N28" t="s">
        <v>125</v>
      </c>
      <c r="O28">
        <v>184</v>
      </c>
      <c r="P28">
        <v>530.14</v>
      </c>
      <c r="Q28"/>
    </row>
    <row r="29" spans="2:17" ht="15">
      <c r="B29" s="1" t="s">
        <v>62</v>
      </c>
      <c r="D29" s="1" t="s">
        <v>18</v>
      </c>
      <c r="E29" s="54">
        <v>78.1</v>
      </c>
      <c r="F29" s="54">
        <f t="shared" si="4"/>
        <v>78.1</v>
      </c>
      <c r="G29" s="85"/>
      <c r="H29" s="85"/>
      <c r="I29" s="54">
        <v>78.86</v>
      </c>
      <c r="J29" s="80">
        <f t="shared" si="5"/>
        <v>0.7600000000000051</v>
      </c>
      <c r="K29" s="9"/>
      <c r="N29" t="s">
        <v>125</v>
      </c>
      <c r="O29">
        <v>185</v>
      </c>
      <c r="P29">
        <v>1816.29</v>
      </c>
      <c r="Q29"/>
    </row>
    <row r="30" spans="4:17" ht="12.75">
      <c r="D30" s="22" t="s">
        <v>202</v>
      </c>
      <c r="E30" s="55">
        <f>SUM(E27:E29)</f>
        <v>1036.8999999999999</v>
      </c>
      <c r="F30" s="55">
        <f>SUM(F27:F29)</f>
        <v>1036.8999999999999</v>
      </c>
      <c r="G30" s="74"/>
      <c r="H30" s="74"/>
      <c r="I30" s="55">
        <f>SUM(I27:I29)</f>
        <v>1036</v>
      </c>
      <c r="J30" s="90">
        <f>SUM(J27:J29)</f>
        <v>-0.899999999999963</v>
      </c>
      <c r="K30" s="9"/>
      <c r="N30" t="s">
        <v>125</v>
      </c>
      <c r="O30">
        <v>186</v>
      </c>
      <c r="P30">
        <v>1200.04</v>
      </c>
      <c r="Q30"/>
    </row>
    <row r="31" spans="3:17" ht="12.75">
      <c r="C31" s="5" t="s">
        <v>63</v>
      </c>
      <c r="E31" s="53"/>
      <c r="F31" s="53">
        <f t="shared" si="4"/>
        <v>0</v>
      </c>
      <c r="G31" s="74"/>
      <c r="H31" s="74"/>
      <c r="I31" s="53"/>
      <c r="J31" s="75">
        <f t="shared" si="5"/>
        <v>0</v>
      </c>
      <c r="K31" s="9"/>
      <c r="N31" t="s">
        <v>125</v>
      </c>
      <c r="O31">
        <v>187</v>
      </c>
      <c r="P31">
        <v>475.83</v>
      </c>
      <c r="Q31"/>
    </row>
    <row r="32" spans="2:17" ht="12.75">
      <c r="B32" s="1" t="s">
        <v>63</v>
      </c>
      <c r="D32" s="1" t="s">
        <v>19</v>
      </c>
      <c r="E32" s="53">
        <v>862.9</v>
      </c>
      <c r="F32" s="53">
        <f t="shared" si="4"/>
        <v>862.9</v>
      </c>
      <c r="G32" s="74"/>
      <c r="H32" s="74"/>
      <c r="I32" s="53">
        <v>877.69</v>
      </c>
      <c r="J32" s="75">
        <f t="shared" si="5"/>
        <v>14.790000000000077</v>
      </c>
      <c r="K32" s="9"/>
      <c r="N32" t="s">
        <v>126</v>
      </c>
      <c r="O32">
        <v>191</v>
      </c>
      <c r="P32">
        <v>946.44</v>
      </c>
      <c r="Q32"/>
    </row>
    <row r="33" spans="2:17" ht="15">
      <c r="B33" s="1" t="s">
        <v>63</v>
      </c>
      <c r="D33" s="1" t="s">
        <v>20</v>
      </c>
      <c r="E33" s="54">
        <v>438.2</v>
      </c>
      <c r="F33" s="54">
        <f t="shared" si="4"/>
        <v>438.2</v>
      </c>
      <c r="G33" s="85"/>
      <c r="H33" s="85"/>
      <c r="I33" s="54">
        <v>443.45</v>
      </c>
      <c r="J33" s="80">
        <f t="shared" si="5"/>
        <v>5.25</v>
      </c>
      <c r="K33" s="9"/>
      <c r="N33" t="s">
        <v>126</v>
      </c>
      <c r="O33">
        <v>192</v>
      </c>
      <c r="P33">
        <v>1474.58</v>
      </c>
      <c r="Q33"/>
    </row>
    <row r="34" spans="4:17" ht="12.75">
      <c r="D34" s="22" t="s">
        <v>202</v>
      </c>
      <c r="E34" s="55">
        <f>SUM(E32:E33)</f>
        <v>1301.1</v>
      </c>
      <c r="F34" s="55">
        <f>SUM(F32:F33)</f>
        <v>1301.1</v>
      </c>
      <c r="G34" s="74"/>
      <c r="H34" s="74"/>
      <c r="I34" s="55">
        <f>SUM(I32:I33)</f>
        <v>1321.14</v>
      </c>
      <c r="J34" s="90">
        <f>SUM(J32:J33)</f>
        <v>20.040000000000077</v>
      </c>
      <c r="K34" s="9"/>
      <c r="N34" t="s">
        <v>127</v>
      </c>
      <c r="O34"/>
      <c r="P34">
        <v>80.72</v>
      </c>
      <c r="Q34"/>
    </row>
    <row r="35" spans="3:17" ht="12.75">
      <c r="C35" s="5" t="s">
        <v>64</v>
      </c>
      <c r="E35" s="53"/>
      <c r="F35" s="53">
        <f t="shared" si="4"/>
        <v>0</v>
      </c>
      <c r="G35" s="74"/>
      <c r="H35" s="74"/>
      <c r="I35" s="53"/>
      <c r="J35" s="75">
        <f t="shared" si="5"/>
        <v>0</v>
      </c>
      <c r="K35" s="11"/>
      <c r="N35" t="s">
        <v>128</v>
      </c>
      <c r="O35"/>
      <c r="P35">
        <v>390.15</v>
      </c>
      <c r="Q35"/>
    </row>
    <row r="36" spans="2:17" ht="25.5">
      <c r="B36" s="1" t="s">
        <v>64</v>
      </c>
      <c r="D36" s="1" t="s">
        <v>21</v>
      </c>
      <c r="E36" s="53">
        <v>1379.3</v>
      </c>
      <c r="F36" s="53">
        <f t="shared" si="4"/>
        <v>1379.3</v>
      </c>
      <c r="G36" s="74"/>
      <c r="H36" s="74"/>
      <c r="I36" s="53">
        <v>1014.4</v>
      </c>
      <c r="J36" s="75">
        <f t="shared" si="5"/>
        <v>-364.9</v>
      </c>
      <c r="K36" s="11" t="s">
        <v>172</v>
      </c>
      <c r="N36" t="s">
        <v>129</v>
      </c>
      <c r="O36">
        <v>250</v>
      </c>
      <c r="P36">
        <v>308.88</v>
      </c>
      <c r="Q36"/>
    </row>
    <row r="37" spans="2:17" ht="12.75">
      <c r="B37" s="1" t="s">
        <v>64</v>
      </c>
      <c r="D37" s="1" t="s">
        <v>22</v>
      </c>
      <c r="E37" s="53">
        <v>92.9</v>
      </c>
      <c r="F37" s="53">
        <f t="shared" si="4"/>
        <v>92.9</v>
      </c>
      <c r="G37" s="74"/>
      <c r="H37" s="74"/>
      <c r="I37" s="53">
        <v>1E-05</v>
      </c>
      <c r="J37" s="75">
        <f t="shared" si="5"/>
        <v>-92.89999</v>
      </c>
      <c r="K37" s="9" t="s">
        <v>169</v>
      </c>
      <c r="N37" t="s">
        <v>131</v>
      </c>
      <c r="O37"/>
      <c r="P37">
        <v>413.88</v>
      </c>
      <c r="Q37"/>
    </row>
    <row r="38" spans="2:17" ht="12.75">
      <c r="B38" s="1" t="s">
        <v>64</v>
      </c>
      <c r="D38" s="1" t="s">
        <v>23</v>
      </c>
      <c r="E38" s="53">
        <v>77.4</v>
      </c>
      <c r="F38" s="53">
        <f t="shared" si="4"/>
        <v>77.4</v>
      </c>
      <c r="G38" s="74"/>
      <c r="H38" s="74"/>
      <c r="I38" s="76">
        <v>79.12</v>
      </c>
      <c r="J38" s="75">
        <f t="shared" si="5"/>
        <v>1.7199999999999989</v>
      </c>
      <c r="K38" s="9"/>
      <c r="N38" t="s">
        <v>132</v>
      </c>
      <c r="O38"/>
      <c r="P38">
        <v>42.87</v>
      </c>
      <c r="Q38"/>
    </row>
    <row r="39" spans="2:17" ht="25.5">
      <c r="B39" s="1" t="s">
        <v>64</v>
      </c>
      <c r="D39" s="1" t="s">
        <v>24</v>
      </c>
      <c r="E39" s="53">
        <v>326.3</v>
      </c>
      <c r="F39" s="53">
        <f t="shared" si="4"/>
        <v>326.3</v>
      </c>
      <c r="G39" s="74"/>
      <c r="H39" s="74"/>
      <c r="I39" s="76">
        <v>530.14</v>
      </c>
      <c r="J39" s="75">
        <f t="shared" si="5"/>
        <v>203.83999999999997</v>
      </c>
      <c r="K39" s="12" t="s">
        <v>170</v>
      </c>
      <c r="L39" s="2"/>
      <c r="N39" t="s">
        <v>133</v>
      </c>
      <c r="O39"/>
      <c r="P39">
        <v>290.58</v>
      </c>
      <c r="Q39"/>
    </row>
    <row r="40" spans="2:17" ht="12.75">
      <c r="B40" s="1" t="s">
        <v>64</v>
      </c>
      <c r="D40" s="1" t="s">
        <v>25</v>
      </c>
      <c r="E40" s="53">
        <v>1509.4</v>
      </c>
      <c r="F40" s="53">
        <f t="shared" si="4"/>
        <v>1509.4</v>
      </c>
      <c r="G40" s="74"/>
      <c r="H40" s="74"/>
      <c r="I40" s="76">
        <v>1818.56</v>
      </c>
      <c r="J40" s="75">
        <f t="shared" si="5"/>
        <v>309.15999999999985</v>
      </c>
      <c r="K40" s="12" t="s">
        <v>171</v>
      </c>
      <c r="N40" t="s">
        <v>134</v>
      </c>
      <c r="O40"/>
      <c r="P40">
        <v>369.41</v>
      </c>
      <c r="Q40"/>
    </row>
    <row r="41" spans="2:17" ht="12.75">
      <c r="B41" s="1" t="s">
        <v>64</v>
      </c>
      <c r="D41" s="1" t="s">
        <v>26</v>
      </c>
      <c r="E41" s="53">
        <v>1217.2</v>
      </c>
      <c r="F41" s="53">
        <f t="shared" si="4"/>
        <v>1217.2</v>
      </c>
      <c r="G41" s="74"/>
      <c r="H41" s="74"/>
      <c r="I41" s="76">
        <v>1200.04</v>
      </c>
      <c r="J41" s="75">
        <f t="shared" si="5"/>
        <v>-17.160000000000082</v>
      </c>
      <c r="K41" s="9"/>
      <c r="N41" t="s">
        <v>135</v>
      </c>
      <c r="O41">
        <v>411</v>
      </c>
      <c r="P41">
        <v>439.83</v>
      </c>
      <c r="Q41"/>
    </row>
    <row r="42" spans="2:17" ht="15">
      <c r="B42" s="1" t="s">
        <v>64</v>
      </c>
      <c r="D42" s="1" t="s">
        <v>27</v>
      </c>
      <c r="E42" s="54">
        <v>463.2</v>
      </c>
      <c r="F42" s="54">
        <f t="shared" si="4"/>
        <v>463.2</v>
      </c>
      <c r="G42" s="85"/>
      <c r="H42" s="85"/>
      <c r="I42" s="79">
        <v>475.83</v>
      </c>
      <c r="J42" s="80">
        <f t="shared" si="5"/>
        <v>12.629999999999995</v>
      </c>
      <c r="K42" s="9"/>
      <c r="N42" t="s">
        <v>135</v>
      </c>
      <c r="O42">
        <v>412</v>
      </c>
      <c r="P42">
        <v>45.02</v>
      </c>
      <c r="Q42"/>
    </row>
    <row r="43" spans="4:17" ht="12.75">
      <c r="D43" s="22" t="s">
        <v>202</v>
      </c>
      <c r="E43" s="55">
        <f>SUM(E36:E42)</f>
        <v>5065.7</v>
      </c>
      <c r="F43" s="55">
        <f>SUM(F36:F42)</f>
        <v>5065.7</v>
      </c>
      <c r="G43" s="74"/>
      <c r="H43" s="74"/>
      <c r="I43" s="55">
        <f>SUM(I36:I42)</f>
        <v>5118.09001</v>
      </c>
      <c r="J43" s="82">
        <f>SUM(J36:J42)</f>
        <v>52.39000999999979</v>
      </c>
      <c r="K43" s="9"/>
      <c r="N43" t="s">
        <v>136</v>
      </c>
      <c r="O43">
        <v>431</v>
      </c>
      <c r="P43">
        <v>445.52</v>
      </c>
      <c r="Q43"/>
    </row>
    <row r="44" spans="3:17" ht="12.75">
      <c r="C44" s="5" t="s">
        <v>65</v>
      </c>
      <c r="E44" s="53"/>
      <c r="F44" s="53">
        <f aca="true" t="shared" si="6" ref="F44:F77">+G44+E44</f>
        <v>0</v>
      </c>
      <c r="G44" s="74"/>
      <c r="H44" s="74"/>
      <c r="I44" s="53"/>
      <c r="J44" s="75">
        <f aca="true" t="shared" si="7" ref="J44:J77">+I44-F44</f>
        <v>0</v>
      </c>
      <c r="K44" s="9"/>
      <c r="N44" t="s">
        <v>137</v>
      </c>
      <c r="O44">
        <v>441</v>
      </c>
      <c r="P44">
        <v>344.9</v>
      </c>
      <c r="Q44"/>
    </row>
    <row r="45" spans="2:17" ht="12.75">
      <c r="B45" s="1" t="s">
        <v>65</v>
      </c>
      <c r="D45" s="1" t="s">
        <v>28</v>
      </c>
      <c r="E45" s="53">
        <v>1083</v>
      </c>
      <c r="F45" s="53">
        <f t="shared" si="6"/>
        <v>1113</v>
      </c>
      <c r="G45" s="74">
        <v>30</v>
      </c>
      <c r="H45" s="87" t="s">
        <v>108</v>
      </c>
      <c r="I45" s="53">
        <v>946.44</v>
      </c>
      <c r="J45" s="75">
        <f t="shared" si="7"/>
        <v>-166.55999999999995</v>
      </c>
      <c r="K45" s="9"/>
      <c r="N45" t="s">
        <v>137</v>
      </c>
      <c r="O45">
        <v>442</v>
      </c>
      <c r="P45">
        <v>77.8</v>
      </c>
      <c r="Q45"/>
    </row>
    <row r="46" spans="2:17" ht="27.75">
      <c r="B46" s="1" t="s">
        <v>65</v>
      </c>
      <c r="D46" s="1" t="s">
        <v>29</v>
      </c>
      <c r="E46" s="54">
        <v>1568.5</v>
      </c>
      <c r="F46" s="54">
        <f t="shared" si="6"/>
        <v>1568.5</v>
      </c>
      <c r="G46" s="85">
        <v>0</v>
      </c>
      <c r="H46" s="85"/>
      <c r="I46" s="54">
        <v>1474.58</v>
      </c>
      <c r="J46" s="80">
        <f t="shared" si="7"/>
        <v>-93.92000000000007</v>
      </c>
      <c r="K46" s="9" t="s">
        <v>111</v>
      </c>
      <c r="N46" t="s">
        <v>137</v>
      </c>
      <c r="O46">
        <v>443</v>
      </c>
      <c r="P46">
        <v>13.35</v>
      </c>
      <c r="Q46"/>
    </row>
    <row r="47" spans="4:17" ht="15">
      <c r="D47" s="22" t="s">
        <v>202</v>
      </c>
      <c r="E47" s="60">
        <f>SUM(E45:E46)</f>
        <v>2651.5</v>
      </c>
      <c r="F47" s="60">
        <f>SUM(F45:F46)</f>
        <v>2681.5</v>
      </c>
      <c r="G47" s="91">
        <f>SUM(G45:G46)</f>
        <v>30</v>
      </c>
      <c r="H47" s="78"/>
      <c r="I47" s="60">
        <f>SUM(I45:I46)</f>
        <v>2421.02</v>
      </c>
      <c r="J47" s="92">
        <f>SUM(J45:J46)</f>
        <v>-260.48</v>
      </c>
      <c r="K47" s="9"/>
      <c r="N47" t="s">
        <v>137</v>
      </c>
      <c r="O47">
        <v>444</v>
      </c>
      <c r="P47">
        <v>294.19</v>
      </c>
      <c r="Q47"/>
    </row>
    <row r="48" spans="3:17" s="23" customFormat="1" ht="15">
      <c r="C48" s="24"/>
      <c r="D48" s="25" t="s">
        <v>203</v>
      </c>
      <c r="E48" s="61">
        <f>SUM(E47,E43,E34,E30,E25,E23,E17,E10,E3)</f>
        <v>49393.299999999996</v>
      </c>
      <c r="F48" s="61">
        <f>SUM(F47,F43,F34,F30,F25,F23,F17,F10,F3)</f>
        <v>49976.899999999994</v>
      </c>
      <c r="G48" s="93">
        <f>SUM(G47,G43,G34,G30,G25,G23,G17,G10,G3)</f>
        <v>583.6</v>
      </c>
      <c r="H48" s="94"/>
      <c r="I48" s="61">
        <f>SUM(I47,I43,I34,I30,I25,I23,I17,I10,I3)</f>
        <v>50655.87001</v>
      </c>
      <c r="J48" s="95">
        <f>SUM(J47,J43,J34,J30,J25,J23,J17,J10,J3)</f>
        <v>678.9700100000002</v>
      </c>
      <c r="K48" s="26"/>
      <c r="N48" t="s">
        <v>137</v>
      </c>
      <c r="O48">
        <v>445</v>
      </c>
      <c r="P48">
        <v>485.91</v>
      </c>
      <c r="Q48"/>
    </row>
    <row r="49" spans="4:17" ht="12.75">
      <c r="D49" s="22"/>
      <c r="E49" s="55"/>
      <c r="F49" s="55"/>
      <c r="G49" s="82"/>
      <c r="H49" s="74"/>
      <c r="I49" s="55"/>
      <c r="J49" s="90"/>
      <c r="K49" s="9"/>
      <c r="N49" t="s">
        <v>138</v>
      </c>
      <c r="O49">
        <v>451</v>
      </c>
      <c r="P49">
        <v>518.34</v>
      </c>
      <c r="Q49"/>
    </row>
    <row r="50" spans="2:17" ht="12.75">
      <c r="B50" s="1" t="s">
        <v>66</v>
      </c>
      <c r="C50" s="5" t="s">
        <v>66</v>
      </c>
      <c r="E50" s="53">
        <v>140</v>
      </c>
      <c r="F50" s="53">
        <f t="shared" si="6"/>
        <v>80</v>
      </c>
      <c r="G50" s="74">
        <v>-60</v>
      </c>
      <c r="H50" s="87" t="s">
        <v>103</v>
      </c>
      <c r="I50" s="53">
        <v>80.72</v>
      </c>
      <c r="J50" s="75">
        <f t="shared" si="7"/>
        <v>0.7199999999999989</v>
      </c>
      <c r="K50" s="9"/>
      <c r="N50" t="s">
        <v>138</v>
      </c>
      <c r="O50">
        <v>452</v>
      </c>
      <c r="P50">
        <v>243.96</v>
      </c>
      <c r="Q50"/>
    </row>
    <row r="51" spans="2:17" ht="12.75">
      <c r="B51" s="1" t="s">
        <v>67</v>
      </c>
      <c r="C51" s="5" t="s">
        <v>67</v>
      </c>
      <c r="E51" s="53">
        <v>388.1</v>
      </c>
      <c r="F51" s="53">
        <f t="shared" si="6"/>
        <v>388.1</v>
      </c>
      <c r="G51" s="74"/>
      <c r="H51" s="74"/>
      <c r="I51" s="53">
        <v>388.7</v>
      </c>
      <c r="J51" s="75">
        <f t="shared" si="7"/>
        <v>0.5999999999999659</v>
      </c>
      <c r="K51" s="9"/>
      <c r="N51" t="s">
        <v>138</v>
      </c>
      <c r="O51">
        <v>453</v>
      </c>
      <c r="P51">
        <v>305.49</v>
      </c>
      <c r="Q51"/>
    </row>
    <row r="52" spans="2:17" ht="15">
      <c r="B52" s="1" t="s">
        <v>68</v>
      </c>
      <c r="C52" s="5" t="s">
        <v>68</v>
      </c>
      <c r="E52" s="54">
        <v>308.9</v>
      </c>
      <c r="F52" s="54">
        <f t="shared" si="6"/>
        <v>308.9</v>
      </c>
      <c r="G52" s="85">
        <v>0</v>
      </c>
      <c r="H52" s="85"/>
      <c r="I52" s="54">
        <v>308.9</v>
      </c>
      <c r="J52" s="80">
        <f t="shared" si="7"/>
        <v>0</v>
      </c>
      <c r="K52" s="9"/>
      <c r="N52" t="s">
        <v>139</v>
      </c>
      <c r="O52">
        <v>460</v>
      </c>
      <c r="P52">
        <v>1.3</v>
      </c>
      <c r="Q52"/>
    </row>
    <row r="53" spans="3:17" s="23" customFormat="1" ht="15">
      <c r="C53" s="24"/>
      <c r="D53" s="25" t="s">
        <v>204</v>
      </c>
      <c r="E53" s="61">
        <f>SUM(E50:E52)</f>
        <v>837</v>
      </c>
      <c r="F53" s="61">
        <f>SUM(F50:F52)</f>
        <v>777</v>
      </c>
      <c r="G53" s="93">
        <f>SUM(G50:G52)</f>
        <v>-60</v>
      </c>
      <c r="H53" s="94"/>
      <c r="I53" s="61">
        <f>SUM(I50:I52)</f>
        <v>778.3199999999999</v>
      </c>
      <c r="J53" s="95">
        <f>SUM(J50:J52)</f>
        <v>1.3199999999999648</v>
      </c>
      <c r="K53" s="26"/>
      <c r="N53" t="s">
        <v>140</v>
      </c>
      <c r="O53"/>
      <c r="P53">
        <v>288.92</v>
      </c>
      <c r="Q53"/>
    </row>
    <row r="54" spans="2:17" ht="25.5">
      <c r="B54" s="1" t="s">
        <v>69</v>
      </c>
      <c r="C54" s="5" t="s">
        <v>69</v>
      </c>
      <c r="E54" s="53">
        <v>455.6</v>
      </c>
      <c r="F54" s="53">
        <f t="shared" si="6"/>
        <v>455.6</v>
      </c>
      <c r="G54" s="74"/>
      <c r="H54" s="74"/>
      <c r="I54" s="53">
        <v>413.8</v>
      </c>
      <c r="J54" s="75">
        <f t="shared" si="7"/>
        <v>-41.80000000000001</v>
      </c>
      <c r="K54" s="9" t="s">
        <v>173</v>
      </c>
      <c r="N54" t="s">
        <v>141</v>
      </c>
      <c r="O54"/>
      <c r="P54">
        <v>570.78</v>
      </c>
      <c r="Q54"/>
    </row>
    <row r="55" spans="2:17" ht="12.75">
      <c r="B55" s="1" t="s">
        <v>70</v>
      </c>
      <c r="C55" s="5" t="s">
        <v>70</v>
      </c>
      <c r="E55" s="53">
        <v>43.3</v>
      </c>
      <c r="F55" s="53">
        <f t="shared" si="6"/>
        <v>43.3</v>
      </c>
      <c r="G55" s="74"/>
      <c r="H55" s="74"/>
      <c r="I55" s="53">
        <v>42.9</v>
      </c>
      <c r="J55" s="75">
        <f t="shared" si="7"/>
        <v>-0.3999999999999986</v>
      </c>
      <c r="K55" s="9"/>
      <c r="N55" t="s">
        <v>142</v>
      </c>
      <c r="O55"/>
      <c r="P55">
        <v>328.36</v>
      </c>
      <c r="Q55"/>
    </row>
    <row r="56" spans="2:17" ht="12.75">
      <c r="B56" s="1" t="s">
        <v>71</v>
      </c>
      <c r="C56" s="5" t="s">
        <v>71</v>
      </c>
      <c r="E56" s="53">
        <v>295.3</v>
      </c>
      <c r="F56" s="53">
        <f t="shared" si="6"/>
        <v>295.3</v>
      </c>
      <c r="G56" s="74"/>
      <c r="H56" s="74"/>
      <c r="I56" s="53">
        <v>290.6</v>
      </c>
      <c r="J56" s="75">
        <f t="shared" si="7"/>
        <v>-4.699999999999989</v>
      </c>
      <c r="K56" s="9"/>
      <c r="N56" t="s">
        <v>143</v>
      </c>
      <c r="O56"/>
      <c r="P56">
        <v>206.79</v>
      </c>
      <c r="Q56"/>
    </row>
    <row r="57" spans="2:17" ht="15">
      <c r="B57" s="1" t="s">
        <v>72</v>
      </c>
      <c r="C57" s="5" t="s">
        <v>72</v>
      </c>
      <c r="E57" s="54">
        <v>366.7</v>
      </c>
      <c r="F57" s="54">
        <f t="shared" si="6"/>
        <v>366.7</v>
      </c>
      <c r="G57" s="85"/>
      <c r="H57" s="85"/>
      <c r="I57" s="54">
        <v>369.4</v>
      </c>
      <c r="J57" s="80">
        <f t="shared" si="7"/>
        <v>2.6999999999999886</v>
      </c>
      <c r="K57" s="9"/>
      <c r="N57" t="s">
        <v>144</v>
      </c>
      <c r="O57"/>
      <c r="P57">
        <v>151.25</v>
      </c>
      <c r="Q57"/>
    </row>
    <row r="58" spans="3:17" s="23" customFormat="1" ht="15">
      <c r="C58" s="24"/>
      <c r="D58" s="25" t="s">
        <v>205</v>
      </c>
      <c r="E58" s="61">
        <f>SUM(E54:E57)</f>
        <v>1160.9</v>
      </c>
      <c r="F58" s="61">
        <f>SUM(F54:F57)</f>
        <v>1160.9</v>
      </c>
      <c r="G58" s="94"/>
      <c r="H58" s="94"/>
      <c r="I58" s="61">
        <f>SUM(I54:I57)</f>
        <v>1116.6999999999998</v>
      </c>
      <c r="J58" s="95">
        <f>SUM(J54:J57)</f>
        <v>-44.20000000000001</v>
      </c>
      <c r="K58" s="26"/>
      <c r="N58" t="s">
        <v>145</v>
      </c>
      <c r="O58"/>
      <c r="P58">
        <v>357.66</v>
      </c>
      <c r="Q58"/>
    </row>
    <row r="59" spans="3:17" ht="12.75">
      <c r="C59" s="5" t="s">
        <v>73</v>
      </c>
      <c r="E59" s="53"/>
      <c r="F59" s="53">
        <f t="shared" si="6"/>
        <v>0</v>
      </c>
      <c r="G59" s="74"/>
      <c r="H59" s="74"/>
      <c r="I59" s="53"/>
      <c r="J59" s="75">
        <f t="shared" si="7"/>
        <v>0</v>
      </c>
      <c r="K59" s="13"/>
      <c r="L59" s="3"/>
      <c r="N59" t="s">
        <v>146</v>
      </c>
      <c r="O59"/>
      <c r="P59">
        <v>12.9</v>
      </c>
      <c r="Q59"/>
    </row>
    <row r="60" spans="2:17" ht="12.75">
      <c r="B60" s="1" t="s">
        <v>73</v>
      </c>
      <c r="D60" s="1" t="s">
        <v>30</v>
      </c>
      <c r="E60" s="53">
        <v>471.1</v>
      </c>
      <c r="F60" s="53">
        <f t="shared" si="6"/>
        <v>471.1</v>
      </c>
      <c r="G60" s="74"/>
      <c r="H60" s="74"/>
      <c r="I60" s="53">
        <v>439.83</v>
      </c>
      <c r="J60" s="75">
        <f t="shared" si="7"/>
        <v>-31.27000000000004</v>
      </c>
      <c r="K60" s="9" t="s">
        <v>211</v>
      </c>
      <c r="N60" t="s">
        <v>147</v>
      </c>
      <c r="O60">
        <v>611</v>
      </c>
      <c r="P60">
        <v>151.1</v>
      </c>
      <c r="Q60"/>
    </row>
    <row r="61" spans="2:17" ht="12.75">
      <c r="B61" s="1" t="s">
        <v>73</v>
      </c>
      <c r="D61" s="1" t="s">
        <v>31</v>
      </c>
      <c r="E61" s="53">
        <v>42.7</v>
      </c>
      <c r="F61" s="53">
        <f t="shared" si="6"/>
        <v>42.7</v>
      </c>
      <c r="G61" s="74"/>
      <c r="H61" s="74"/>
      <c r="I61" s="53">
        <v>45</v>
      </c>
      <c r="J61" s="75">
        <f t="shared" si="7"/>
        <v>2.299999999999997</v>
      </c>
      <c r="K61" s="9"/>
      <c r="N61" t="s">
        <v>147</v>
      </c>
      <c r="O61">
        <v>613</v>
      </c>
      <c r="P61">
        <v>89.35</v>
      </c>
      <c r="Q61"/>
    </row>
    <row r="62" spans="3:17" ht="12.75">
      <c r="C62" s="5" t="s">
        <v>74</v>
      </c>
      <c r="E62" s="53"/>
      <c r="F62" s="53">
        <f t="shared" si="6"/>
        <v>0</v>
      </c>
      <c r="G62" s="74"/>
      <c r="H62" s="74"/>
      <c r="I62" s="53"/>
      <c r="J62" s="75">
        <f t="shared" si="7"/>
        <v>0</v>
      </c>
      <c r="K62" s="9"/>
      <c r="N62" t="s">
        <v>148</v>
      </c>
      <c r="O62">
        <v>621</v>
      </c>
      <c r="P62">
        <v>220.93</v>
      </c>
      <c r="Q62"/>
    </row>
    <row r="63" spans="2:17" ht="12.75">
      <c r="B63" s="1" t="s">
        <v>74</v>
      </c>
      <c r="D63" s="1" t="s">
        <v>32</v>
      </c>
      <c r="E63" s="53">
        <v>523.6</v>
      </c>
      <c r="F63" s="53">
        <f t="shared" si="6"/>
        <v>523.6</v>
      </c>
      <c r="G63" s="74"/>
      <c r="H63" s="74"/>
      <c r="I63" s="53">
        <v>445.5</v>
      </c>
      <c r="J63" s="75">
        <f t="shared" si="7"/>
        <v>-78.10000000000002</v>
      </c>
      <c r="K63" s="9"/>
      <c r="N63" t="s">
        <v>148</v>
      </c>
      <c r="O63">
        <v>622</v>
      </c>
      <c r="P63"/>
      <c r="Q63"/>
    </row>
    <row r="64" spans="2:17" ht="12.75">
      <c r="B64" s="1" t="s">
        <v>74</v>
      </c>
      <c r="D64" s="5" t="s">
        <v>33</v>
      </c>
      <c r="E64" s="56">
        <v>453.1</v>
      </c>
      <c r="F64" s="53">
        <v>14</v>
      </c>
      <c r="G64" s="86">
        <f>+F64-E64</f>
        <v>-439.1</v>
      </c>
      <c r="H64" s="87" t="s">
        <v>102</v>
      </c>
      <c r="I64" s="53"/>
      <c r="J64" s="75">
        <f t="shared" si="7"/>
        <v>-14</v>
      </c>
      <c r="K64" s="9"/>
      <c r="N64" t="s">
        <v>148</v>
      </c>
      <c r="O64">
        <v>623</v>
      </c>
      <c r="P64">
        <v>218.66</v>
      </c>
      <c r="Q64"/>
    </row>
    <row r="65" spans="2:17" ht="12.75">
      <c r="B65" s="1" t="s">
        <v>74</v>
      </c>
      <c r="D65" s="1" t="s">
        <v>34</v>
      </c>
      <c r="E65" s="53">
        <v>13.4</v>
      </c>
      <c r="F65" s="53">
        <f t="shared" si="6"/>
        <v>13.4</v>
      </c>
      <c r="G65" s="74"/>
      <c r="H65" s="74"/>
      <c r="I65" s="53"/>
      <c r="J65" s="75">
        <f t="shared" si="7"/>
        <v>-13.4</v>
      </c>
      <c r="K65" s="9"/>
      <c r="N65" t="s">
        <v>149</v>
      </c>
      <c r="O65"/>
      <c r="P65">
        <v>103.48</v>
      </c>
      <c r="Q65"/>
    </row>
    <row r="66" spans="3:17" ht="12.75">
      <c r="C66" s="5" t="s">
        <v>75</v>
      </c>
      <c r="E66" s="53"/>
      <c r="F66" s="53">
        <f t="shared" si="6"/>
        <v>0</v>
      </c>
      <c r="G66" s="74"/>
      <c r="H66" s="74"/>
      <c r="I66" s="53"/>
      <c r="J66" s="75">
        <f t="shared" si="7"/>
        <v>0</v>
      </c>
      <c r="K66" s="9"/>
      <c r="N66" t="s">
        <v>150</v>
      </c>
      <c r="O66">
        <v>612</v>
      </c>
      <c r="P66">
        <v>9.38</v>
      </c>
      <c r="Q66"/>
    </row>
    <row r="67" spans="2:17" ht="12.75">
      <c r="B67" s="1" t="s">
        <v>75</v>
      </c>
      <c r="D67" s="1" t="s">
        <v>35</v>
      </c>
      <c r="E67" s="53">
        <v>330.4</v>
      </c>
      <c r="F67" s="53">
        <f t="shared" si="6"/>
        <v>330.4</v>
      </c>
      <c r="G67" s="74"/>
      <c r="H67" s="74"/>
      <c r="I67" s="53">
        <v>343.5</v>
      </c>
      <c r="J67" s="75">
        <f t="shared" si="7"/>
        <v>13.100000000000023</v>
      </c>
      <c r="K67" s="9"/>
      <c r="N67" t="s">
        <v>150</v>
      </c>
      <c r="O67">
        <v>650</v>
      </c>
      <c r="P67">
        <v>32.22</v>
      </c>
      <c r="Q67"/>
    </row>
    <row r="68" spans="2:17" ht="12.75">
      <c r="B68" s="1" t="s">
        <v>75</v>
      </c>
      <c r="D68" s="1" t="s">
        <v>36</v>
      </c>
      <c r="E68" s="53">
        <v>90.2</v>
      </c>
      <c r="F68" s="53">
        <f t="shared" si="6"/>
        <v>90.2</v>
      </c>
      <c r="G68" s="74"/>
      <c r="H68" s="74"/>
      <c r="I68" s="53">
        <v>77.8</v>
      </c>
      <c r="J68" s="75">
        <f t="shared" si="7"/>
        <v>-12.400000000000006</v>
      </c>
      <c r="K68" s="9"/>
      <c r="N68" t="s">
        <v>151</v>
      </c>
      <c r="O68">
        <v>740</v>
      </c>
      <c r="P68">
        <v>32.15</v>
      </c>
      <c r="Q68"/>
    </row>
    <row r="69" spans="2:17" ht="12.75">
      <c r="B69" s="1" t="s">
        <v>75</v>
      </c>
      <c r="D69" s="1" t="s">
        <v>37</v>
      </c>
      <c r="E69" s="53">
        <v>12.8</v>
      </c>
      <c r="F69" s="53">
        <f t="shared" si="6"/>
        <v>12.8</v>
      </c>
      <c r="G69" s="74"/>
      <c r="H69" s="74"/>
      <c r="I69" s="53">
        <v>13.3</v>
      </c>
      <c r="J69" s="75">
        <f t="shared" si="7"/>
        <v>0.5</v>
      </c>
      <c r="K69" s="9"/>
      <c r="N69" t="s">
        <v>152</v>
      </c>
      <c r="O69">
        <v>720</v>
      </c>
      <c r="P69">
        <v>50.21</v>
      </c>
      <c r="Q69"/>
    </row>
    <row r="70" spans="2:17" ht="12.75">
      <c r="B70" s="1" t="s">
        <v>75</v>
      </c>
      <c r="D70" s="1" t="s">
        <v>38</v>
      </c>
      <c r="E70" s="53">
        <v>349.1</v>
      </c>
      <c r="F70" s="53">
        <f t="shared" si="6"/>
        <v>349.1</v>
      </c>
      <c r="G70" s="74"/>
      <c r="H70" s="74"/>
      <c r="I70" s="53">
        <v>294.2</v>
      </c>
      <c r="J70" s="75">
        <f t="shared" si="7"/>
        <v>-54.900000000000034</v>
      </c>
      <c r="K70" s="9"/>
      <c r="N70" t="s">
        <v>153</v>
      </c>
      <c r="O70">
        <v>730</v>
      </c>
      <c r="P70">
        <v>161.26</v>
      </c>
      <c r="Q70"/>
    </row>
    <row r="71" spans="2:17" ht="12.75">
      <c r="B71" s="1" t="s">
        <v>75</v>
      </c>
      <c r="D71" s="1" t="s">
        <v>39</v>
      </c>
      <c r="E71" s="53">
        <v>366.9</v>
      </c>
      <c r="F71" s="53">
        <f t="shared" si="6"/>
        <v>366.9</v>
      </c>
      <c r="G71" s="74"/>
      <c r="H71" s="74"/>
      <c r="I71" s="53">
        <v>485.9</v>
      </c>
      <c r="J71" s="75">
        <f t="shared" si="7"/>
        <v>119</v>
      </c>
      <c r="K71" s="9" t="s">
        <v>112</v>
      </c>
      <c r="N71" t="s">
        <v>155</v>
      </c>
      <c r="O71">
        <v>740</v>
      </c>
      <c r="P71">
        <v>152.55</v>
      </c>
      <c r="Q71"/>
    </row>
    <row r="72" spans="3:17" ht="12.75">
      <c r="C72" s="5" t="s">
        <v>76</v>
      </c>
      <c r="E72" s="53"/>
      <c r="F72" s="53">
        <f t="shared" si="6"/>
        <v>0</v>
      </c>
      <c r="G72" s="74"/>
      <c r="H72" s="74"/>
      <c r="I72" s="53"/>
      <c r="J72" s="75">
        <f t="shared" si="7"/>
        <v>0</v>
      </c>
      <c r="K72" s="9"/>
      <c r="N72" t="s">
        <v>155</v>
      </c>
      <c r="O72">
        <v>741</v>
      </c>
      <c r="P72">
        <v>281.57</v>
      </c>
      <c r="Q72"/>
    </row>
    <row r="73" spans="2:17" ht="12.75">
      <c r="B73" s="1" t="s">
        <v>76</v>
      </c>
      <c r="D73" s="1" t="s">
        <v>40</v>
      </c>
      <c r="E73" s="53">
        <v>510</v>
      </c>
      <c r="F73" s="53">
        <f t="shared" si="6"/>
        <v>510</v>
      </c>
      <c r="G73" s="74"/>
      <c r="H73" s="74"/>
      <c r="I73" s="53">
        <v>518.34</v>
      </c>
      <c r="J73" s="75">
        <f t="shared" si="7"/>
        <v>8.340000000000032</v>
      </c>
      <c r="K73" s="9"/>
      <c r="N73" t="s">
        <v>155</v>
      </c>
      <c r="O73">
        <v>742</v>
      </c>
      <c r="P73">
        <v>1068.15</v>
      </c>
      <c r="Q73"/>
    </row>
    <row r="74" spans="2:17" ht="12.75">
      <c r="B74" s="1" t="s">
        <v>76</v>
      </c>
      <c r="D74" s="1" t="s">
        <v>41</v>
      </c>
      <c r="E74" s="53">
        <v>240.2</v>
      </c>
      <c r="F74" s="53">
        <f t="shared" si="6"/>
        <v>240.2</v>
      </c>
      <c r="G74" s="74"/>
      <c r="H74" s="74"/>
      <c r="I74" s="53">
        <v>243.96</v>
      </c>
      <c r="J74" s="75">
        <f t="shared" si="7"/>
        <v>3.7600000000000193</v>
      </c>
      <c r="K74" s="9"/>
      <c r="N74" t="s">
        <v>156</v>
      </c>
      <c r="O74">
        <v>750</v>
      </c>
      <c r="P74">
        <v>2238.93</v>
      </c>
      <c r="Q74"/>
    </row>
    <row r="75" spans="2:17" ht="12.75">
      <c r="B75" s="1" t="s">
        <v>76</v>
      </c>
      <c r="D75" s="1" t="s">
        <v>42</v>
      </c>
      <c r="E75" s="53">
        <v>302.4</v>
      </c>
      <c r="F75" s="53">
        <f t="shared" si="6"/>
        <v>302.4</v>
      </c>
      <c r="G75" s="74"/>
      <c r="H75" s="74"/>
      <c r="I75" s="53">
        <v>305.49</v>
      </c>
      <c r="J75" s="75">
        <f t="shared" si="7"/>
        <v>3.090000000000032</v>
      </c>
      <c r="K75" s="9"/>
      <c r="N75" t="s">
        <v>157</v>
      </c>
      <c r="O75"/>
      <c r="P75">
        <v>222.99</v>
      </c>
      <c r="Q75"/>
    </row>
    <row r="76" spans="5:17" ht="12.75">
      <c r="E76" s="53"/>
      <c r="F76" s="53">
        <f t="shared" si="6"/>
        <v>0</v>
      </c>
      <c r="G76" s="74"/>
      <c r="H76" s="74"/>
      <c r="I76" s="53"/>
      <c r="J76" s="75">
        <f t="shared" si="7"/>
        <v>0</v>
      </c>
      <c r="K76" s="9"/>
      <c r="N76" t="s">
        <v>158</v>
      </c>
      <c r="O76">
        <v>810</v>
      </c>
      <c r="P76">
        <v>3450.28</v>
      </c>
      <c r="Q76"/>
    </row>
    <row r="77" spans="2:17" ht="15">
      <c r="B77" s="1" t="s">
        <v>77</v>
      </c>
      <c r="C77" s="5" t="s">
        <v>77</v>
      </c>
      <c r="E77" s="54">
        <v>1.3</v>
      </c>
      <c r="F77" s="54">
        <f t="shared" si="6"/>
        <v>1.3</v>
      </c>
      <c r="G77" s="85">
        <v>0</v>
      </c>
      <c r="H77" s="85"/>
      <c r="I77" s="54">
        <v>1.3</v>
      </c>
      <c r="J77" s="80">
        <f t="shared" si="7"/>
        <v>0</v>
      </c>
      <c r="K77" s="9"/>
      <c r="N77" t="s">
        <v>160</v>
      </c>
      <c r="O77">
        <v>820</v>
      </c>
      <c r="P77">
        <v>4367.52</v>
      </c>
      <c r="Q77"/>
    </row>
    <row r="78" spans="3:17" s="23" customFormat="1" ht="15">
      <c r="C78" s="24"/>
      <c r="D78" s="25" t="s">
        <v>206</v>
      </c>
      <c r="E78" s="61">
        <f>SUM(E60:E77)</f>
        <v>3707.2000000000003</v>
      </c>
      <c r="F78" s="61">
        <f>SUM(F60:F77)</f>
        <v>3268.1000000000004</v>
      </c>
      <c r="G78" s="93">
        <f>SUM(G60:G77)</f>
        <v>-439.1</v>
      </c>
      <c r="H78" s="94"/>
      <c r="I78" s="61">
        <f>SUM(I60:I77)</f>
        <v>3214.12</v>
      </c>
      <c r="J78" s="95">
        <f>SUM(J60:J77)</f>
        <v>-53.97999999999999</v>
      </c>
      <c r="K78" s="26"/>
      <c r="N78" t="s">
        <v>162</v>
      </c>
      <c r="O78">
        <v>840</v>
      </c>
      <c r="P78">
        <v>412.17</v>
      </c>
      <c r="Q78"/>
    </row>
    <row r="79" spans="5:17" ht="12.75">
      <c r="E79" s="53"/>
      <c r="F79" s="53">
        <f aca="true" t="shared" si="8" ref="F79:F111">+G79+E79</f>
        <v>0</v>
      </c>
      <c r="G79" s="74"/>
      <c r="H79" s="74"/>
      <c r="I79" s="53"/>
      <c r="J79" s="75">
        <f aca="true" t="shared" si="9" ref="J79:J111">+I79-F79</f>
        <v>0</v>
      </c>
      <c r="K79" s="9"/>
      <c r="N79" t="s">
        <v>164</v>
      </c>
      <c r="O79"/>
      <c r="P79">
        <v>1220.68</v>
      </c>
      <c r="Q79"/>
    </row>
    <row r="80" spans="2:17" ht="12.75">
      <c r="B80" s="1" t="s">
        <v>78</v>
      </c>
      <c r="C80" s="5" t="s">
        <v>78</v>
      </c>
      <c r="E80" s="53">
        <v>292.9</v>
      </c>
      <c r="F80" s="53">
        <f t="shared" si="8"/>
        <v>292.9</v>
      </c>
      <c r="G80" s="74"/>
      <c r="H80" s="74"/>
      <c r="I80" s="53">
        <v>288.9</v>
      </c>
      <c r="J80" s="75">
        <f t="shared" si="9"/>
        <v>-4</v>
      </c>
      <c r="K80" s="9"/>
      <c r="N80" t="s">
        <v>165</v>
      </c>
      <c r="O80" t="s">
        <v>268</v>
      </c>
      <c r="P80">
        <v>1128.56</v>
      </c>
      <c r="Q80">
        <f>SUM(P5:P80)</f>
        <v>73294.05000000002</v>
      </c>
    </row>
    <row r="81" spans="2:17" ht="12.75">
      <c r="B81" s="1" t="s">
        <v>79</v>
      </c>
      <c r="C81" s="5" t="s">
        <v>79</v>
      </c>
      <c r="E81" s="53">
        <v>660.7</v>
      </c>
      <c r="F81" s="53">
        <f t="shared" si="8"/>
        <v>660.7</v>
      </c>
      <c r="G81" s="74"/>
      <c r="H81" s="74"/>
      <c r="I81" s="53">
        <v>569.3</v>
      </c>
      <c r="J81" s="75">
        <f t="shared" si="9"/>
        <v>-91.40000000000009</v>
      </c>
      <c r="K81" s="9"/>
      <c r="N81" t="s">
        <v>166</v>
      </c>
      <c r="O81" t="s">
        <v>269</v>
      </c>
      <c r="P81">
        <v>13052.89</v>
      </c>
      <c r="Q81"/>
    </row>
    <row r="82" spans="2:17" ht="12.75">
      <c r="B82" s="1" t="s">
        <v>80</v>
      </c>
      <c r="C82" s="5" t="s">
        <v>80</v>
      </c>
      <c r="E82" s="53">
        <v>414.9</v>
      </c>
      <c r="F82" s="53">
        <f t="shared" si="8"/>
        <v>414.9</v>
      </c>
      <c r="G82" s="74"/>
      <c r="H82" s="74"/>
      <c r="I82" s="53">
        <v>328.4</v>
      </c>
      <c r="J82" s="75">
        <f t="shared" si="9"/>
        <v>-86.5</v>
      </c>
      <c r="K82" s="9"/>
      <c r="N82"/>
      <c r="O82"/>
      <c r="P82"/>
      <c r="Q82"/>
    </row>
    <row r="83" spans="2:17" ht="12.75">
      <c r="B83" s="1" t="s">
        <v>81</v>
      </c>
      <c r="C83" s="5" t="s">
        <v>81</v>
      </c>
      <c r="E83" s="53">
        <v>292</v>
      </c>
      <c r="F83" s="53">
        <f t="shared" si="8"/>
        <v>292</v>
      </c>
      <c r="G83" s="74"/>
      <c r="H83" s="74"/>
      <c r="I83" s="53">
        <v>206.8</v>
      </c>
      <c r="J83" s="75">
        <f t="shared" si="9"/>
        <v>-85.19999999999999</v>
      </c>
      <c r="K83" s="9"/>
      <c r="N83"/>
      <c r="O83"/>
      <c r="P83">
        <f>SUM(P5:P81)</f>
        <v>86346.94000000002</v>
      </c>
      <c r="Q83"/>
    </row>
    <row r="84" spans="2:11" ht="12.75">
      <c r="B84" s="1" t="s">
        <v>82</v>
      </c>
      <c r="C84" s="5" t="s">
        <v>82</v>
      </c>
      <c r="E84" s="53">
        <v>153.7</v>
      </c>
      <c r="F84" s="53">
        <f t="shared" si="8"/>
        <v>153.7</v>
      </c>
      <c r="G84" s="74"/>
      <c r="H84" s="74"/>
      <c r="I84" s="53">
        <v>151.2</v>
      </c>
      <c r="J84" s="75">
        <f t="shared" si="9"/>
        <v>-2.5</v>
      </c>
      <c r="K84" s="9"/>
    </row>
    <row r="85" spans="2:11" ht="12.75">
      <c r="B85" s="1" t="s">
        <v>83</v>
      </c>
      <c r="C85" s="5" t="s">
        <v>83</v>
      </c>
      <c r="E85" s="53">
        <v>361.7</v>
      </c>
      <c r="F85" s="53">
        <f t="shared" si="8"/>
        <v>361.7</v>
      </c>
      <c r="G85" s="74"/>
      <c r="H85" s="74"/>
      <c r="I85" s="53">
        <v>357.7</v>
      </c>
      <c r="J85" s="75">
        <f t="shared" si="9"/>
        <v>-4</v>
      </c>
      <c r="K85" s="9"/>
    </row>
    <row r="86" spans="2:11" ht="15">
      <c r="B86" s="1" t="s">
        <v>84</v>
      </c>
      <c r="C86" s="5" t="s">
        <v>84</v>
      </c>
      <c r="E86" s="54">
        <v>12.9</v>
      </c>
      <c r="F86" s="54">
        <f t="shared" si="8"/>
        <v>12.9</v>
      </c>
      <c r="G86" s="85"/>
      <c r="H86" s="85"/>
      <c r="I86" s="54">
        <v>12.9</v>
      </c>
      <c r="J86" s="80">
        <f t="shared" si="9"/>
        <v>0</v>
      </c>
      <c r="K86" s="9"/>
    </row>
    <row r="87" spans="3:11" s="23" customFormat="1" ht="15">
      <c r="C87" s="24"/>
      <c r="D87" s="25" t="s">
        <v>207</v>
      </c>
      <c r="E87" s="61">
        <f>SUM(E80:E86)</f>
        <v>2188.8</v>
      </c>
      <c r="F87" s="61">
        <f>SUM(F80:F86)</f>
        <v>2188.8</v>
      </c>
      <c r="G87" s="94"/>
      <c r="H87" s="94"/>
      <c r="I87" s="61">
        <f>SUM(I80:I86)</f>
        <v>1915.2</v>
      </c>
      <c r="J87" s="95">
        <f>SUM(J80:J86)</f>
        <v>-273.6000000000001</v>
      </c>
      <c r="K87" s="26"/>
    </row>
    <row r="88" spans="3:11" ht="12.75">
      <c r="C88" s="5" t="s">
        <v>85</v>
      </c>
      <c r="E88" s="53"/>
      <c r="F88" s="53">
        <f t="shared" si="8"/>
        <v>0</v>
      </c>
      <c r="G88" s="74"/>
      <c r="H88" s="74"/>
      <c r="I88" s="53"/>
      <c r="J88" s="75">
        <f t="shared" si="9"/>
        <v>0</v>
      </c>
      <c r="K88" s="9"/>
    </row>
    <row r="89" spans="2:11" ht="12.75">
      <c r="B89" s="1" t="s">
        <v>85</v>
      </c>
      <c r="D89" s="1" t="s">
        <v>43</v>
      </c>
      <c r="E89" s="53">
        <v>153.3</v>
      </c>
      <c r="F89" s="53">
        <f t="shared" si="8"/>
        <v>153.3</v>
      </c>
      <c r="G89" s="74"/>
      <c r="H89" s="74"/>
      <c r="I89" s="53">
        <v>151.1</v>
      </c>
      <c r="J89" s="75">
        <f t="shared" si="9"/>
        <v>-2.200000000000017</v>
      </c>
      <c r="K89" s="9"/>
    </row>
    <row r="90" spans="2:11" ht="12.75">
      <c r="B90" s="1" t="s">
        <v>85</v>
      </c>
      <c r="D90" s="1" t="s">
        <v>44</v>
      </c>
      <c r="E90" s="53">
        <v>239.9</v>
      </c>
      <c r="F90" s="53">
        <f t="shared" si="8"/>
        <v>-0.09999999999999432</v>
      </c>
      <c r="G90" s="74">
        <v>-240</v>
      </c>
      <c r="H90" s="87" t="s">
        <v>104</v>
      </c>
      <c r="I90" s="53"/>
      <c r="J90" s="75">
        <f t="shared" si="9"/>
        <v>0.09999999999999432</v>
      </c>
      <c r="K90" s="9"/>
    </row>
    <row r="91" spans="2:11" ht="12.75">
      <c r="B91" s="1" t="s">
        <v>85</v>
      </c>
      <c r="D91" s="1" t="s">
        <v>45</v>
      </c>
      <c r="E91" s="53">
        <v>100</v>
      </c>
      <c r="F91" s="53">
        <f t="shared" si="8"/>
        <v>100</v>
      </c>
      <c r="G91" s="74"/>
      <c r="H91" s="74"/>
      <c r="I91" s="53">
        <v>89.4</v>
      </c>
      <c r="J91" s="75">
        <f t="shared" si="9"/>
        <v>-10.599999999999994</v>
      </c>
      <c r="K91" s="9"/>
    </row>
    <row r="92" spans="2:11" ht="12.75">
      <c r="B92" s="1" t="s">
        <v>85</v>
      </c>
      <c r="D92" s="1" t="s">
        <v>46</v>
      </c>
      <c r="E92" s="53">
        <v>38.5</v>
      </c>
      <c r="F92" s="53">
        <f t="shared" si="8"/>
        <v>0</v>
      </c>
      <c r="G92" s="74">
        <f>-E92</f>
        <v>-38.5</v>
      </c>
      <c r="H92" s="87" t="s">
        <v>104</v>
      </c>
      <c r="I92" s="53"/>
      <c r="J92" s="75">
        <f t="shared" si="9"/>
        <v>0</v>
      </c>
      <c r="K92" s="9"/>
    </row>
    <row r="93" spans="3:11" ht="12.75">
      <c r="C93" s="5" t="s">
        <v>86</v>
      </c>
      <c r="E93" s="53"/>
      <c r="F93" s="53">
        <f t="shared" si="8"/>
        <v>0</v>
      </c>
      <c r="G93" s="74"/>
      <c r="H93" s="74"/>
      <c r="I93" s="53"/>
      <c r="J93" s="75">
        <f t="shared" si="9"/>
        <v>0</v>
      </c>
      <c r="K93" s="9"/>
    </row>
    <row r="94" spans="2:11" ht="12.75">
      <c r="B94" s="1" t="s">
        <v>86</v>
      </c>
      <c r="D94" s="1" t="s">
        <v>47</v>
      </c>
      <c r="E94" s="53">
        <v>224.9</v>
      </c>
      <c r="F94" s="53">
        <f t="shared" si="8"/>
        <v>224.9</v>
      </c>
      <c r="G94" s="74"/>
      <c r="H94" s="74"/>
      <c r="I94" s="53">
        <v>220.9</v>
      </c>
      <c r="J94" s="75">
        <f t="shared" si="9"/>
        <v>-4</v>
      </c>
      <c r="K94" s="9"/>
    </row>
    <row r="95" spans="2:11" ht="12.75">
      <c r="B95" s="1" t="s">
        <v>86</v>
      </c>
      <c r="D95" s="1" t="s">
        <v>48</v>
      </c>
      <c r="E95" s="53"/>
      <c r="F95" s="53">
        <f t="shared" si="8"/>
        <v>0</v>
      </c>
      <c r="G95" s="74"/>
      <c r="H95" s="74"/>
      <c r="I95" s="53"/>
      <c r="J95" s="75">
        <f t="shared" si="9"/>
        <v>0</v>
      </c>
      <c r="K95" s="9"/>
    </row>
    <row r="96" spans="2:11" ht="12.75">
      <c r="B96" s="1" t="s">
        <v>86</v>
      </c>
      <c r="D96" s="1" t="s">
        <v>49</v>
      </c>
      <c r="E96" s="53">
        <v>222.5</v>
      </c>
      <c r="F96" s="53">
        <f t="shared" si="8"/>
        <v>222.5</v>
      </c>
      <c r="G96" s="74"/>
      <c r="H96" s="74"/>
      <c r="I96" s="53">
        <v>218.7</v>
      </c>
      <c r="J96" s="75">
        <f t="shared" si="9"/>
        <v>-3.8000000000000114</v>
      </c>
      <c r="K96" s="9"/>
    </row>
    <row r="97" spans="5:11" ht="12.75">
      <c r="E97" s="53"/>
      <c r="F97" s="53">
        <f t="shared" si="8"/>
        <v>0</v>
      </c>
      <c r="G97" s="74"/>
      <c r="H97" s="74"/>
      <c r="I97" s="53"/>
      <c r="J97" s="75">
        <f t="shared" si="9"/>
        <v>0</v>
      </c>
      <c r="K97" s="9"/>
    </row>
    <row r="98" spans="2:11" ht="12.75">
      <c r="B98" s="1" t="s">
        <v>87</v>
      </c>
      <c r="C98" s="5" t="s">
        <v>87</v>
      </c>
      <c r="E98" s="53">
        <v>122.7</v>
      </c>
      <c r="F98" s="53">
        <f t="shared" si="8"/>
        <v>122.7</v>
      </c>
      <c r="G98" s="74"/>
      <c r="H98" s="74"/>
      <c r="I98" s="53">
        <v>103.5</v>
      </c>
      <c r="J98" s="75">
        <f t="shared" si="9"/>
        <v>-19.200000000000003</v>
      </c>
      <c r="K98" s="9"/>
    </row>
    <row r="99" spans="3:11" ht="12.75">
      <c r="C99" s="5" t="s">
        <v>88</v>
      </c>
      <c r="E99" s="53"/>
      <c r="F99" s="53">
        <f t="shared" si="8"/>
        <v>0</v>
      </c>
      <c r="G99" s="74"/>
      <c r="H99" s="74"/>
      <c r="I99" s="53"/>
      <c r="J99" s="75">
        <f t="shared" si="9"/>
        <v>0</v>
      </c>
      <c r="K99" s="9"/>
    </row>
    <row r="100" spans="2:11" ht="12.75">
      <c r="B100" s="1" t="s">
        <v>88</v>
      </c>
      <c r="D100" s="1" t="s">
        <v>44</v>
      </c>
      <c r="E100" s="53">
        <v>9.4</v>
      </c>
      <c r="F100" s="53">
        <f t="shared" si="8"/>
        <v>9.4</v>
      </c>
      <c r="G100" s="74"/>
      <c r="H100" s="74"/>
      <c r="I100" s="53">
        <v>9.4</v>
      </c>
      <c r="J100" s="75">
        <f t="shared" si="9"/>
        <v>0</v>
      </c>
      <c r="K100" s="9"/>
    </row>
    <row r="101" spans="2:11" ht="15">
      <c r="B101" s="1" t="s">
        <v>88</v>
      </c>
      <c r="D101" s="1" t="s">
        <v>50</v>
      </c>
      <c r="E101" s="54">
        <v>32.2</v>
      </c>
      <c r="F101" s="54">
        <f t="shared" si="8"/>
        <v>32.2</v>
      </c>
      <c r="G101" s="85">
        <v>0</v>
      </c>
      <c r="H101" s="85"/>
      <c r="I101" s="54">
        <v>32.2</v>
      </c>
      <c r="J101" s="80">
        <f t="shared" si="9"/>
        <v>0</v>
      </c>
      <c r="K101" s="9"/>
    </row>
    <row r="102" spans="3:11" s="23" customFormat="1" ht="15">
      <c r="C102" s="24"/>
      <c r="D102" s="25" t="s">
        <v>208</v>
      </c>
      <c r="E102" s="61">
        <f>SUM(E89:E101)</f>
        <v>1143.4</v>
      </c>
      <c r="F102" s="61">
        <f>SUM(F89:F101)</f>
        <v>864.9000000000001</v>
      </c>
      <c r="G102" s="93">
        <f>SUM(G89:G101)</f>
        <v>-278.5</v>
      </c>
      <c r="H102" s="94"/>
      <c r="I102" s="61">
        <f>SUM(I89:I101)</f>
        <v>825.1999999999999</v>
      </c>
      <c r="J102" s="95">
        <f>SUM(J89:J101)</f>
        <v>-39.70000000000003</v>
      </c>
      <c r="K102" s="26"/>
    </row>
    <row r="103" spans="2:11" ht="12.75">
      <c r="B103" s="1" t="s">
        <v>89</v>
      </c>
      <c r="C103" s="5" t="s">
        <v>89</v>
      </c>
      <c r="E103" s="53">
        <v>32.2</v>
      </c>
      <c r="F103" s="53">
        <f t="shared" si="8"/>
        <v>32.2</v>
      </c>
      <c r="G103" s="74"/>
      <c r="H103" s="74"/>
      <c r="I103" s="53">
        <v>32.2</v>
      </c>
      <c r="J103" s="75">
        <f t="shared" si="9"/>
        <v>0</v>
      </c>
      <c r="K103" s="9"/>
    </row>
    <row r="104" spans="2:11" ht="12.75">
      <c r="B104" s="1" t="s">
        <v>90</v>
      </c>
      <c r="C104" s="5" t="s">
        <v>90</v>
      </c>
      <c r="E104" s="53">
        <v>48.8</v>
      </c>
      <c r="F104" s="53">
        <f t="shared" si="8"/>
        <v>48.8</v>
      </c>
      <c r="G104" s="74"/>
      <c r="H104" s="74"/>
      <c r="I104" s="53">
        <v>50.2</v>
      </c>
      <c r="J104" s="75">
        <f t="shared" si="9"/>
        <v>1.4000000000000057</v>
      </c>
      <c r="K104" s="9"/>
    </row>
    <row r="105" spans="2:11" ht="12.75">
      <c r="B105" s="1" t="s">
        <v>91</v>
      </c>
      <c r="C105" s="5" t="s">
        <v>91</v>
      </c>
      <c r="E105" s="53">
        <v>161</v>
      </c>
      <c r="F105" s="53">
        <f t="shared" si="8"/>
        <v>161</v>
      </c>
      <c r="G105" s="74"/>
      <c r="H105" s="74"/>
      <c r="I105" s="53">
        <v>161.3</v>
      </c>
      <c r="J105" s="75">
        <f t="shared" si="9"/>
        <v>0.30000000000001137</v>
      </c>
      <c r="K105" s="9"/>
    </row>
    <row r="106" spans="3:11" ht="12.75">
      <c r="C106" s="5" t="s">
        <v>92</v>
      </c>
      <c r="E106" s="53"/>
      <c r="F106" s="53">
        <f t="shared" si="8"/>
        <v>0</v>
      </c>
      <c r="G106" s="74"/>
      <c r="H106" s="74"/>
      <c r="I106" s="53"/>
      <c r="J106" s="75">
        <f t="shared" si="9"/>
        <v>0</v>
      </c>
      <c r="K106" s="9"/>
    </row>
    <row r="107" spans="2:11" ht="12.75">
      <c r="B107" s="1" t="s">
        <v>92</v>
      </c>
      <c r="D107" s="1" t="s">
        <v>51</v>
      </c>
      <c r="E107" s="53">
        <v>148</v>
      </c>
      <c r="F107" s="53">
        <f t="shared" si="8"/>
        <v>148</v>
      </c>
      <c r="G107" s="74"/>
      <c r="H107" s="74"/>
      <c r="I107" s="76">
        <v>152.55</v>
      </c>
      <c r="J107" s="75">
        <f t="shared" si="9"/>
        <v>4.550000000000011</v>
      </c>
      <c r="K107" s="9"/>
    </row>
    <row r="108" spans="2:11" ht="12.75">
      <c r="B108" s="1" t="s">
        <v>92</v>
      </c>
      <c r="D108" s="1" t="s">
        <v>52</v>
      </c>
      <c r="E108" s="53">
        <v>281.6</v>
      </c>
      <c r="F108" s="53">
        <f t="shared" si="8"/>
        <v>281.6</v>
      </c>
      <c r="G108" s="74"/>
      <c r="H108" s="74"/>
      <c r="I108" s="76">
        <v>281.57</v>
      </c>
      <c r="J108" s="75">
        <f t="shared" si="9"/>
        <v>-0.03000000000002956</v>
      </c>
      <c r="K108" s="9"/>
    </row>
    <row r="109" spans="2:11" ht="12.75">
      <c r="B109" s="1" t="s">
        <v>92</v>
      </c>
      <c r="D109" s="1" t="s">
        <v>53</v>
      </c>
      <c r="E109" s="53">
        <v>1194.2</v>
      </c>
      <c r="F109" s="53">
        <f t="shared" si="8"/>
        <v>1194.2</v>
      </c>
      <c r="G109" s="74"/>
      <c r="H109" s="74"/>
      <c r="I109" s="76">
        <v>1068.15</v>
      </c>
      <c r="J109" s="75">
        <f t="shared" si="9"/>
        <v>-126.04999999999995</v>
      </c>
      <c r="K109" s="9"/>
    </row>
    <row r="110" spans="3:11" ht="12.75">
      <c r="C110" s="5" t="s">
        <v>93</v>
      </c>
      <c r="E110" s="53"/>
      <c r="F110" s="53">
        <f t="shared" si="8"/>
        <v>0</v>
      </c>
      <c r="G110" s="74"/>
      <c r="H110" s="74"/>
      <c r="I110" s="53"/>
      <c r="J110" s="75">
        <f t="shared" si="9"/>
        <v>0</v>
      </c>
      <c r="K110" s="9"/>
    </row>
    <row r="111" spans="2:11" ht="12.75">
      <c r="B111" s="1" t="s">
        <v>93</v>
      </c>
      <c r="D111" s="1" t="s">
        <v>54</v>
      </c>
      <c r="E111" s="53">
        <v>2184.9</v>
      </c>
      <c r="F111" s="53">
        <f t="shared" si="8"/>
        <v>2184.9</v>
      </c>
      <c r="G111" s="74"/>
      <c r="H111" s="74"/>
      <c r="I111" s="76">
        <v>2238.93</v>
      </c>
      <c r="J111" s="75">
        <f t="shared" si="9"/>
        <v>54.029999999999745</v>
      </c>
      <c r="K111" s="9"/>
    </row>
    <row r="112" spans="2:11" ht="15">
      <c r="B112" s="1" t="s">
        <v>94</v>
      </c>
      <c r="C112" s="5" t="s">
        <v>94</v>
      </c>
      <c r="E112" s="54">
        <v>223.7</v>
      </c>
      <c r="F112" s="54">
        <f aca="true" t="shared" si="10" ref="F112:F120">+G112+E112</f>
        <v>223.7</v>
      </c>
      <c r="G112" s="85"/>
      <c r="H112" s="85"/>
      <c r="I112" s="96">
        <v>222.99</v>
      </c>
      <c r="J112" s="80">
        <f aca="true" t="shared" si="11" ref="J112:J122">+I112-F112</f>
        <v>-0.7099999999999795</v>
      </c>
      <c r="K112" s="9"/>
    </row>
    <row r="113" spans="3:11" s="23" customFormat="1" ht="15">
      <c r="C113" s="24"/>
      <c r="D113" s="25" t="s">
        <v>209</v>
      </c>
      <c r="E113" s="61">
        <f>SUM(E103:E112)</f>
        <v>4274.400000000001</v>
      </c>
      <c r="F113" s="61">
        <f>SUM(F103:F112)</f>
        <v>4274.400000000001</v>
      </c>
      <c r="G113" s="94"/>
      <c r="H113" s="94"/>
      <c r="I113" s="61">
        <f>SUM(I103:I112)</f>
        <v>4207.889999999999</v>
      </c>
      <c r="J113" s="95">
        <f>SUM(J103:J112)</f>
        <v>-66.51000000000019</v>
      </c>
      <c r="K113" s="26"/>
    </row>
    <row r="114" spans="2:11" ht="25.5">
      <c r="B114" s="1" t="s">
        <v>95</v>
      </c>
      <c r="C114" s="5" t="s">
        <v>95</v>
      </c>
      <c r="E114" s="53">
        <v>3556.8</v>
      </c>
      <c r="F114" s="53">
        <f>+G114+E114</f>
        <v>3556.8</v>
      </c>
      <c r="G114" s="74"/>
      <c r="H114" s="74"/>
      <c r="I114" s="53">
        <v>3450.278</v>
      </c>
      <c r="J114" s="75">
        <f t="shared" si="11"/>
        <v>-106.52200000000039</v>
      </c>
      <c r="K114" s="9" t="s">
        <v>174</v>
      </c>
    </row>
    <row r="115" spans="2:11" ht="12.75">
      <c r="B115" s="1" t="s">
        <v>96</v>
      </c>
      <c r="C115" s="5" t="s">
        <v>96</v>
      </c>
      <c r="D115" s="5"/>
      <c r="E115" s="56">
        <v>4013.7</v>
      </c>
      <c r="F115" s="53">
        <f>+G115+E115+0.8</f>
        <v>4207.5</v>
      </c>
      <c r="G115" s="86">
        <v>193</v>
      </c>
      <c r="H115" s="87" t="s">
        <v>109</v>
      </c>
      <c r="I115" s="53">
        <v>4367.5</v>
      </c>
      <c r="J115" s="75">
        <f t="shared" si="11"/>
        <v>160</v>
      </c>
      <c r="K115" s="9"/>
    </row>
    <row r="116" spans="2:11" ht="12.75">
      <c r="B116" s="1" t="s">
        <v>97</v>
      </c>
      <c r="C116" s="5" t="s">
        <v>97</v>
      </c>
      <c r="E116" s="53">
        <v>412.2</v>
      </c>
      <c r="F116" s="53">
        <f t="shared" si="10"/>
        <v>412.2</v>
      </c>
      <c r="G116" s="74"/>
      <c r="H116" s="74"/>
      <c r="I116" s="53">
        <v>412.47</v>
      </c>
      <c r="J116" s="75">
        <f t="shared" si="11"/>
        <v>0.27000000000003865</v>
      </c>
      <c r="K116" s="9"/>
    </row>
    <row r="117" spans="2:11" ht="15">
      <c r="B117" s="1" t="s">
        <v>98</v>
      </c>
      <c r="C117" s="5" t="s">
        <v>98</v>
      </c>
      <c r="E117" s="54">
        <v>1220.1</v>
      </c>
      <c r="F117" s="54">
        <f t="shared" si="10"/>
        <v>1220.1</v>
      </c>
      <c r="G117" s="85">
        <v>0</v>
      </c>
      <c r="H117" s="85"/>
      <c r="I117" s="54">
        <v>1220.68</v>
      </c>
      <c r="J117" s="80">
        <f t="shared" si="11"/>
        <v>0.5800000000001546</v>
      </c>
      <c r="K117" s="9"/>
    </row>
    <row r="118" spans="3:11" s="23" customFormat="1" ht="15">
      <c r="C118" s="24"/>
      <c r="D118" s="25" t="s">
        <v>210</v>
      </c>
      <c r="E118" s="61">
        <f>SUM(E114:E117)</f>
        <v>9202.8</v>
      </c>
      <c r="F118" s="61">
        <f>SUM(F114:F117)</f>
        <v>9396.6</v>
      </c>
      <c r="G118" s="93">
        <f>SUM(G114:G117)</f>
        <v>193</v>
      </c>
      <c r="H118" s="94"/>
      <c r="I118" s="61">
        <f>SUM(I114:I117)</f>
        <v>9450.928</v>
      </c>
      <c r="J118" s="95">
        <f>SUM(J114:J117)</f>
        <v>54.327999999999804</v>
      </c>
      <c r="K118" s="26"/>
    </row>
    <row r="119" spans="2:11" s="23" customFormat="1" ht="29.25">
      <c r="B119" s="23" t="s">
        <v>55</v>
      </c>
      <c r="C119" s="24" t="s">
        <v>55</v>
      </c>
      <c r="D119" s="24"/>
      <c r="E119" s="62">
        <v>983.3</v>
      </c>
      <c r="F119" s="62">
        <f t="shared" si="10"/>
        <v>983.3</v>
      </c>
      <c r="G119" s="97"/>
      <c r="H119" s="97"/>
      <c r="I119" s="62">
        <v>1128.6</v>
      </c>
      <c r="J119" s="98">
        <f t="shared" si="11"/>
        <v>145.29999999999995</v>
      </c>
      <c r="K119" s="26" t="s">
        <v>113</v>
      </c>
    </row>
    <row r="120" spans="5:11" ht="12.75">
      <c r="E120" s="53"/>
      <c r="F120" s="53">
        <f t="shared" si="10"/>
        <v>0</v>
      </c>
      <c r="G120" s="74"/>
      <c r="H120" s="74"/>
      <c r="I120" s="53"/>
      <c r="J120" s="75">
        <f t="shared" si="11"/>
        <v>0</v>
      </c>
      <c r="K120" s="9"/>
    </row>
    <row r="121" spans="2:11" s="23" customFormat="1" ht="15">
      <c r="B121" s="23" t="s">
        <v>56</v>
      </c>
      <c r="C121" s="24" t="s">
        <v>56</v>
      </c>
      <c r="E121" s="62">
        <v>13454.9</v>
      </c>
      <c r="F121" s="62">
        <v>13455</v>
      </c>
      <c r="G121" s="97"/>
      <c r="H121" s="97"/>
      <c r="I121" s="76">
        <v>13052.89</v>
      </c>
      <c r="J121" s="98">
        <f t="shared" si="11"/>
        <v>-402.1100000000006</v>
      </c>
      <c r="K121" s="26"/>
    </row>
    <row r="122" spans="5:11" ht="12.75">
      <c r="E122" s="53"/>
      <c r="F122" s="53"/>
      <c r="G122" s="74"/>
      <c r="H122" s="74"/>
      <c r="I122" s="53"/>
      <c r="J122" s="75">
        <f t="shared" si="11"/>
        <v>0</v>
      </c>
      <c r="K122" s="9"/>
    </row>
    <row r="123" spans="5:11" ht="16.5" thickBot="1">
      <c r="E123" s="63">
        <f>SUM(E121:E122,E119,E118,E113,E102,E87,E78,E58,E53,E48)</f>
        <v>86346</v>
      </c>
      <c r="F123" s="63">
        <f>SUM(F121:F122,F119,F118,F113,F102,F87,F78,F58,F53,F48)</f>
        <v>86345.9</v>
      </c>
      <c r="G123" s="63">
        <f>+F123-E123</f>
        <v>-0.10000000000582077</v>
      </c>
      <c r="H123" s="99">
        <f>SUM(H43:H121,H23:H33,H17,H10,H3)</f>
        <v>0</v>
      </c>
      <c r="I123" s="63">
        <f>SUM(I121:I122,I119,I118,I113,I102,I87,I78,I58,I53,I48)</f>
        <v>86345.71801</v>
      </c>
      <c r="J123" s="99">
        <f>SUM(J121:J122,J119,J118,J113,J102,J87,J78,J58,J53,J48)</f>
        <v>-0.1819900000009511</v>
      </c>
      <c r="K123" s="14"/>
    </row>
    <row r="124" ht="12.75">
      <c r="K124" s="6"/>
    </row>
    <row r="125" spans="8:9" ht="15">
      <c r="H125" s="65"/>
      <c r="I125" s="101"/>
    </row>
    <row r="126" spans="8:9" ht="15">
      <c r="H126" s="65"/>
      <c r="I126" s="101"/>
    </row>
    <row r="127" spans="8:9" ht="15">
      <c r="H127" s="65"/>
      <c r="I127" s="101"/>
    </row>
    <row r="128" spans="4:9" ht="15.75">
      <c r="D128" s="29"/>
      <c r="E128" s="65"/>
      <c r="H128" s="65"/>
      <c r="I128" s="101"/>
    </row>
    <row r="129" spans="4:5" ht="15">
      <c r="D129" s="28"/>
      <c r="E129" s="65"/>
    </row>
  </sheetData>
  <printOptions gridLines="1"/>
  <pageMargins left="0.49" right="0.43" top="0.35" bottom="0.33" header="0.28" footer="0.15"/>
  <pageSetup fitToHeight="2" fitToWidth="1" horizontalDpi="600" verticalDpi="600" orientation="landscape" scale="59" r:id="rId1"/>
  <headerFooter alignWithMargins="0">
    <oddFooter>&amp;R&amp;F      &amp;"Arial,Bold"&amp;14&amp;D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bsimmons</cp:lastModifiedBy>
  <cp:lastPrinted>2004-11-22T16:05:12Z</cp:lastPrinted>
  <dcterms:created xsi:type="dcterms:W3CDTF">2004-10-21T11:18:03Z</dcterms:created>
  <dcterms:modified xsi:type="dcterms:W3CDTF">2004-11-22T16:36:27Z</dcterms:modified>
  <cp:category/>
  <cp:version/>
  <cp:contentType/>
  <cp:contentStatus/>
</cp:coreProperties>
</file>