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9080" windowHeight="8055" activeTab="3"/>
  </bookViews>
  <sheets>
    <sheet name="Sheet1" sheetId="1" r:id="rId1"/>
    <sheet name="BY organization" sheetId="2" r:id="rId2"/>
    <sheet name="WBS III by year" sheetId="3" r:id="rId3"/>
    <sheet name="ECP14 ECP17 Reconciliation" sheetId="4" r:id="rId4"/>
  </sheets>
  <definedNames>
    <definedName name="_xlnm.Print_Area" localSheetId="1">'BY organization'!$A$1:$I$46</definedName>
    <definedName name="_xlnm.Print_Area" localSheetId="3">'ECP14 ECP17 Reconciliation'!$A$1:$O$123</definedName>
    <definedName name="_xlnm.Print_Titles" localSheetId="3">'ECP14 ECP17 Reconciliation'!$1:$2</definedName>
  </definedNames>
  <calcPr fullCalcOnLoad="1"/>
</workbook>
</file>

<file path=xl/sharedStrings.xml><?xml version="1.0" encoding="utf-8"?>
<sst xmlns="http://schemas.openxmlformats.org/spreadsheetml/2006/main" count="450" uniqueCount="232">
  <si>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</si>
  <si>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</si>
  <si>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</si>
  <si>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</si>
  <si>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</si>
  <si>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</si>
  <si>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</si>
  <si>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</si>
  <si>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</si>
  <si>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</si>
  <si>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</si>
  <si>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</si>
  <si>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</si>
  <si>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</si>
  <si>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</si>
  <si>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</si>
  <si>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</si>
  <si>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</si>
  <si>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</si>
  <si>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</si>
  <si>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</si>
  <si>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</si>
  <si>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</si>
  <si>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</si>
  <si>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</si>
  <si>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</si>
  <si>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</si>
  <si>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</si>
  <si>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</si>
  <si>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</si>
  <si>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</si>
  <si>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</si>
  <si>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</si>
  <si>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</si>
  <si>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</si>
  <si>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</si>
  <si>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</si>
  <si>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</si>
  <si>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</si>
  <si>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</si>
  <si>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</si>
  <si>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</si>
  <si>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</si>
  <si>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</si>
  <si>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</si>
  <si>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</si>
  <si>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</si>
  <si>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</si>
  <si>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</si>
  <si>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</si>
  <si>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</si>
  <si>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</si>
  <si>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</si>
  <si>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</si>
  <si>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</si>
  <si>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</si>
  <si>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</si>
  <si>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</si>
  <si>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</si>
  <si>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</si>
  <si>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</si>
  <si>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</si>
  <si>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</si>
  <si>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</si>
  <si>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</si>
  <si>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</si>
  <si>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</si>
  <si>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</si>
  <si>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</si>
  <si>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</si>
  <si>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</si>
  <si>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</si>
  <si>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</si>
  <si>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</si>
  <si>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</si>
  <si>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</si>
  <si>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</si>
  <si>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</si>
  <si>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</si>
  <si>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</si>
  <si>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</si>
  <si>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</si>
  <si>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</si>
  <si>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</si>
  <si>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</si>
  <si>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</si>
  <si>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</si>
  <si>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</si>
  <si>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</si>
  <si>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</si>
  <si>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</si>
  <si>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</si>
  <si>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</si>
  <si>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</si>
  <si>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</si>
  <si>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</si>
  <si>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</si>
  <si>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</si>
  <si>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</si>
  <si>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</si>
  <si>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</si>
  <si>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</si>
  <si>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</si>
  <si>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</si>
  <si>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</si>
  <si>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</si>
  <si>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</si>
  <si>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</si>
  <si>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</si>
  <si>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</si>
  <si>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</si>
  <si>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</si>
  <si>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</si>
  <si>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</si>
  <si>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</si>
  <si>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</si>
  <si>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</si>
  <si>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</si>
  <si>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</si>
  <si>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</si>
  <si>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</si>
  <si>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</si>
  <si>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</si>
  <si>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</si>
  <si>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</si>
  <si>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</si>
  <si>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</si>
  <si>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</si>
  <si>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</si>
  <si>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</si>
  <si>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</si>
  <si>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</si>
  <si>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</si>
  <si>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MIE</t>
  </si>
  <si>
    <t>PPPL</t>
  </si>
  <si>
    <t>ORNL</t>
  </si>
  <si>
    <t>FY03 BA</t>
  </si>
  <si>
    <t>TOTAL</t>
  </si>
  <si>
    <t>FY03 Spent</t>
  </si>
  <si>
    <t>FY03/04 CO</t>
  </si>
  <si>
    <t>FY04 BA</t>
  </si>
  <si>
    <t>FY04 Budget</t>
  </si>
  <si>
    <t>fin plan feb04 pppl to ornl</t>
  </si>
  <si>
    <t>fin plan mar04 pppl to ornl</t>
  </si>
  <si>
    <t>fin plan jun04 pppl to ornl</t>
  </si>
  <si>
    <t>fin plan 04 pppl to ornl</t>
  </si>
  <si>
    <t>fin plan 04 pppl to indirect equipt (out of project)</t>
  </si>
  <si>
    <t>spent FY04</t>
  </si>
  <si>
    <t>FY04/05 CO</t>
  </si>
  <si>
    <t>FY05 FWP</t>
  </si>
  <si>
    <t>FY05 Budget</t>
  </si>
  <si>
    <t>FY05 credit for FY04 cost on pwr systems (reclassified from MIE to Upgrade)</t>
  </si>
  <si>
    <t>FY05 Initial guidance (DOE tax removed from project</t>
  </si>
  <si>
    <t>FY06 BA Plan</t>
  </si>
  <si>
    <t>FY07 BA Plan</t>
  </si>
  <si>
    <t>FY08 BA Plan</t>
  </si>
  <si>
    <t>MIE Total</t>
  </si>
  <si>
    <t>BO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</si>
  <si>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</si>
  <si>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</si>
  <si>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</si>
  <si>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</si>
  <si>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</si>
  <si>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</si>
  <si>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</si>
  <si>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</si>
  <si>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</si>
  <si>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</si>
  <si>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</si>
  <si>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</si>
  <si>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</si>
  <si>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</si>
  <si>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</si>
  <si>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</si>
  <si>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</si>
  <si>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</si>
  <si>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TOTAL  </t>
  </si>
  <si>
    <t>AA</t>
  </si>
  <si>
    <t>CC</t>
  </si>
  <si>
    <t>BA plus carryover</t>
  </si>
  <si>
    <t xml:space="preserve">RES </t>
  </si>
  <si>
    <t>None</t>
  </si>
  <si>
    <t>35       - PPPL Travel</t>
  </si>
  <si>
    <t>41       - PPPL M&amp;S</t>
  </si>
  <si>
    <t>41MYATT  - $k myatt at 125 hr</t>
  </si>
  <si>
    <t>41TITUS  - $k ritus at 124 hr</t>
  </si>
  <si>
    <t>48       -</t>
  </si>
  <si>
    <t>4E       - PPPL M&amp;S exempt</t>
  </si>
  <si>
    <t>54       - Allocations</t>
  </si>
  <si>
    <t>81       - no G&amp;A cost</t>
  </si>
  <si>
    <t>B///CB   - PPPL Project Clerical</t>
  </si>
  <si>
    <t>EA//EM   - PPPL Analysis engineer</t>
  </si>
  <si>
    <t>EA//SM   - PPPL Designer</t>
  </si>
  <si>
    <t>EC//EM   - PPPL Comuter Engineer</t>
  </si>
  <si>
    <t>EC//SM   - PPPL Computer Senior Tech</t>
  </si>
  <si>
    <t>EE//AM   -</t>
  </si>
  <si>
    <t>EE//EM   - PPPL Electrical engineer</t>
  </si>
  <si>
    <t>EE//SM   - PPPL Electrical Senior Tech</t>
  </si>
  <si>
    <t>EE//TB   - PPPL Electrical Technician</t>
  </si>
  <si>
    <t>EM//EM   - PPPL FO&amp;M Engineer</t>
  </si>
  <si>
    <t>EM//SM   - PPPL FO&amp;M Senior Tech</t>
  </si>
  <si>
    <t>EM//TB   - PPPL FO&amp;M Technician</t>
  </si>
  <si>
    <t>FC//AM   - PPPL P&amp;CO am</t>
  </si>
  <si>
    <t>FC//EM   - PPPL P&amp;CO em</t>
  </si>
  <si>
    <t>ORNL35   - ORNL Travel</t>
  </si>
  <si>
    <t>ORNL41   - ORNL M&amp;S</t>
  </si>
  <si>
    <t>ORNL81   - ORNL cost</t>
  </si>
  <si>
    <t>ORNLAM   - ORNL Admin</t>
  </si>
  <si>
    <t>ORNLEM   - ORNL Engineer</t>
  </si>
  <si>
    <t>ORNLRM   - ORNL Scientist</t>
  </si>
  <si>
    <t>R///RM2  - PPPL Scientist pdg2</t>
  </si>
  <si>
    <t>R///RM3  - PPPL Scientist pdg3</t>
  </si>
  <si>
    <t>SH//TB   - HP Techs</t>
  </si>
  <si>
    <t>XORNL    - contingency-ornl</t>
  </si>
  <si>
    <t>BA</t>
  </si>
  <si>
    <t>Carryover</t>
  </si>
  <si>
    <t>credit (FY04 pwr sys xfr)</t>
  </si>
  <si>
    <t>Total Budget</t>
  </si>
  <si>
    <t>FY2003</t>
  </si>
  <si>
    <t>FY2004</t>
  </si>
  <si>
    <t>FY2005</t>
  </si>
  <si>
    <t>FY2006</t>
  </si>
  <si>
    <t>FY2007</t>
  </si>
  <si>
    <t>FY2008</t>
  </si>
  <si>
    <t>Kalish re-estimate of new design</t>
  </si>
  <si>
    <t>ECP 18</t>
  </si>
  <si>
    <t>ECP 21</t>
  </si>
  <si>
    <t>NCSX FY05 ECP-21 reconciliation</t>
  </si>
  <si>
    <t>ECP 24</t>
  </si>
  <si>
    <t>Completion of Prelim design and the re-estimate of final design tasks.</t>
  </si>
  <si>
    <t>Prior year scope retirement fore FY04</t>
  </si>
  <si>
    <t>New scope for FY05. Dimensional control coordinator.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</si>
</sst>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i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7" fontId="0" fillId="0" borderId="1" xfId="0" applyNumberFormat="1" applyFill="1" applyBorder="1" applyAlignment="1">
      <alignment wrapText="1"/>
    </xf>
    <xf numFmtId="0" fontId="0" fillId="0" borderId="1" xfId="0" applyFill="1" applyBorder="1" applyAlignment="1" quotePrefix="1">
      <alignment wrapText="1"/>
    </xf>
    <xf numFmtId="169" fontId="0" fillId="0" borderId="1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69" fontId="0" fillId="0" borderId="0" xfId="15" applyNumberFormat="1" applyAlignment="1">
      <alignment/>
    </xf>
    <xf numFmtId="169" fontId="8" fillId="0" borderId="0" xfId="15" applyNumberFormat="1" applyFont="1" applyAlignment="1">
      <alignment/>
    </xf>
    <xf numFmtId="169" fontId="2" fillId="0" borderId="0" xfId="15" applyNumberFormat="1" applyFont="1" applyAlignment="1">
      <alignment/>
    </xf>
    <xf numFmtId="0" fontId="9" fillId="0" borderId="0" xfId="0" applyFont="1" applyFill="1" applyAlignment="1">
      <alignment horizontal="right"/>
    </xf>
    <xf numFmtId="169" fontId="5" fillId="0" borderId="8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2" fillId="0" borderId="1" xfId="0" applyFont="1" applyFill="1" applyBorder="1" applyAlignment="1">
      <alignment wrapText="1"/>
    </xf>
    <xf numFmtId="169" fontId="14" fillId="0" borderId="9" xfId="15" applyNumberFormat="1" applyFont="1" applyFill="1" applyBorder="1" applyAlignment="1">
      <alignment/>
    </xf>
    <xf numFmtId="169" fontId="14" fillId="0" borderId="0" xfId="15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3" fillId="0" borderId="9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0" fillId="0" borderId="10" xfId="15" applyNumberFormat="1" applyFill="1" applyBorder="1" applyAlignment="1">
      <alignment/>
    </xf>
    <xf numFmtId="169" fontId="0" fillId="0" borderId="11" xfId="15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9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9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9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9" xfId="15" applyNumberFormat="1" applyFont="1" applyFill="1" applyBorder="1" applyAlignment="1">
      <alignment vertical="top"/>
    </xf>
    <xf numFmtId="169" fontId="0" fillId="0" borderId="9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9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1" fillId="0" borderId="9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9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69" fontId="2" fillId="0" borderId="0" xfId="15" applyNumberFormat="1" applyFont="1" applyAlignment="1">
      <alignment horizontal="left"/>
    </xf>
    <xf numFmtId="0" fontId="7" fillId="0" borderId="0" xfId="0" applyFont="1" applyAlignment="1">
      <alignment horizontal="right"/>
    </xf>
    <xf numFmtId="169" fontId="7" fillId="0" borderId="0" xfId="15" applyNumberFormat="1" applyFont="1" applyAlignment="1">
      <alignment/>
    </xf>
    <xf numFmtId="169" fontId="16" fillId="0" borderId="0" xfId="15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9" fontId="7" fillId="0" borderId="0" xfId="15" applyNumberFormat="1" applyFont="1" applyAlignment="1">
      <alignment horizontal="right"/>
    </xf>
    <xf numFmtId="169" fontId="16" fillId="0" borderId="0" xfId="15" applyNumberFormat="1" applyFont="1" applyAlignment="1">
      <alignment horizontal="right"/>
    </xf>
    <xf numFmtId="0" fontId="0" fillId="2" borderId="0" xfId="0" applyFill="1" applyAlignment="1">
      <alignment/>
    </xf>
    <xf numFmtId="169" fontId="2" fillId="2" borderId="0" xfId="15" applyNumberFormat="1" applyFont="1" applyFill="1" applyAlignment="1">
      <alignment/>
    </xf>
    <xf numFmtId="169" fontId="0" fillId="2" borderId="0" xfId="15" applyNumberFormat="1" applyFill="1" applyAlignment="1">
      <alignment/>
    </xf>
    <xf numFmtId="169" fontId="10" fillId="2" borderId="0" xfId="15" applyNumberFormat="1" applyFont="1" applyFill="1" applyAlignment="1">
      <alignment/>
    </xf>
    <xf numFmtId="169" fontId="8" fillId="2" borderId="0" xfId="15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9" fillId="0" borderId="1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2" xfId="15" applyNumberFormat="1" applyFont="1" applyFill="1" applyBorder="1" applyAlignment="1">
      <alignment/>
    </xf>
    <xf numFmtId="169" fontId="6" fillId="0" borderId="10" xfId="15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9" fontId="0" fillId="0" borderId="9" xfId="15" applyNumberFormat="1" applyBorder="1" applyAlignment="1">
      <alignment/>
    </xf>
    <xf numFmtId="169" fontId="8" fillId="0" borderId="9" xfId="15" applyNumberFormat="1" applyFont="1" applyBorder="1" applyAlignment="1">
      <alignment/>
    </xf>
    <xf numFmtId="169" fontId="19" fillId="0" borderId="9" xfId="15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2" fillId="0" borderId="0" xfId="0" applyFont="1" applyFill="1" applyBorder="1" applyAlignment="1">
      <alignment wrapText="1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4" borderId="1" xfId="0" applyFill="1" applyBorder="1" applyAlignment="1">
      <alignment wrapText="1"/>
    </xf>
    <xf numFmtId="168" fontId="0" fillId="4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9" fontId="0" fillId="3" borderId="0" xfId="15" applyNumberForma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168" fontId="9" fillId="0" borderId="0" xfId="15" applyNumberFormat="1" applyFont="1" applyFill="1" applyBorder="1" applyAlignment="1">
      <alignment/>
    </xf>
    <xf numFmtId="168" fontId="14" fillId="0" borderId="0" xfId="15" applyNumberFormat="1" applyFont="1" applyFill="1" applyBorder="1" applyAlignment="1">
      <alignment/>
    </xf>
    <xf numFmtId="169" fontId="6" fillId="0" borderId="13" xfId="15" applyNumberFormat="1" applyFont="1" applyFill="1" applyBorder="1" applyAlignment="1">
      <alignment wrapText="1"/>
    </xf>
    <xf numFmtId="169" fontId="0" fillId="0" borderId="13" xfId="15" applyNumberFormat="1" applyFill="1" applyBorder="1" applyAlignment="1">
      <alignment/>
    </xf>
    <xf numFmtId="169" fontId="0" fillId="0" borderId="14" xfId="15" applyNumberFormat="1" applyFill="1" applyBorder="1" applyAlignment="1">
      <alignment/>
    </xf>
    <xf numFmtId="169" fontId="0" fillId="0" borderId="14" xfId="15" applyNumberFormat="1" applyBorder="1" applyAlignment="1">
      <alignment/>
    </xf>
    <xf numFmtId="169" fontId="8" fillId="0" borderId="14" xfId="15" applyNumberFormat="1" applyFont="1" applyBorder="1" applyAlignment="1">
      <alignment/>
    </xf>
    <xf numFmtId="169" fontId="9" fillId="0" borderId="14" xfId="15" applyNumberFormat="1" applyFont="1" applyFill="1" applyBorder="1" applyAlignment="1">
      <alignment/>
    </xf>
    <xf numFmtId="16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9" fontId="8" fillId="0" borderId="14" xfId="15" applyNumberFormat="1" applyFont="1" applyFill="1" applyBorder="1" applyAlignment="1">
      <alignment/>
    </xf>
    <xf numFmtId="169" fontId="11" fillId="0" borderId="14" xfId="15" applyNumberFormat="1" applyFont="1" applyFill="1" applyBorder="1" applyAlignment="1">
      <alignment/>
    </xf>
    <xf numFmtId="169" fontId="14" fillId="0" borderId="14" xfId="15" applyNumberFormat="1" applyFont="1" applyFill="1" applyBorder="1" applyAlignment="1">
      <alignment/>
    </xf>
    <xf numFmtId="169" fontId="19" fillId="0" borderId="14" xfId="15" applyNumberFormat="1" applyFont="1" applyBorder="1" applyAlignment="1">
      <alignment/>
    </xf>
    <xf numFmtId="1" fontId="0" fillId="0" borderId="14" xfId="0" applyNumberFormat="1" applyBorder="1" applyAlignment="1">
      <alignment/>
    </xf>
    <xf numFmtId="169" fontId="13" fillId="0" borderId="14" xfId="15" applyNumberFormat="1" applyFont="1" applyFill="1" applyBorder="1" applyAlignment="1">
      <alignment/>
    </xf>
    <xf numFmtId="169" fontId="5" fillId="0" borderId="15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35</xdr:row>
      <xdr:rowOff>114300</xdr:rowOff>
    </xdr:from>
    <xdr:to>
      <xdr:col>5</xdr:col>
      <xdr:colOff>219075</xdr:colOff>
      <xdr:row>41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686300" y="5810250"/>
          <a:ext cx="800100" cy="904875"/>
          <a:chOff x="519" y="573"/>
          <a:chExt cx="84" cy="95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525" y="57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519" y="64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olygon 4"/>
          <xdr:cNvSpPr>
            <a:spLocks/>
          </xdr:cNvSpPr>
        </xdr:nvSpPr>
        <xdr:spPr>
          <a:xfrm>
            <a:off x="592" y="585"/>
            <a:ext cx="11" cy="72"/>
          </a:xfrm>
          <a:custGeom>
            <a:pathLst>
              <a:path h="72" w="11">
                <a:moveTo>
                  <a:pt x="4" y="0"/>
                </a:moveTo>
                <a:lnTo>
                  <a:pt x="11" y="0"/>
                </a:lnTo>
                <a:lnTo>
                  <a:pt x="11" y="72"/>
                </a:lnTo>
                <a:lnTo>
                  <a:pt x="0" y="7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41</xdr:row>
      <xdr:rowOff>133350</xdr:rowOff>
    </xdr:from>
    <xdr:to>
      <xdr:col>5</xdr:col>
      <xdr:colOff>228600</xdr:colOff>
      <xdr:row>46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4638675" y="6829425"/>
          <a:ext cx="857250" cy="714375"/>
          <a:chOff x="519" y="573"/>
          <a:chExt cx="84" cy="95"/>
        </a:xfrm>
        <a:solidFill>
          <a:srgbClr val="FFFFFF"/>
        </a:solidFill>
      </xdr:grpSpPr>
      <xdr:sp>
        <xdr:nvSpPr>
          <xdr:cNvPr id="6" name="Oval 6"/>
          <xdr:cNvSpPr>
            <a:spLocks/>
          </xdr:cNvSpPr>
        </xdr:nvSpPr>
        <xdr:spPr>
          <a:xfrm>
            <a:off x="525" y="57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19" y="643"/>
            <a:ext cx="71" cy="2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Polygon 8"/>
          <xdr:cNvSpPr>
            <a:spLocks/>
          </xdr:cNvSpPr>
        </xdr:nvSpPr>
        <xdr:spPr>
          <a:xfrm>
            <a:off x="592" y="585"/>
            <a:ext cx="11" cy="72"/>
          </a:xfrm>
          <a:custGeom>
            <a:pathLst>
              <a:path h="72" w="11">
                <a:moveTo>
                  <a:pt x="4" y="0"/>
                </a:moveTo>
                <a:lnTo>
                  <a:pt x="11" y="0"/>
                </a:lnTo>
                <a:lnTo>
                  <a:pt x="11" y="72"/>
                </a:lnTo>
                <a:lnTo>
                  <a:pt x="0" y="7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41"/>
  <sheetViews>
    <sheetView workbookViewId="0" topLeftCell="A1">
      <selection activeCell="E10" sqref="E10"/>
    </sheetView>
  </sheetViews>
  <sheetFormatPr defaultColWidth="9.140625" defaultRowHeight="12.75"/>
  <cols>
    <col min="1" max="3" width="9.140625" style="77" customWidth="1"/>
    <col min="4" max="4" width="65.57421875" style="77" customWidth="1"/>
    <col min="5" max="6" width="9.28125" style="79" bestFit="1" customWidth="1"/>
    <col min="7" max="7" width="9.140625" style="79" customWidth="1"/>
    <col min="8" max="8" width="9.28125" style="79" bestFit="1" customWidth="1"/>
    <col min="9" max="10" width="10.28125" style="77" bestFit="1" customWidth="1"/>
    <col min="11" max="16384" width="9.140625" style="77" customWidth="1"/>
  </cols>
  <sheetData>
    <row r="4" spans="5:10" ht="12.75">
      <c r="E4" s="78" t="s">
        <v>133</v>
      </c>
      <c r="J4" s="77" t="s">
        <v>157</v>
      </c>
    </row>
    <row r="5" spans="5:8" ht="15">
      <c r="E5" s="80" t="s">
        <v>134</v>
      </c>
      <c r="F5" s="80" t="s">
        <v>135</v>
      </c>
      <c r="G5" s="80"/>
      <c r="H5" s="80" t="s">
        <v>137</v>
      </c>
    </row>
    <row r="6" spans="4:8" ht="12.75">
      <c r="D6" s="77" t="s">
        <v>136</v>
      </c>
      <c r="E6" s="79">
        <v>6577</v>
      </c>
      <c r="F6" s="79">
        <v>1320</v>
      </c>
      <c r="H6" s="79">
        <f>SUM(E6:G6)</f>
        <v>7897</v>
      </c>
    </row>
    <row r="7" spans="4:10" ht="15">
      <c r="D7" s="77" t="s">
        <v>138</v>
      </c>
      <c r="E7" s="81">
        <v>-4796</v>
      </c>
      <c r="F7" s="81">
        <v>-1146</v>
      </c>
      <c r="G7" s="81"/>
      <c r="H7" s="81">
        <f aca="true" t="shared" si="0" ref="H7:H41">SUM(E7:G7)</f>
        <v>-5942</v>
      </c>
      <c r="J7" s="82">
        <f>-H7</f>
        <v>5942</v>
      </c>
    </row>
    <row r="8" ht="12.75">
      <c r="H8" s="79">
        <f t="shared" si="0"/>
        <v>0</v>
      </c>
    </row>
    <row r="9" ht="12.75">
      <c r="H9" s="79">
        <f t="shared" si="0"/>
        <v>0</v>
      </c>
    </row>
    <row r="10" spans="4:8" ht="12.75">
      <c r="D10" s="77" t="s">
        <v>139</v>
      </c>
      <c r="E10" s="79">
        <f>SUM(E6:E7)</f>
        <v>1781</v>
      </c>
      <c r="F10" s="79">
        <f>SUM(F6:F7)</f>
        <v>174</v>
      </c>
      <c r="H10" s="79">
        <f t="shared" si="0"/>
        <v>1955</v>
      </c>
    </row>
    <row r="11" spans="4:8" ht="15">
      <c r="D11" s="77" t="s">
        <v>140</v>
      </c>
      <c r="E11" s="81">
        <v>14415</v>
      </c>
      <c r="F11" s="81">
        <v>1506</v>
      </c>
      <c r="G11" s="81"/>
      <c r="H11" s="81">
        <f t="shared" si="0"/>
        <v>15921</v>
      </c>
    </row>
    <row r="12" spans="4:8" ht="12.75">
      <c r="D12" s="77" t="s">
        <v>141</v>
      </c>
      <c r="E12" s="79">
        <f>SUM(E10:E11)</f>
        <v>16196</v>
      </c>
      <c r="F12" s="79">
        <f>SUM(F10:F11)</f>
        <v>1680</v>
      </c>
      <c r="H12" s="79">
        <f t="shared" si="0"/>
        <v>17876</v>
      </c>
    </row>
    <row r="13" ht="12.75">
      <c r="H13" s="79">
        <f t="shared" si="0"/>
        <v>0</v>
      </c>
    </row>
    <row r="14" spans="4:8" ht="12.75">
      <c r="D14" s="77" t="s">
        <v>142</v>
      </c>
      <c r="E14" s="79">
        <v>-600</v>
      </c>
      <c r="F14" s="79">
        <f>-E14</f>
        <v>600</v>
      </c>
      <c r="H14" s="79">
        <f t="shared" si="0"/>
        <v>0</v>
      </c>
    </row>
    <row r="15" spans="4:8" ht="12.75">
      <c r="D15" s="77" t="s">
        <v>143</v>
      </c>
      <c r="E15" s="79">
        <v>-311</v>
      </c>
      <c r="F15" s="79">
        <f>-E15</f>
        <v>311</v>
      </c>
      <c r="H15" s="79">
        <f t="shared" si="0"/>
        <v>0</v>
      </c>
    </row>
    <row r="16" spans="4:8" ht="12.75">
      <c r="D16" s="77" t="s">
        <v>144</v>
      </c>
      <c r="E16" s="79">
        <v>-317</v>
      </c>
      <c r="F16" s="79">
        <f>-E16</f>
        <v>317</v>
      </c>
      <c r="H16" s="79">
        <f t="shared" si="0"/>
        <v>0</v>
      </c>
    </row>
    <row r="17" spans="4:8" ht="12.75">
      <c r="D17" s="77" t="s">
        <v>145</v>
      </c>
      <c r="E17" s="79">
        <v>-75</v>
      </c>
      <c r="F17" s="79">
        <f>-E17</f>
        <v>75</v>
      </c>
      <c r="H17" s="79">
        <f t="shared" si="0"/>
        <v>0</v>
      </c>
    </row>
    <row r="18" spans="4:8" ht="12.75">
      <c r="D18" s="77" t="s">
        <v>146</v>
      </c>
      <c r="E18" s="79">
        <v>-75</v>
      </c>
      <c r="H18" s="79">
        <f t="shared" si="0"/>
        <v>-75</v>
      </c>
    </row>
    <row r="19" spans="4:11" ht="15">
      <c r="D19" s="77" t="s">
        <v>147</v>
      </c>
      <c r="E19" s="81">
        <v>-11392</v>
      </c>
      <c r="F19" s="81">
        <v>-2847</v>
      </c>
      <c r="G19" s="81"/>
      <c r="H19" s="81">
        <f t="shared" si="0"/>
        <v>-14239</v>
      </c>
      <c r="J19" s="82">
        <f>-H19</f>
        <v>14239</v>
      </c>
      <c r="K19" s="82">
        <f>SUM(J19,J7)</f>
        <v>20181</v>
      </c>
    </row>
    <row r="20" ht="12.75">
      <c r="H20" s="79">
        <f t="shared" si="0"/>
        <v>0</v>
      </c>
    </row>
    <row r="21" ht="12.75">
      <c r="H21" s="79">
        <f t="shared" si="0"/>
        <v>0</v>
      </c>
    </row>
    <row r="22" spans="4:8" ht="12.75">
      <c r="D22" s="77" t="s">
        <v>148</v>
      </c>
      <c r="E22" s="79">
        <f>SUM(E12:E19)</f>
        <v>3426</v>
      </c>
      <c r="F22" s="79">
        <f>SUM(F12:F19)</f>
        <v>136</v>
      </c>
      <c r="H22" s="79">
        <f t="shared" si="0"/>
        <v>3562</v>
      </c>
    </row>
    <row r="23" spans="4:8" ht="12.75">
      <c r="D23" s="77" t="s">
        <v>149</v>
      </c>
      <c r="E23" s="79">
        <v>14400</v>
      </c>
      <c r="F23" s="79">
        <v>1500</v>
      </c>
      <c r="H23" s="79">
        <f t="shared" si="0"/>
        <v>15900</v>
      </c>
    </row>
    <row r="24" spans="4:8" ht="12.75">
      <c r="D24" s="77" t="s">
        <v>152</v>
      </c>
      <c r="E24" s="79">
        <v>-100</v>
      </c>
      <c r="F24" s="79">
        <v>0</v>
      </c>
      <c r="H24" s="79">
        <f t="shared" si="0"/>
        <v>-100</v>
      </c>
    </row>
    <row r="25" spans="4:11" ht="15">
      <c r="D25" s="77" t="s">
        <v>151</v>
      </c>
      <c r="E25" s="81">
        <v>439</v>
      </c>
      <c r="F25" s="81">
        <v>0</v>
      </c>
      <c r="G25" s="81"/>
      <c r="H25" s="81">
        <f t="shared" si="0"/>
        <v>439</v>
      </c>
      <c r="J25" s="82">
        <f>-H25</f>
        <v>-439</v>
      </c>
      <c r="K25" s="82"/>
    </row>
    <row r="26" spans="4:11" ht="12.75">
      <c r="D26" s="77" t="s">
        <v>150</v>
      </c>
      <c r="E26" s="79">
        <f>SUM(E22:E25)</f>
        <v>18165</v>
      </c>
      <c r="F26" s="79">
        <f>SUM(F22:F25)</f>
        <v>1636</v>
      </c>
      <c r="H26" s="79">
        <f t="shared" si="0"/>
        <v>19801</v>
      </c>
      <c r="J26" s="82">
        <f>+H26</f>
        <v>19801</v>
      </c>
      <c r="K26" s="82">
        <f>SUM(J7,J19,J25:J26)</f>
        <v>39543</v>
      </c>
    </row>
    <row r="27" ht="12.75">
      <c r="H27" s="79">
        <f t="shared" si="0"/>
        <v>0</v>
      </c>
    </row>
    <row r="28" spans="4:10" ht="12.75">
      <c r="D28" s="77" t="s">
        <v>153</v>
      </c>
      <c r="H28" s="79">
        <v>22100</v>
      </c>
      <c r="J28" s="79">
        <v>22310</v>
      </c>
    </row>
    <row r="29" spans="4:10" ht="12.75">
      <c r="D29" s="77" t="s">
        <v>154</v>
      </c>
      <c r="H29" s="79">
        <v>19400</v>
      </c>
      <c r="J29" s="79">
        <v>19280</v>
      </c>
    </row>
    <row r="30" spans="4:10" ht="12.75">
      <c r="D30" s="77" t="s">
        <v>155</v>
      </c>
      <c r="H30" s="79">
        <v>5100</v>
      </c>
      <c r="J30" s="79">
        <v>5584</v>
      </c>
    </row>
    <row r="31" ht="12.75">
      <c r="H31" s="79">
        <f t="shared" si="0"/>
        <v>0</v>
      </c>
    </row>
    <row r="32" ht="12.75">
      <c r="H32" s="79">
        <f t="shared" si="0"/>
        <v>0</v>
      </c>
    </row>
    <row r="33" spans="4:10" ht="12.75">
      <c r="D33" s="77" t="s">
        <v>156</v>
      </c>
      <c r="H33" s="79">
        <f>SUM(H6,H11,H18,H24,H23,H28:H30)</f>
        <v>86143</v>
      </c>
      <c r="J33" s="82">
        <f>SUM(J7:J30)</f>
        <v>86717</v>
      </c>
    </row>
    <row r="34" spans="8:9" ht="12.75">
      <c r="H34" s="79">
        <f t="shared" si="0"/>
        <v>0</v>
      </c>
      <c r="I34" s="79">
        <v>86346</v>
      </c>
    </row>
    <row r="35" ht="12.75">
      <c r="H35" s="79">
        <f>+I34-H33</f>
        <v>203</v>
      </c>
    </row>
    <row r="36" ht="12.75">
      <c r="H36" s="79">
        <f t="shared" si="0"/>
        <v>0</v>
      </c>
    </row>
    <row r="37" ht="12.75">
      <c r="H37" s="79">
        <f t="shared" si="0"/>
        <v>0</v>
      </c>
    </row>
    <row r="38" ht="12.75">
      <c r="H38" s="79">
        <f t="shared" si="0"/>
        <v>0</v>
      </c>
    </row>
    <row r="39" ht="12.75">
      <c r="H39" s="79">
        <f t="shared" si="0"/>
        <v>0</v>
      </c>
    </row>
    <row r="40" ht="12.75">
      <c r="H40" s="79">
        <f t="shared" si="0"/>
        <v>0</v>
      </c>
    </row>
    <row r="41" ht="12.75">
      <c r="H41" s="79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26">
      <selection activeCell="I46" sqref="A1:I46"/>
    </sheetView>
  </sheetViews>
  <sheetFormatPr defaultColWidth="9.140625" defaultRowHeight="12.75"/>
  <cols>
    <col min="1" max="1" width="5.421875" style="0" bestFit="1" customWidth="1"/>
    <col min="2" max="2" width="35.140625" style="0" bestFit="1" customWidth="1"/>
    <col min="3" max="3" width="11.28125" style="0" customWidth="1"/>
    <col min="4" max="4" width="12.7109375" style="0" customWidth="1"/>
    <col min="5" max="8" width="14.421875" style="0" bestFit="1" customWidth="1"/>
    <col min="9" max="9" width="9.00390625" style="0" bestFit="1" customWidth="1"/>
  </cols>
  <sheetData>
    <row r="1" spans="1:9" ht="12.75">
      <c r="A1" t="s">
        <v>180</v>
      </c>
      <c r="B1" t="s">
        <v>181</v>
      </c>
      <c r="C1" t="s">
        <v>170</v>
      </c>
      <c r="D1" t="s">
        <v>171</v>
      </c>
      <c r="E1" t="s">
        <v>172</v>
      </c>
      <c r="F1" t="s">
        <v>173</v>
      </c>
      <c r="G1" t="s">
        <v>174</v>
      </c>
      <c r="H1" t="s">
        <v>175</v>
      </c>
      <c r="I1" t="s">
        <v>176</v>
      </c>
    </row>
    <row r="2" spans="2:9" ht="12.75">
      <c r="B2" t="s">
        <v>182</v>
      </c>
      <c r="C2" s="67"/>
      <c r="D2" s="67">
        <v>110.47</v>
      </c>
      <c r="E2" s="67">
        <v>174.31</v>
      </c>
      <c r="F2" s="67">
        <v>119.92</v>
      </c>
      <c r="G2" s="67">
        <v>46.25</v>
      </c>
      <c r="H2" s="67">
        <v>13.76</v>
      </c>
      <c r="I2" s="67">
        <v>464.71</v>
      </c>
    </row>
    <row r="3" spans="2:9" ht="12.75">
      <c r="B3" t="s">
        <v>183</v>
      </c>
      <c r="C3" s="67">
        <v>1029.53</v>
      </c>
      <c r="D3" s="67">
        <v>2399.22</v>
      </c>
      <c r="E3" s="67">
        <v>3213.99</v>
      </c>
      <c r="F3" s="67">
        <v>4224.04</v>
      </c>
      <c r="G3" s="67">
        <v>4799.99</v>
      </c>
      <c r="H3" s="67">
        <v>1826.26</v>
      </c>
      <c r="I3" s="67">
        <v>17493.03</v>
      </c>
    </row>
    <row r="4" spans="2:9" ht="12.75">
      <c r="B4" t="s">
        <v>184</v>
      </c>
      <c r="C4" s="67"/>
      <c r="D4" s="67">
        <v>126.32</v>
      </c>
      <c r="E4" s="67">
        <v>38.22</v>
      </c>
      <c r="F4" s="67"/>
      <c r="G4" s="67"/>
      <c r="H4" s="67"/>
      <c r="I4" s="67">
        <v>164.54</v>
      </c>
    </row>
    <row r="5" spans="2:9" ht="12.75">
      <c r="B5" t="s">
        <v>185</v>
      </c>
      <c r="C5" s="67"/>
      <c r="D5" s="67">
        <v>66.8</v>
      </c>
      <c r="E5" s="67"/>
      <c r="F5" s="67"/>
      <c r="G5" s="67"/>
      <c r="H5" s="67"/>
      <c r="I5" s="67">
        <v>66.8</v>
      </c>
    </row>
    <row r="6" spans="2:9" ht="12.75">
      <c r="B6" t="s">
        <v>186</v>
      </c>
      <c r="C6" s="67"/>
      <c r="D6" s="67">
        <v>543.09</v>
      </c>
      <c r="E6" s="67">
        <v>7716.04</v>
      </c>
      <c r="F6" s="67">
        <v>5919.57</v>
      </c>
      <c r="G6" s="67">
        <v>900</v>
      </c>
      <c r="H6" s="67"/>
      <c r="I6" s="67">
        <v>15078.7</v>
      </c>
    </row>
    <row r="7" spans="2:9" ht="12.75">
      <c r="B7" t="s">
        <v>187</v>
      </c>
      <c r="C7" s="67"/>
      <c r="D7" s="67">
        <v>85</v>
      </c>
      <c r="E7" s="67"/>
      <c r="F7" s="67">
        <v>749.93</v>
      </c>
      <c r="G7" s="67">
        <v>728.51</v>
      </c>
      <c r="H7" s="67"/>
      <c r="I7" s="67">
        <v>1563.45</v>
      </c>
    </row>
    <row r="8" spans="2:9" ht="12.75">
      <c r="B8" t="s">
        <v>188</v>
      </c>
      <c r="C8" s="67"/>
      <c r="D8" s="67">
        <v>265.92</v>
      </c>
      <c r="E8" s="67">
        <v>314.33</v>
      </c>
      <c r="F8" s="67">
        <v>320.75</v>
      </c>
      <c r="G8" s="67">
        <v>166.89</v>
      </c>
      <c r="H8" s="67"/>
      <c r="I8" s="67">
        <v>1067.89</v>
      </c>
    </row>
    <row r="9" spans="2:9" ht="12.75">
      <c r="B9" t="s">
        <v>189</v>
      </c>
      <c r="C9" s="67">
        <v>3741.48</v>
      </c>
      <c r="D9" s="67">
        <v>1500.33</v>
      </c>
      <c r="E9" s="67">
        <v>100</v>
      </c>
      <c r="F9" s="67"/>
      <c r="G9" s="67"/>
      <c r="H9" s="67"/>
      <c r="I9" s="67">
        <v>5341.81</v>
      </c>
    </row>
    <row r="10" spans="2:9" ht="12.75">
      <c r="B10" t="s">
        <v>190</v>
      </c>
      <c r="C10" s="67"/>
      <c r="D10" s="67">
        <v>28.29</v>
      </c>
      <c r="E10" s="67">
        <v>49.09</v>
      </c>
      <c r="F10" s="67">
        <v>49.98</v>
      </c>
      <c r="G10" s="67">
        <v>41.99</v>
      </c>
      <c r="H10" s="67">
        <v>10.5</v>
      </c>
      <c r="I10" s="67">
        <v>179.85</v>
      </c>
    </row>
    <row r="11" spans="2:9" ht="12.75">
      <c r="B11" t="s">
        <v>191</v>
      </c>
      <c r="C11" s="67"/>
      <c r="D11" s="67">
        <v>1980.95</v>
      </c>
      <c r="E11" s="67">
        <v>2238.71</v>
      </c>
      <c r="F11" s="67">
        <v>2070.9</v>
      </c>
      <c r="G11" s="67">
        <v>1089.84</v>
      </c>
      <c r="H11" s="67">
        <v>253.37</v>
      </c>
      <c r="I11" s="67">
        <v>7633.77</v>
      </c>
    </row>
    <row r="12" spans="2:9" ht="12.75">
      <c r="B12" t="s">
        <v>192</v>
      </c>
      <c r="C12" s="67"/>
      <c r="D12" s="67">
        <v>413.27</v>
      </c>
      <c r="E12" s="67">
        <v>611.79</v>
      </c>
      <c r="F12" s="67">
        <v>803.54</v>
      </c>
      <c r="G12" s="67">
        <v>387.03</v>
      </c>
      <c r="H12" s="67">
        <v>4.62</v>
      </c>
      <c r="I12" s="67">
        <v>2220.25</v>
      </c>
    </row>
    <row r="13" spans="2:9" ht="12.75">
      <c r="B13" t="s">
        <v>193</v>
      </c>
      <c r="C13" s="67"/>
      <c r="D13" s="67">
        <v>12.36</v>
      </c>
      <c r="E13" s="67">
        <v>12.9</v>
      </c>
      <c r="F13" s="67">
        <v>67.34</v>
      </c>
      <c r="G13" s="67">
        <v>914.36</v>
      </c>
      <c r="H13" s="67">
        <v>71.57</v>
      </c>
      <c r="I13" s="67">
        <v>1078.52</v>
      </c>
    </row>
    <row r="14" spans="2:9" ht="12.75">
      <c r="B14" t="s">
        <v>194</v>
      </c>
      <c r="C14" s="67"/>
      <c r="D14" s="67"/>
      <c r="E14" s="67"/>
      <c r="F14" s="67"/>
      <c r="G14" s="67">
        <v>175.34</v>
      </c>
      <c r="H14" s="67"/>
      <c r="I14" s="67">
        <v>175.34</v>
      </c>
    </row>
    <row r="15" spans="2:9" ht="12.75">
      <c r="B15" t="s">
        <v>195</v>
      </c>
      <c r="C15" s="67"/>
      <c r="D15" s="67">
        <v>6.84</v>
      </c>
      <c r="E15" s="67">
        <v>14.29</v>
      </c>
      <c r="F15" s="67">
        <v>14.84</v>
      </c>
      <c r="G15" s="67">
        <v>15.41</v>
      </c>
      <c r="H15" s="67"/>
      <c r="I15" s="67">
        <v>51.38</v>
      </c>
    </row>
    <row r="16" spans="2:9" ht="12.75">
      <c r="B16" t="s">
        <v>196</v>
      </c>
      <c r="C16" s="67"/>
      <c r="D16" s="67">
        <v>101.93</v>
      </c>
      <c r="E16" s="67">
        <v>323.17</v>
      </c>
      <c r="F16" s="67">
        <v>557.55</v>
      </c>
      <c r="G16" s="67">
        <v>460.77</v>
      </c>
      <c r="H16" s="67">
        <v>228.59</v>
      </c>
      <c r="I16" s="67">
        <v>1672.02</v>
      </c>
    </row>
    <row r="17" spans="2:9" ht="12.75">
      <c r="B17" t="s">
        <v>197</v>
      </c>
      <c r="C17" s="67"/>
      <c r="D17" s="67">
        <v>124.88</v>
      </c>
      <c r="E17" s="67">
        <v>59.33</v>
      </c>
      <c r="F17" s="67">
        <v>497.99</v>
      </c>
      <c r="G17" s="67">
        <v>629.68</v>
      </c>
      <c r="H17" s="67">
        <v>216.6</v>
      </c>
      <c r="I17" s="67">
        <v>1528.48</v>
      </c>
    </row>
    <row r="18" spans="2:9" ht="12.75">
      <c r="B18" t="s">
        <v>198</v>
      </c>
      <c r="C18" s="67"/>
      <c r="D18" s="67">
        <v>7.33</v>
      </c>
      <c r="E18" s="67">
        <v>51.72</v>
      </c>
      <c r="F18" s="67">
        <v>197.64</v>
      </c>
      <c r="G18" s="67">
        <v>259.76</v>
      </c>
      <c r="H18" s="67">
        <v>75.02</v>
      </c>
      <c r="I18" s="67">
        <v>591.47</v>
      </c>
    </row>
    <row r="19" spans="2:9" ht="12.75">
      <c r="B19" t="s">
        <v>199</v>
      </c>
      <c r="C19" s="67">
        <v>24.9</v>
      </c>
      <c r="D19" s="67">
        <v>728.17</v>
      </c>
      <c r="E19" s="67">
        <v>575.08</v>
      </c>
      <c r="F19" s="67">
        <v>622.66</v>
      </c>
      <c r="G19" s="67">
        <v>1741.33</v>
      </c>
      <c r="H19" s="67">
        <v>653.57</v>
      </c>
      <c r="I19" s="67">
        <v>4345.7</v>
      </c>
    </row>
    <row r="20" spans="2:9" ht="12.75">
      <c r="B20" t="s">
        <v>200</v>
      </c>
      <c r="C20" s="67"/>
      <c r="D20" s="67">
        <v>565.83</v>
      </c>
      <c r="E20" s="67">
        <v>517.26</v>
      </c>
      <c r="F20" s="67">
        <v>724.87</v>
      </c>
      <c r="G20" s="67">
        <v>1445.82</v>
      </c>
      <c r="H20" s="67">
        <v>813.7</v>
      </c>
      <c r="I20" s="67">
        <v>4067.48</v>
      </c>
    </row>
    <row r="21" spans="2:9" ht="12.75">
      <c r="B21" t="s">
        <v>201</v>
      </c>
      <c r="C21" s="67"/>
      <c r="D21" s="67">
        <v>1051.29</v>
      </c>
      <c r="E21" s="67">
        <v>1280.78</v>
      </c>
      <c r="F21" s="67">
        <v>3087.57</v>
      </c>
      <c r="G21" s="67">
        <v>3583.64</v>
      </c>
      <c r="H21" s="67">
        <v>781.16</v>
      </c>
      <c r="I21" s="67">
        <v>9784.44</v>
      </c>
    </row>
    <row r="22" spans="2:9" ht="12.75">
      <c r="B22" t="s">
        <v>202</v>
      </c>
      <c r="C22" s="67"/>
      <c r="D22" s="67">
        <v>116.86</v>
      </c>
      <c r="E22" s="67">
        <v>216.69</v>
      </c>
      <c r="F22" s="67">
        <v>220.82</v>
      </c>
      <c r="G22" s="67">
        <v>204.71</v>
      </c>
      <c r="H22" s="67">
        <v>70.55</v>
      </c>
      <c r="I22" s="67">
        <v>829.64</v>
      </c>
    </row>
    <row r="23" spans="2:9" ht="12.75">
      <c r="B23" t="s">
        <v>203</v>
      </c>
      <c r="C23" s="67"/>
      <c r="D23" s="67">
        <v>234.57</v>
      </c>
      <c r="E23" s="67">
        <v>174.64</v>
      </c>
      <c r="F23" s="67">
        <v>141.69</v>
      </c>
      <c r="G23" s="67">
        <v>35.33</v>
      </c>
      <c r="H23" s="67">
        <v>0.14</v>
      </c>
      <c r="I23" s="67">
        <v>586.38</v>
      </c>
    </row>
    <row r="24" spans="2:9" ht="12.75">
      <c r="B24" t="s">
        <v>204</v>
      </c>
      <c r="C24" s="67"/>
      <c r="D24" s="67">
        <v>4.16</v>
      </c>
      <c r="E24" s="67">
        <v>3.18</v>
      </c>
      <c r="F24" s="67">
        <v>2.16</v>
      </c>
      <c r="G24" s="67">
        <v>2.21</v>
      </c>
      <c r="H24" s="67">
        <v>4.42</v>
      </c>
      <c r="I24" s="67">
        <v>16.13</v>
      </c>
    </row>
    <row r="25" spans="2:9" ht="12.75">
      <c r="B25" t="s">
        <v>205</v>
      </c>
      <c r="C25" s="67"/>
      <c r="D25" s="67">
        <v>34.28</v>
      </c>
      <c r="E25" s="67">
        <v>33.8</v>
      </c>
      <c r="F25" s="67">
        <v>32.06</v>
      </c>
      <c r="G25" s="67">
        <v>33.33</v>
      </c>
      <c r="H25" s="67"/>
      <c r="I25" s="67">
        <v>133.46</v>
      </c>
    </row>
    <row r="26" spans="2:9" ht="12.75">
      <c r="B26" t="s">
        <v>206</v>
      </c>
      <c r="C26" s="67">
        <v>1146.37</v>
      </c>
      <c r="D26" s="67">
        <v>439</v>
      </c>
      <c r="E26" s="67"/>
      <c r="F26" s="67"/>
      <c r="G26" s="67"/>
      <c r="H26" s="67"/>
      <c r="I26" s="67">
        <v>1585.37</v>
      </c>
    </row>
    <row r="27" spans="2:9" ht="12.75">
      <c r="B27" t="s">
        <v>207</v>
      </c>
      <c r="C27" s="67"/>
      <c r="D27" s="67">
        <v>51.49</v>
      </c>
      <c r="E27" s="67">
        <v>26.76</v>
      </c>
      <c r="F27" s="67">
        <v>13.98</v>
      </c>
      <c r="G27" s="67"/>
      <c r="H27" s="67"/>
      <c r="I27" s="67">
        <v>92.23</v>
      </c>
    </row>
    <row r="28" spans="2:9" ht="12.75">
      <c r="B28" t="s">
        <v>208</v>
      </c>
      <c r="C28" s="67"/>
      <c r="D28" s="67">
        <v>1942.97</v>
      </c>
      <c r="E28" s="67">
        <v>1434.04</v>
      </c>
      <c r="F28" s="67">
        <v>974.66</v>
      </c>
      <c r="G28" s="67">
        <v>373.57</v>
      </c>
      <c r="H28" s="67">
        <v>117.54</v>
      </c>
      <c r="I28" s="67">
        <v>4842.78</v>
      </c>
    </row>
    <row r="29" spans="2:9" ht="12.75">
      <c r="B29" t="s">
        <v>209</v>
      </c>
      <c r="C29" s="67"/>
      <c r="D29" s="67">
        <v>122.57</v>
      </c>
      <c r="E29" s="67">
        <v>63.6</v>
      </c>
      <c r="F29" s="67">
        <v>92.37</v>
      </c>
      <c r="G29" s="67">
        <v>48.92</v>
      </c>
      <c r="H29" s="67"/>
      <c r="I29" s="67">
        <v>327.46</v>
      </c>
    </row>
    <row r="30" spans="2:9" ht="12.75">
      <c r="B30" t="s">
        <v>210</v>
      </c>
      <c r="C30" s="67"/>
      <c r="D30" s="67">
        <v>126.12</v>
      </c>
      <c r="E30" s="67">
        <v>47.15</v>
      </c>
      <c r="F30" s="67">
        <v>53.13</v>
      </c>
      <c r="G30" s="67">
        <v>59.1</v>
      </c>
      <c r="H30" s="67">
        <v>84.1</v>
      </c>
      <c r="I30" s="67">
        <v>369.6</v>
      </c>
    </row>
    <row r="31" spans="2:9" ht="12.75">
      <c r="B31" t="s">
        <v>211</v>
      </c>
      <c r="C31" s="67"/>
      <c r="D31" s="67">
        <v>550.92</v>
      </c>
      <c r="E31" s="67">
        <v>378.85</v>
      </c>
      <c r="F31" s="67">
        <v>345.84</v>
      </c>
      <c r="G31" s="67">
        <v>257.07</v>
      </c>
      <c r="H31" s="67">
        <v>44.34</v>
      </c>
      <c r="I31" s="67">
        <v>1577.02</v>
      </c>
    </row>
    <row r="32" spans="2:9" ht="12.75">
      <c r="B32" t="s">
        <v>212</v>
      </c>
      <c r="C32" s="67"/>
      <c r="D32" s="67">
        <v>115.32</v>
      </c>
      <c r="E32" s="67">
        <v>142.13</v>
      </c>
      <c r="F32" s="67">
        <v>144.38</v>
      </c>
      <c r="G32" s="67">
        <v>0.58</v>
      </c>
      <c r="H32" s="67"/>
      <c r="I32" s="67">
        <v>402.42</v>
      </c>
    </row>
    <row r="33" spans="2:9" ht="15">
      <c r="B33" t="s">
        <v>213</v>
      </c>
      <c r="C33" s="24">
        <v>0</v>
      </c>
      <c r="D33" s="24">
        <v>0</v>
      </c>
      <c r="E33" s="24">
        <v>0</v>
      </c>
      <c r="F33" s="24">
        <v>0</v>
      </c>
      <c r="G33" s="24">
        <v>780</v>
      </c>
      <c r="H33" s="24">
        <v>234</v>
      </c>
      <c r="I33" s="24">
        <v>1014</v>
      </c>
    </row>
    <row r="34" spans="3:9" ht="12.75">
      <c r="C34" s="25">
        <f>SUM(C2:C33)</f>
        <v>5942.28</v>
      </c>
      <c r="D34" s="25">
        <f aca="true" t="shared" si="0" ref="D34:I34">SUM(D2:D33)</f>
        <v>13856.550000000001</v>
      </c>
      <c r="E34" s="25">
        <f t="shared" si="0"/>
        <v>19811.849999999995</v>
      </c>
      <c r="F34" s="25">
        <f t="shared" si="0"/>
        <v>22050.179999999997</v>
      </c>
      <c r="G34" s="25">
        <f t="shared" si="0"/>
        <v>19181.43</v>
      </c>
      <c r="H34" s="25">
        <f t="shared" si="0"/>
        <v>5503.810000000001</v>
      </c>
      <c r="I34" s="25">
        <f t="shared" si="0"/>
        <v>86346.12</v>
      </c>
    </row>
    <row r="35" spans="3:9" ht="12.75">
      <c r="C35" s="67"/>
      <c r="D35" s="67"/>
      <c r="E35" s="67"/>
      <c r="F35" s="67"/>
      <c r="G35" s="67"/>
      <c r="H35" s="67"/>
      <c r="I35" s="67"/>
    </row>
    <row r="36" spans="3:9" ht="12.75">
      <c r="C36" s="67"/>
      <c r="D36" s="67"/>
      <c r="E36" s="67"/>
      <c r="F36" s="67"/>
      <c r="G36" s="67"/>
      <c r="H36" s="67"/>
      <c r="I36" s="67"/>
    </row>
    <row r="37" spans="2:9" ht="12.75">
      <c r="B37" s="68" t="s">
        <v>134</v>
      </c>
      <c r="C37" s="69">
        <v>4795.91</v>
      </c>
      <c r="D37" s="69">
        <v>11262.08</v>
      </c>
      <c r="E37" s="69">
        <v>18250.47</v>
      </c>
      <c r="F37" s="69">
        <v>20934.95</v>
      </c>
      <c r="G37" s="69">
        <v>17943.4</v>
      </c>
      <c r="H37" s="69">
        <v>5147.85</v>
      </c>
      <c r="I37" s="69">
        <v>78334.69</v>
      </c>
    </row>
    <row r="38" spans="2:9" ht="12.75">
      <c r="B38" s="70" t="s">
        <v>214</v>
      </c>
      <c r="C38" s="71"/>
      <c r="D38" s="71"/>
      <c r="E38" s="71">
        <v>14300</v>
      </c>
      <c r="F38" s="67"/>
      <c r="G38" s="67"/>
      <c r="H38" s="67"/>
      <c r="I38" s="67"/>
    </row>
    <row r="39" spans="2:9" ht="12.75">
      <c r="B39" s="70" t="s">
        <v>215</v>
      </c>
      <c r="C39" s="71"/>
      <c r="D39" s="71"/>
      <c r="E39" s="71">
        <v>3426</v>
      </c>
      <c r="F39" s="67"/>
      <c r="G39" s="67"/>
      <c r="H39" s="67"/>
      <c r="I39" s="67"/>
    </row>
    <row r="40" spans="2:9" ht="15">
      <c r="B40" s="70" t="s">
        <v>216</v>
      </c>
      <c r="C40" s="71"/>
      <c r="D40" s="71"/>
      <c r="E40" s="72">
        <v>439</v>
      </c>
      <c r="F40" s="67"/>
      <c r="G40" s="67"/>
      <c r="H40" s="67"/>
      <c r="I40" s="67"/>
    </row>
    <row r="41" spans="2:5" ht="12.75">
      <c r="B41" s="70" t="s">
        <v>217</v>
      </c>
      <c r="C41" s="73"/>
      <c r="D41" s="73"/>
      <c r="E41" s="71">
        <v>18165</v>
      </c>
    </row>
    <row r="42" ht="12.75">
      <c r="E42" s="67"/>
    </row>
    <row r="43" spans="2:9" ht="12.75">
      <c r="B43" s="74" t="s">
        <v>135</v>
      </c>
      <c r="C43" s="25">
        <v>1146.37</v>
      </c>
      <c r="D43" s="25">
        <v>2594.47</v>
      </c>
      <c r="E43" s="25">
        <v>1561.38</v>
      </c>
      <c r="F43" s="25">
        <v>1115.23</v>
      </c>
      <c r="G43" s="25">
        <v>1238.03</v>
      </c>
      <c r="H43" s="25">
        <v>355.96</v>
      </c>
      <c r="I43" s="25">
        <v>8011.43</v>
      </c>
    </row>
    <row r="44" spans="2:6" ht="12.75">
      <c r="B44" s="70" t="s">
        <v>214</v>
      </c>
      <c r="C44" s="70"/>
      <c r="D44" s="70"/>
      <c r="E44" s="75">
        <v>1500</v>
      </c>
      <c r="F44" s="65"/>
    </row>
    <row r="45" spans="2:6" ht="15">
      <c r="B45" s="70" t="s">
        <v>215</v>
      </c>
      <c r="C45" s="70"/>
      <c r="D45" s="70"/>
      <c r="E45" s="76">
        <v>136</v>
      </c>
      <c r="F45" s="65"/>
    </row>
    <row r="46" spans="2:6" ht="12.75">
      <c r="B46" s="70" t="s">
        <v>217</v>
      </c>
      <c r="C46" s="70"/>
      <c r="D46" s="70"/>
      <c r="E46" s="75">
        <v>1636</v>
      </c>
      <c r="F46" s="65"/>
    </row>
  </sheetData>
  <printOptions gridLines="1"/>
  <pageMargins left="0.63" right="0.54" top="1" bottom="1" header="0.5" footer="0.5"/>
  <pageSetup fitToHeight="1" fitToWidth="1" horizontalDpi="300" verticalDpi="300" orientation="landscape" scale="77" r:id="rId2"/>
  <headerFooter alignWithMargins="0">
    <oddFooter>&amp;R&amp;F      &amp;A  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5">
      <selection activeCell="C92" sqref="C92"/>
    </sheetView>
  </sheetViews>
  <sheetFormatPr defaultColWidth="9.140625" defaultRowHeight="12.75"/>
  <cols>
    <col min="1" max="1" width="6.421875" style="0" bestFit="1" customWidth="1"/>
    <col min="2" max="2" width="44.57421875" style="0" bestFit="1" customWidth="1"/>
    <col min="3" max="8" width="12.57421875" style="0" customWidth="1"/>
    <col min="9" max="9" width="14.421875" style="0" customWidth="1"/>
  </cols>
  <sheetData>
    <row r="1" spans="1:9" ht="12.75">
      <c r="A1" s="65" t="s">
        <v>168</v>
      </c>
      <c r="B1" s="66" t="s">
        <v>169</v>
      </c>
      <c r="C1" s="23" t="s">
        <v>218</v>
      </c>
      <c r="D1" s="23" t="s">
        <v>219</v>
      </c>
      <c r="E1" s="23" t="s">
        <v>220</v>
      </c>
      <c r="F1" s="23" t="s">
        <v>221</v>
      </c>
      <c r="G1" s="23" t="s">
        <v>222</v>
      </c>
      <c r="H1" s="23" t="s">
        <v>223</v>
      </c>
      <c r="I1" s="23" t="s">
        <v>176</v>
      </c>
    </row>
    <row r="2" spans="1:9" ht="12.75">
      <c r="A2" s="65">
        <v>11</v>
      </c>
      <c r="B2" s="66" t="s">
        <v>0</v>
      </c>
      <c r="C2" s="23">
        <v>0.06</v>
      </c>
      <c r="D2" s="23"/>
      <c r="E2" s="23"/>
      <c r="F2" s="23"/>
      <c r="G2" s="23"/>
      <c r="H2" s="23"/>
      <c r="I2" s="23">
        <v>0.06</v>
      </c>
    </row>
    <row r="3" spans="1:9" ht="12.75">
      <c r="A3" s="65">
        <v>12</v>
      </c>
      <c r="B3" s="66" t="s">
        <v>1</v>
      </c>
      <c r="C3" s="23">
        <v>1183.01</v>
      </c>
      <c r="D3" s="23">
        <v>1619.71</v>
      </c>
      <c r="E3" s="23">
        <v>3952.35</v>
      </c>
      <c r="F3" s="23">
        <v>1300.47</v>
      </c>
      <c r="G3" s="23">
        <v>5.75</v>
      </c>
      <c r="H3" s="23"/>
      <c r="I3" s="23">
        <v>8061.3</v>
      </c>
    </row>
    <row r="4" spans="1:9" ht="12.75">
      <c r="A4" s="65">
        <v>12</v>
      </c>
      <c r="B4" s="66" t="s">
        <v>2</v>
      </c>
      <c r="C4" s="23"/>
      <c r="D4" s="23">
        <v>10.17</v>
      </c>
      <c r="E4" s="23">
        <v>53.48</v>
      </c>
      <c r="F4" s="23">
        <v>112.38</v>
      </c>
      <c r="G4" s="23"/>
      <c r="H4" s="23"/>
      <c r="I4" s="23">
        <v>176.03</v>
      </c>
    </row>
    <row r="5" spans="1:9" ht="12.75">
      <c r="A5" s="65">
        <v>12</v>
      </c>
      <c r="B5" s="66" t="s">
        <v>3</v>
      </c>
      <c r="C5" s="23"/>
      <c r="D5" s="23">
        <v>14.93</v>
      </c>
      <c r="E5" s="23">
        <v>24.06</v>
      </c>
      <c r="F5" s="23">
        <v>334.38</v>
      </c>
      <c r="G5" s="23"/>
      <c r="H5" s="23"/>
      <c r="I5" s="23">
        <v>373.37</v>
      </c>
    </row>
    <row r="6" spans="1:9" ht="12.75">
      <c r="A6" s="65">
        <v>12</v>
      </c>
      <c r="B6" s="66" t="s">
        <v>4</v>
      </c>
      <c r="C6" s="23"/>
      <c r="D6" s="23">
        <v>10.17</v>
      </c>
      <c r="E6" s="23">
        <v>46.5</v>
      </c>
      <c r="F6" s="23">
        <v>40.27</v>
      </c>
      <c r="G6" s="23">
        <v>0.7</v>
      </c>
      <c r="H6" s="23"/>
      <c r="I6" s="23">
        <v>97.63</v>
      </c>
    </row>
    <row r="7" spans="1:9" ht="12.75">
      <c r="A7" s="65">
        <v>12</v>
      </c>
      <c r="B7" s="66" t="s">
        <v>5</v>
      </c>
      <c r="C7" s="23"/>
      <c r="D7" s="23"/>
      <c r="E7" s="23">
        <v>24.21</v>
      </c>
      <c r="F7" s="23">
        <v>4.83</v>
      </c>
      <c r="G7" s="23"/>
      <c r="H7" s="23"/>
      <c r="I7" s="23">
        <v>29.04</v>
      </c>
    </row>
    <row r="8" spans="1:9" ht="12.75">
      <c r="A8" s="65">
        <v>13</v>
      </c>
      <c r="B8" s="66" t="s">
        <v>6</v>
      </c>
      <c r="C8" s="23">
        <v>91.66</v>
      </c>
      <c r="D8" s="23">
        <v>335.85</v>
      </c>
      <c r="E8" s="23">
        <v>238.23</v>
      </c>
      <c r="F8" s="23"/>
      <c r="G8" s="23"/>
      <c r="H8" s="23"/>
      <c r="I8" s="23">
        <v>665.75</v>
      </c>
    </row>
    <row r="9" spans="1:9" ht="12.75">
      <c r="A9" s="65">
        <v>13</v>
      </c>
      <c r="B9" s="66" t="s">
        <v>7</v>
      </c>
      <c r="C9" s="23"/>
      <c r="D9" s="23"/>
      <c r="E9" s="23">
        <v>418.63</v>
      </c>
      <c r="F9" s="23">
        <v>844</v>
      </c>
      <c r="G9" s="23">
        <v>221.99</v>
      </c>
      <c r="H9" s="23"/>
      <c r="I9" s="23">
        <v>1484.61</v>
      </c>
    </row>
    <row r="10" spans="1:9" ht="12.75">
      <c r="A10" s="65">
        <v>13</v>
      </c>
      <c r="B10" s="66" t="s">
        <v>8</v>
      </c>
      <c r="C10" s="23"/>
      <c r="D10" s="23"/>
      <c r="E10" s="23">
        <v>140.09</v>
      </c>
      <c r="F10" s="23">
        <v>360.04</v>
      </c>
      <c r="G10" s="23">
        <v>1370.3</v>
      </c>
      <c r="H10" s="23"/>
      <c r="I10" s="23">
        <v>1870.43</v>
      </c>
    </row>
    <row r="11" spans="1:9" ht="12.75">
      <c r="A11" s="65">
        <v>13</v>
      </c>
      <c r="B11" s="66" t="s">
        <v>9</v>
      </c>
      <c r="C11" s="23"/>
      <c r="D11" s="23"/>
      <c r="E11" s="23"/>
      <c r="F11" s="23">
        <v>27.89</v>
      </c>
      <c r="G11" s="23">
        <v>118.21</v>
      </c>
      <c r="H11" s="23"/>
      <c r="I11" s="23">
        <v>146.1</v>
      </c>
    </row>
    <row r="12" spans="1:9" ht="12.75">
      <c r="A12" s="65">
        <v>13</v>
      </c>
      <c r="B12" s="66" t="s">
        <v>10</v>
      </c>
      <c r="C12" s="23"/>
      <c r="D12" s="23"/>
      <c r="E12" s="23"/>
      <c r="F12" s="23"/>
      <c r="G12" s="23">
        <v>92.63</v>
      </c>
      <c r="H12" s="23"/>
      <c r="I12" s="23">
        <v>92.63</v>
      </c>
    </row>
    <row r="13" spans="1:9" ht="12.75">
      <c r="A13" s="65">
        <v>14</v>
      </c>
      <c r="B13" s="66" t="s">
        <v>11</v>
      </c>
      <c r="C13" s="23">
        <v>1106.41</v>
      </c>
      <c r="D13" s="23">
        <v>3141.76</v>
      </c>
      <c r="E13" s="23">
        <v>5176.98</v>
      </c>
      <c r="F13" s="23">
        <v>3755.52</v>
      </c>
      <c r="G13" s="23"/>
      <c r="H13" s="23"/>
      <c r="I13" s="23">
        <v>13180.68</v>
      </c>
    </row>
    <row r="14" spans="1:9" ht="12.75">
      <c r="A14" s="65">
        <v>14</v>
      </c>
      <c r="B14" s="66" t="s">
        <v>12</v>
      </c>
      <c r="C14" s="23">
        <v>1028.98</v>
      </c>
      <c r="D14" s="23">
        <v>1433.68</v>
      </c>
      <c r="E14" s="23">
        <v>2807.56</v>
      </c>
      <c r="F14" s="23">
        <v>3594.77</v>
      </c>
      <c r="G14" s="23">
        <v>758.99</v>
      </c>
      <c r="H14" s="23"/>
      <c r="I14" s="23">
        <v>9623.99</v>
      </c>
    </row>
    <row r="15" spans="1:9" ht="12.75">
      <c r="A15" s="65">
        <v>14</v>
      </c>
      <c r="B15" s="66" t="s">
        <v>13</v>
      </c>
      <c r="C15" s="23"/>
      <c r="D15" s="23"/>
      <c r="E15" s="23"/>
      <c r="F15" s="23">
        <v>51.31</v>
      </c>
      <c r="G15" s="23">
        <v>69.11</v>
      </c>
      <c r="H15" s="23"/>
      <c r="I15" s="23">
        <v>120.42</v>
      </c>
    </row>
    <row r="16" spans="1:9" ht="12.75">
      <c r="A16" s="65">
        <v>14</v>
      </c>
      <c r="B16" s="66" t="s">
        <v>14</v>
      </c>
      <c r="C16" s="23">
        <v>267.55</v>
      </c>
      <c r="D16" s="23">
        <v>2645.09</v>
      </c>
      <c r="E16" s="23">
        <v>372.58</v>
      </c>
      <c r="F16" s="23"/>
      <c r="G16" s="23"/>
      <c r="H16" s="23"/>
      <c r="I16" s="23">
        <v>3285.22</v>
      </c>
    </row>
    <row r="17" spans="1:9" ht="12.75">
      <c r="A17" s="65">
        <v>15</v>
      </c>
      <c r="B17" s="66" t="s">
        <v>15</v>
      </c>
      <c r="C17" s="23"/>
      <c r="D17" s="23">
        <v>53.67</v>
      </c>
      <c r="E17" s="23">
        <v>170.74</v>
      </c>
      <c r="F17" s="23">
        <v>949.84</v>
      </c>
      <c r="G17" s="23">
        <v>206.58</v>
      </c>
      <c r="H17" s="23"/>
      <c r="I17" s="23">
        <v>1380.84</v>
      </c>
    </row>
    <row r="18" spans="1:9" ht="12.75">
      <c r="A18" s="65">
        <v>16</v>
      </c>
      <c r="B18" s="66" t="s">
        <v>16</v>
      </c>
      <c r="C18" s="23"/>
      <c r="D18" s="23"/>
      <c r="E18" s="23"/>
      <c r="F18" s="23">
        <v>199.88</v>
      </c>
      <c r="G18" s="23">
        <v>137.34</v>
      </c>
      <c r="H18" s="23"/>
      <c r="I18" s="23">
        <v>337.22</v>
      </c>
    </row>
    <row r="19" spans="1:9" ht="12.75">
      <c r="A19" s="65">
        <v>16</v>
      </c>
      <c r="B19" s="66" t="s">
        <v>17</v>
      </c>
      <c r="C19" s="23"/>
      <c r="D19" s="23"/>
      <c r="E19" s="23"/>
      <c r="F19" s="23">
        <v>236.91</v>
      </c>
      <c r="G19" s="23">
        <v>357.38</v>
      </c>
      <c r="H19" s="23">
        <v>24.73</v>
      </c>
      <c r="I19" s="23">
        <v>619.03</v>
      </c>
    </row>
    <row r="20" spans="1:9" ht="12.75">
      <c r="A20" s="65">
        <v>16</v>
      </c>
      <c r="B20" s="66" t="s">
        <v>18</v>
      </c>
      <c r="C20" s="23"/>
      <c r="D20" s="23"/>
      <c r="E20" s="23"/>
      <c r="F20" s="23">
        <v>78.86</v>
      </c>
      <c r="G20" s="23"/>
      <c r="H20" s="23"/>
      <c r="I20" s="23">
        <v>78.86</v>
      </c>
    </row>
    <row r="21" spans="1:9" ht="12.75">
      <c r="A21" s="65">
        <v>17</v>
      </c>
      <c r="B21" s="66" t="s">
        <v>19</v>
      </c>
      <c r="C21" s="23">
        <v>12.18</v>
      </c>
      <c r="D21" s="23">
        <v>107.56</v>
      </c>
      <c r="E21" s="23">
        <v>72.31</v>
      </c>
      <c r="F21" s="23">
        <v>244.71</v>
      </c>
      <c r="G21" s="23">
        <v>433.72</v>
      </c>
      <c r="H21" s="23">
        <v>5.57</v>
      </c>
      <c r="I21" s="23">
        <v>876.05</v>
      </c>
    </row>
    <row r="22" spans="1:9" ht="12.75">
      <c r="A22" s="65">
        <v>17</v>
      </c>
      <c r="B22" s="66" t="s">
        <v>20</v>
      </c>
      <c r="C22" s="23"/>
      <c r="D22" s="23">
        <v>42.93</v>
      </c>
      <c r="E22" s="23">
        <v>70.12</v>
      </c>
      <c r="F22" s="23">
        <v>330.4</v>
      </c>
      <c r="G22" s="23"/>
      <c r="H22" s="23"/>
      <c r="I22" s="23">
        <v>443.45</v>
      </c>
    </row>
    <row r="23" spans="1:9" ht="12.75">
      <c r="A23" s="65">
        <v>18</v>
      </c>
      <c r="B23" s="66" t="s">
        <v>21</v>
      </c>
      <c r="C23" s="23">
        <v>60.8</v>
      </c>
      <c r="D23" s="23">
        <v>219.19</v>
      </c>
      <c r="E23" s="23">
        <v>189.53</v>
      </c>
      <c r="F23" s="23">
        <v>364.09</v>
      </c>
      <c r="G23" s="23">
        <v>180.81</v>
      </c>
      <c r="H23" s="23"/>
      <c r="I23" s="23">
        <v>1014.42</v>
      </c>
    </row>
    <row r="24" spans="1:9" ht="12.75">
      <c r="A24" s="65">
        <v>18</v>
      </c>
      <c r="B24" s="66" t="s">
        <v>23</v>
      </c>
      <c r="C24" s="23"/>
      <c r="D24" s="23"/>
      <c r="E24" s="23"/>
      <c r="F24" s="23">
        <v>58.4</v>
      </c>
      <c r="G24" s="23">
        <v>20.71</v>
      </c>
      <c r="H24" s="23"/>
      <c r="I24" s="23">
        <v>79.12</v>
      </c>
    </row>
    <row r="25" spans="1:9" ht="12.75">
      <c r="A25" s="65">
        <v>18</v>
      </c>
      <c r="B25" s="66" t="s">
        <v>24</v>
      </c>
      <c r="C25" s="23"/>
      <c r="D25" s="23"/>
      <c r="E25" s="23"/>
      <c r="F25" s="23">
        <v>483.98</v>
      </c>
      <c r="G25" s="23">
        <v>46.16</v>
      </c>
      <c r="H25" s="23"/>
      <c r="I25" s="23">
        <v>530.14</v>
      </c>
    </row>
    <row r="26" spans="1:9" ht="12.75">
      <c r="A26" s="65">
        <v>18</v>
      </c>
      <c r="B26" s="66" t="s">
        <v>25</v>
      </c>
      <c r="C26" s="23"/>
      <c r="D26" s="23"/>
      <c r="E26" s="23"/>
      <c r="F26" s="23">
        <v>393.82</v>
      </c>
      <c r="G26" s="23">
        <v>1431.12</v>
      </c>
      <c r="H26" s="23"/>
      <c r="I26" s="23">
        <v>1824.94</v>
      </c>
    </row>
    <row r="27" spans="1:9" ht="12.75">
      <c r="A27" s="65">
        <v>18</v>
      </c>
      <c r="B27" s="66" t="s">
        <v>26</v>
      </c>
      <c r="C27" s="23"/>
      <c r="D27" s="23"/>
      <c r="E27" s="23">
        <v>600.05</v>
      </c>
      <c r="F27" s="23">
        <v>588.24</v>
      </c>
      <c r="G27" s="23">
        <v>9.81</v>
      </c>
      <c r="H27" s="23">
        <v>0.04</v>
      </c>
      <c r="I27" s="23">
        <v>1198.13</v>
      </c>
    </row>
    <row r="28" spans="1:9" ht="12.75">
      <c r="A28" s="65">
        <v>18</v>
      </c>
      <c r="B28" s="66" t="s">
        <v>27</v>
      </c>
      <c r="C28" s="23"/>
      <c r="D28" s="23">
        <v>241.41</v>
      </c>
      <c r="E28" s="23">
        <v>173.56</v>
      </c>
      <c r="F28" s="23">
        <v>60.86</v>
      </c>
      <c r="G28" s="23"/>
      <c r="H28" s="23"/>
      <c r="I28" s="23">
        <v>475.83</v>
      </c>
    </row>
    <row r="29" spans="1:9" ht="12.75">
      <c r="A29" s="65">
        <v>19</v>
      </c>
      <c r="B29" s="66" t="s">
        <v>28</v>
      </c>
      <c r="C29" s="23">
        <v>187.09</v>
      </c>
      <c r="D29" s="23">
        <v>175.7</v>
      </c>
      <c r="E29" s="23">
        <v>170.65</v>
      </c>
      <c r="F29" s="23">
        <v>169.99</v>
      </c>
      <c r="G29" s="23">
        <v>179.99</v>
      </c>
      <c r="H29" s="23">
        <v>63.02</v>
      </c>
      <c r="I29" s="23">
        <v>946.44</v>
      </c>
    </row>
    <row r="30" spans="1:9" ht="12.75">
      <c r="A30" s="65">
        <v>19</v>
      </c>
      <c r="B30" s="66" t="s">
        <v>29</v>
      </c>
      <c r="C30" s="23">
        <v>67.07</v>
      </c>
      <c r="D30" s="23">
        <v>524.77</v>
      </c>
      <c r="E30" s="23">
        <v>409.09</v>
      </c>
      <c r="F30" s="23">
        <v>270.16</v>
      </c>
      <c r="G30" s="23">
        <v>137.22</v>
      </c>
      <c r="H30" s="23">
        <v>66.28</v>
      </c>
      <c r="I30" s="23">
        <v>1474.58</v>
      </c>
    </row>
    <row r="31" spans="1:9" ht="12.75">
      <c r="A31" s="65">
        <v>21</v>
      </c>
      <c r="B31" s="66"/>
      <c r="C31" s="23"/>
      <c r="D31" s="23"/>
      <c r="E31" s="23"/>
      <c r="F31" s="23">
        <v>41.01</v>
      </c>
      <c r="G31" s="23">
        <v>39.71</v>
      </c>
      <c r="H31" s="23"/>
      <c r="I31" s="23">
        <v>80.72</v>
      </c>
    </row>
    <row r="32" spans="1:9" ht="12.75">
      <c r="A32" s="65">
        <v>22</v>
      </c>
      <c r="B32" s="66"/>
      <c r="C32" s="23">
        <v>60.2</v>
      </c>
      <c r="D32" s="23"/>
      <c r="E32" s="23"/>
      <c r="F32" s="23">
        <v>102.44</v>
      </c>
      <c r="G32" s="23">
        <v>223.93</v>
      </c>
      <c r="H32" s="23"/>
      <c r="I32" s="23">
        <v>386.56</v>
      </c>
    </row>
    <row r="33" spans="1:9" ht="12.75">
      <c r="A33" s="65">
        <v>25</v>
      </c>
      <c r="B33" s="66" t="s">
        <v>118</v>
      </c>
      <c r="C33" s="23">
        <v>146.31</v>
      </c>
      <c r="D33" s="23">
        <v>162.57</v>
      </c>
      <c r="E33" s="23"/>
      <c r="F33" s="23"/>
      <c r="G33" s="23"/>
      <c r="H33" s="23"/>
      <c r="I33" s="23">
        <v>308.88</v>
      </c>
    </row>
    <row r="34" spans="1:9" ht="12.75">
      <c r="A34" s="65">
        <v>31</v>
      </c>
      <c r="B34" s="66"/>
      <c r="C34" s="23"/>
      <c r="D34" s="23"/>
      <c r="E34" s="23">
        <v>200.82</v>
      </c>
      <c r="F34" s="23">
        <v>213</v>
      </c>
      <c r="G34" s="23"/>
      <c r="H34" s="23"/>
      <c r="I34" s="23">
        <v>413.82</v>
      </c>
    </row>
    <row r="35" spans="1:9" ht="12.75">
      <c r="A35" s="65">
        <v>36</v>
      </c>
      <c r="B35" s="66"/>
      <c r="C35" s="23"/>
      <c r="D35" s="23"/>
      <c r="E35" s="23"/>
      <c r="F35" s="23"/>
      <c r="G35" s="23">
        <v>42.87</v>
      </c>
      <c r="H35" s="23"/>
      <c r="I35" s="23">
        <v>42.87</v>
      </c>
    </row>
    <row r="36" spans="1:9" ht="12.75">
      <c r="A36" s="65">
        <v>38</v>
      </c>
      <c r="B36" s="66"/>
      <c r="C36" s="23"/>
      <c r="D36" s="23"/>
      <c r="E36" s="23"/>
      <c r="F36" s="23"/>
      <c r="G36" s="23">
        <v>290.58</v>
      </c>
      <c r="H36" s="23"/>
      <c r="I36" s="23">
        <v>290.58</v>
      </c>
    </row>
    <row r="37" spans="1:9" ht="12.75">
      <c r="A37" s="65">
        <v>39</v>
      </c>
      <c r="B37" s="66"/>
      <c r="C37" s="23">
        <v>155.45</v>
      </c>
      <c r="D37" s="23">
        <v>78.02</v>
      </c>
      <c r="E37" s="23">
        <v>67.3</v>
      </c>
      <c r="F37" s="23">
        <v>68.63</v>
      </c>
      <c r="G37" s="23"/>
      <c r="H37" s="23"/>
      <c r="I37" s="23">
        <v>369.41</v>
      </c>
    </row>
    <row r="38" spans="1:9" ht="12.75">
      <c r="A38" s="65">
        <v>41</v>
      </c>
      <c r="B38" s="66" t="s">
        <v>30</v>
      </c>
      <c r="C38" s="23"/>
      <c r="D38" s="23">
        <v>157.23</v>
      </c>
      <c r="E38" s="23"/>
      <c r="F38" s="23">
        <v>140.3</v>
      </c>
      <c r="G38" s="23">
        <v>142.3</v>
      </c>
      <c r="H38" s="23"/>
      <c r="I38" s="23">
        <v>439.83</v>
      </c>
    </row>
    <row r="39" spans="1:9" ht="12.75">
      <c r="A39" s="65">
        <v>41</v>
      </c>
      <c r="B39" s="66" t="s">
        <v>31</v>
      </c>
      <c r="C39" s="23"/>
      <c r="D39" s="23"/>
      <c r="E39" s="23"/>
      <c r="F39" s="23">
        <v>17.07</v>
      </c>
      <c r="G39" s="23">
        <v>27.95</v>
      </c>
      <c r="H39" s="23"/>
      <c r="I39" s="23">
        <v>45.02</v>
      </c>
    </row>
    <row r="40" spans="1:9" ht="12.75">
      <c r="A40" s="65">
        <v>43</v>
      </c>
      <c r="B40" s="66" t="s">
        <v>32</v>
      </c>
      <c r="C40" s="23"/>
      <c r="D40" s="23"/>
      <c r="E40" s="23">
        <v>239.33</v>
      </c>
      <c r="F40" s="23">
        <v>206.19</v>
      </c>
      <c r="G40" s="23"/>
      <c r="H40" s="23"/>
      <c r="I40" s="23">
        <v>445.52</v>
      </c>
    </row>
    <row r="41" spans="1:9" ht="12.75">
      <c r="A41" s="65">
        <v>44</v>
      </c>
      <c r="B41" s="66" t="s">
        <v>35</v>
      </c>
      <c r="C41" s="23"/>
      <c r="D41" s="23"/>
      <c r="E41" s="23"/>
      <c r="F41" s="23">
        <v>334.71</v>
      </c>
      <c r="G41" s="23">
        <v>8.79</v>
      </c>
      <c r="H41" s="23"/>
      <c r="I41" s="23">
        <v>343.5</v>
      </c>
    </row>
    <row r="42" spans="1:9" ht="12.75">
      <c r="A42" s="65">
        <v>44</v>
      </c>
      <c r="B42" s="66" t="s">
        <v>36</v>
      </c>
      <c r="C42" s="23"/>
      <c r="D42" s="23"/>
      <c r="E42" s="23"/>
      <c r="F42" s="23">
        <v>28.04</v>
      </c>
      <c r="G42" s="23">
        <v>49.76</v>
      </c>
      <c r="H42" s="23"/>
      <c r="I42" s="23">
        <v>77.8</v>
      </c>
    </row>
    <row r="43" spans="1:9" ht="12.75">
      <c r="A43" s="65">
        <v>44</v>
      </c>
      <c r="B43" s="66" t="s">
        <v>37</v>
      </c>
      <c r="C43" s="23"/>
      <c r="D43" s="23"/>
      <c r="E43" s="23"/>
      <c r="F43" s="23">
        <v>10.53</v>
      </c>
      <c r="G43" s="23">
        <v>2.82</v>
      </c>
      <c r="H43" s="23"/>
      <c r="I43" s="23">
        <v>13.35</v>
      </c>
    </row>
    <row r="44" spans="1:9" ht="12.75">
      <c r="A44" s="65">
        <v>44</v>
      </c>
      <c r="B44" s="66" t="s">
        <v>38</v>
      </c>
      <c r="C44" s="23"/>
      <c r="D44" s="23"/>
      <c r="E44" s="23"/>
      <c r="F44" s="23">
        <v>148.35</v>
      </c>
      <c r="G44" s="23">
        <v>145.85</v>
      </c>
      <c r="H44" s="23"/>
      <c r="I44" s="23">
        <v>294.19</v>
      </c>
    </row>
    <row r="45" spans="1:9" ht="12.75">
      <c r="A45" s="65">
        <v>44</v>
      </c>
      <c r="B45" s="66" t="s">
        <v>39</v>
      </c>
      <c r="C45" s="23"/>
      <c r="D45" s="23">
        <v>1.05</v>
      </c>
      <c r="E45" s="23"/>
      <c r="F45" s="23">
        <v>373.14</v>
      </c>
      <c r="G45" s="23">
        <v>111.72</v>
      </c>
      <c r="H45" s="23"/>
      <c r="I45" s="23">
        <v>485.91</v>
      </c>
    </row>
    <row r="46" spans="1:9" ht="12.75">
      <c r="A46" s="65">
        <v>45</v>
      </c>
      <c r="B46" s="66" t="s">
        <v>40</v>
      </c>
      <c r="C46" s="23">
        <v>112.34</v>
      </c>
      <c r="D46" s="23">
        <v>34.18</v>
      </c>
      <c r="E46" s="23">
        <v>163.19</v>
      </c>
      <c r="F46" s="23">
        <v>114.85</v>
      </c>
      <c r="G46" s="23">
        <v>90.61</v>
      </c>
      <c r="H46" s="23"/>
      <c r="I46" s="23">
        <v>515.17</v>
      </c>
    </row>
    <row r="47" spans="1:9" ht="12.75">
      <c r="A47" s="65">
        <v>45</v>
      </c>
      <c r="B47" s="66" t="s">
        <v>41</v>
      </c>
      <c r="C47" s="23"/>
      <c r="D47" s="23"/>
      <c r="E47" s="23"/>
      <c r="F47" s="23">
        <v>153.43</v>
      </c>
      <c r="G47" s="23">
        <v>88.36</v>
      </c>
      <c r="H47" s="23"/>
      <c r="I47" s="23">
        <v>241.79</v>
      </c>
    </row>
    <row r="48" spans="1:9" ht="12.75">
      <c r="A48" s="65">
        <v>45</v>
      </c>
      <c r="B48" s="66" t="s">
        <v>42</v>
      </c>
      <c r="C48" s="23"/>
      <c r="D48" s="23"/>
      <c r="E48" s="23"/>
      <c r="F48" s="23">
        <v>65.25</v>
      </c>
      <c r="G48" s="23">
        <v>240.25</v>
      </c>
      <c r="H48" s="23"/>
      <c r="I48" s="23">
        <v>305.49</v>
      </c>
    </row>
    <row r="49" spans="1:9" ht="12.75">
      <c r="A49" s="65">
        <v>46</v>
      </c>
      <c r="B49" s="66">
        <v>460</v>
      </c>
      <c r="C49" s="23">
        <v>1.3</v>
      </c>
      <c r="D49" s="23"/>
      <c r="E49" s="23"/>
      <c r="F49" s="23"/>
      <c r="G49" s="23"/>
      <c r="H49" s="23"/>
      <c r="I49" s="23">
        <v>1.3</v>
      </c>
    </row>
    <row r="50" spans="1:9" ht="12.75">
      <c r="A50" s="65">
        <v>51</v>
      </c>
      <c r="B50" s="66"/>
      <c r="C50" s="23">
        <v>11.9</v>
      </c>
      <c r="D50" s="23">
        <v>12.36</v>
      </c>
      <c r="E50" s="23"/>
      <c r="F50" s="23">
        <v>4</v>
      </c>
      <c r="G50" s="23">
        <v>260.66</v>
      </c>
      <c r="H50" s="23"/>
      <c r="I50" s="23">
        <v>288.92</v>
      </c>
    </row>
    <row r="51" spans="1:9" ht="12.75">
      <c r="A51" s="65">
        <v>52</v>
      </c>
      <c r="B51" s="66"/>
      <c r="C51" s="23"/>
      <c r="D51" s="23"/>
      <c r="E51" s="23"/>
      <c r="F51" s="23">
        <v>36.51</v>
      </c>
      <c r="G51" s="23">
        <v>532.84</v>
      </c>
      <c r="H51" s="23"/>
      <c r="I51" s="23">
        <v>569.35</v>
      </c>
    </row>
    <row r="52" spans="1:9" ht="12.75">
      <c r="A52" s="65">
        <v>53</v>
      </c>
      <c r="B52" s="66"/>
      <c r="C52" s="23"/>
      <c r="D52" s="23"/>
      <c r="E52" s="23"/>
      <c r="F52" s="23">
        <v>24.84</v>
      </c>
      <c r="G52" s="23">
        <v>303.52</v>
      </c>
      <c r="H52" s="23"/>
      <c r="I52" s="23">
        <v>328.36</v>
      </c>
    </row>
    <row r="53" spans="1:9" ht="12.75">
      <c r="A53" s="65">
        <v>54</v>
      </c>
      <c r="B53" s="66"/>
      <c r="C53" s="23"/>
      <c r="D53" s="23"/>
      <c r="E53" s="23"/>
      <c r="F53" s="23"/>
      <c r="G53" s="23">
        <v>206.79</v>
      </c>
      <c r="H53" s="23"/>
      <c r="I53" s="23">
        <v>206.79</v>
      </c>
    </row>
    <row r="54" spans="1:9" ht="12.75">
      <c r="A54" s="65">
        <v>55</v>
      </c>
      <c r="B54" s="66"/>
      <c r="C54" s="23"/>
      <c r="D54" s="23"/>
      <c r="E54" s="23"/>
      <c r="F54" s="23"/>
      <c r="G54" s="23">
        <v>151.25</v>
      </c>
      <c r="H54" s="23"/>
      <c r="I54" s="23">
        <v>151.25</v>
      </c>
    </row>
    <row r="55" spans="1:9" ht="12.75">
      <c r="A55" s="65">
        <v>56</v>
      </c>
      <c r="B55" s="66"/>
      <c r="C55" s="23"/>
      <c r="D55" s="23"/>
      <c r="E55" s="23"/>
      <c r="F55" s="23"/>
      <c r="G55" s="23">
        <v>357.66</v>
      </c>
      <c r="H55" s="23"/>
      <c r="I55" s="23">
        <v>357.66</v>
      </c>
    </row>
    <row r="56" spans="1:9" ht="12.75">
      <c r="A56" s="65">
        <v>58</v>
      </c>
      <c r="B56" s="66"/>
      <c r="C56" s="23"/>
      <c r="D56" s="23"/>
      <c r="E56" s="23">
        <v>12.9</v>
      </c>
      <c r="F56" s="23"/>
      <c r="G56" s="23"/>
      <c r="H56" s="23"/>
      <c r="I56" s="23">
        <v>12.9</v>
      </c>
    </row>
    <row r="57" spans="1:9" ht="12.75">
      <c r="A57" s="65">
        <v>61</v>
      </c>
      <c r="B57" s="66" t="s">
        <v>43</v>
      </c>
      <c r="C57" s="23"/>
      <c r="D57" s="23"/>
      <c r="E57" s="23"/>
      <c r="F57" s="23"/>
      <c r="G57" s="23">
        <v>151.1</v>
      </c>
      <c r="H57" s="23"/>
      <c r="I57" s="23">
        <v>151.1</v>
      </c>
    </row>
    <row r="58" spans="1:9" ht="12.75">
      <c r="A58" s="65">
        <v>61</v>
      </c>
      <c r="B58" s="66" t="s">
        <v>45</v>
      </c>
      <c r="C58" s="23"/>
      <c r="D58" s="23"/>
      <c r="E58" s="23"/>
      <c r="F58" s="23"/>
      <c r="G58" s="23">
        <v>89.35</v>
      </c>
      <c r="H58" s="23"/>
      <c r="I58" s="23">
        <v>89.35</v>
      </c>
    </row>
    <row r="59" spans="1:9" ht="12.75">
      <c r="A59" s="65">
        <v>62</v>
      </c>
      <c r="B59" s="66" t="s">
        <v>47</v>
      </c>
      <c r="C59" s="23"/>
      <c r="D59" s="23"/>
      <c r="E59" s="23"/>
      <c r="F59" s="23"/>
      <c r="G59" s="23">
        <v>220.93</v>
      </c>
      <c r="H59" s="23"/>
      <c r="I59" s="23">
        <v>220.93</v>
      </c>
    </row>
    <row r="60" spans="1:9" ht="12.75">
      <c r="A60" s="65">
        <v>62</v>
      </c>
      <c r="B60" s="66" t="s">
        <v>48</v>
      </c>
      <c r="C60" s="23"/>
      <c r="D60" s="23"/>
      <c r="E60" s="23"/>
      <c r="F60" s="23"/>
      <c r="G60" s="23"/>
      <c r="H60" s="23"/>
      <c r="I60" s="23"/>
    </row>
    <row r="61" spans="1:9" ht="12.75">
      <c r="A61" s="65">
        <v>62</v>
      </c>
      <c r="B61" s="66" t="s">
        <v>49</v>
      </c>
      <c r="C61" s="23"/>
      <c r="D61" s="23"/>
      <c r="E61" s="23"/>
      <c r="F61" s="23"/>
      <c r="G61" s="23">
        <v>218.66</v>
      </c>
      <c r="H61" s="23"/>
      <c r="I61" s="23">
        <v>218.66</v>
      </c>
    </row>
    <row r="62" spans="1:9" ht="12.75">
      <c r="A62" s="65">
        <v>63</v>
      </c>
      <c r="B62" s="66"/>
      <c r="C62" s="23"/>
      <c r="D62" s="23"/>
      <c r="E62" s="23"/>
      <c r="F62" s="23"/>
      <c r="G62" s="23">
        <v>103.48</v>
      </c>
      <c r="H62" s="23"/>
      <c r="I62" s="23">
        <v>103.48</v>
      </c>
    </row>
    <row r="63" spans="1:9" ht="12.75">
      <c r="A63" s="65">
        <v>65</v>
      </c>
      <c r="B63" s="66" t="s">
        <v>44</v>
      </c>
      <c r="C63" s="23">
        <v>9.38</v>
      </c>
      <c r="D63" s="23"/>
      <c r="E63" s="23"/>
      <c r="F63" s="23"/>
      <c r="G63" s="23"/>
      <c r="H63" s="23"/>
      <c r="I63" s="23">
        <v>9.38</v>
      </c>
    </row>
    <row r="64" spans="1:9" ht="12.75">
      <c r="A64" s="65">
        <v>65</v>
      </c>
      <c r="B64" s="66" t="s">
        <v>50</v>
      </c>
      <c r="C64" s="23"/>
      <c r="D64" s="23">
        <v>32.22</v>
      </c>
      <c r="E64" s="23"/>
      <c r="F64" s="23"/>
      <c r="G64" s="23"/>
      <c r="H64" s="23"/>
      <c r="I64" s="23">
        <v>32.22</v>
      </c>
    </row>
    <row r="65" spans="1:9" ht="12.75">
      <c r="A65" s="65">
        <v>71</v>
      </c>
      <c r="B65" s="66" t="s">
        <v>51</v>
      </c>
      <c r="C65" s="23">
        <v>32.15</v>
      </c>
      <c r="D65" s="23"/>
      <c r="E65" s="23"/>
      <c r="F65" s="23"/>
      <c r="G65" s="23"/>
      <c r="H65" s="23"/>
      <c r="I65" s="23">
        <v>32.15</v>
      </c>
    </row>
    <row r="66" spans="1:9" ht="12.75">
      <c r="A66" s="65">
        <v>72</v>
      </c>
      <c r="B66" s="66"/>
      <c r="C66" s="23"/>
      <c r="D66" s="23"/>
      <c r="E66" s="23">
        <v>50.21</v>
      </c>
      <c r="F66" s="23"/>
      <c r="G66" s="23"/>
      <c r="H66" s="23"/>
      <c r="I66" s="23">
        <v>50.21</v>
      </c>
    </row>
    <row r="67" spans="1:9" ht="12.75">
      <c r="A67" s="65">
        <v>73</v>
      </c>
      <c r="B67" s="66" t="s">
        <v>119</v>
      </c>
      <c r="C67" s="23"/>
      <c r="D67" s="23"/>
      <c r="E67" s="23">
        <v>91.57</v>
      </c>
      <c r="F67" s="23">
        <v>69.69</v>
      </c>
      <c r="G67" s="23"/>
      <c r="H67" s="23"/>
      <c r="I67" s="23">
        <v>161.26</v>
      </c>
    </row>
    <row r="68" spans="1:9" ht="12.75">
      <c r="A68" s="65">
        <v>74</v>
      </c>
      <c r="B68" s="66" t="s">
        <v>51</v>
      </c>
      <c r="C68" s="23"/>
      <c r="D68" s="23">
        <v>89.67</v>
      </c>
      <c r="E68" s="23">
        <v>62.88</v>
      </c>
      <c r="F68" s="23"/>
      <c r="G68" s="23"/>
      <c r="H68" s="23"/>
      <c r="I68" s="23">
        <v>152.55</v>
      </c>
    </row>
    <row r="69" spans="1:9" ht="12.75">
      <c r="A69" s="65">
        <v>74</v>
      </c>
      <c r="B69" s="66" t="s">
        <v>52</v>
      </c>
      <c r="C69" s="23">
        <v>131.68</v>
      </c>
      <c r="D69" s="23">
        <v>149.89</v>
      </c>
      <c r="E69" s="23"/>
      <c r="F69" s="23"/>
      <c r="G69" s="23"/>
      <c r="H69" s="23"/>
      <c r="I69" s="23">
        <v>281.57</v>
      </c>
    </row>
    <row r="70" spans="1:9" ht="12.75">
      <c r="A70" s="65">
        <v>74</v>
      </c>
      <c r="B70" s="66" t="s">
        <v>53</v>
      </c>
      <c r="C70" s="23"/>
      <c r="D70" s="23"/>
      <c r="E70" s="23">
        <v>114.78</v>
      </c>
      <c r="F70" s="23">
        <v>116.09</v>
      </c>
      <c r="G70" s="23">
        <v>457.26</v>
      </c>
      <c r="H70" s="23">
        <v>380.03</v>
      </c>
      <c r="I70" s="23">
        <v>1068.15</v>
      </c>
    </row>
    <row r="71" spans="1:9" ht="12.75">
      <c r="A71" s="65">
        <v>75</v>
      </c>
      <c r="B71" s="66" t="s">
        <v>54</v>
      </c>
      <c r="C71" s="23"/>
      <c r="D71" s="23"/>
      <c r="E71" s="23"/>
      <c r="F71" s="23">
        <v>153.55</v>
      </c>
      <c r="G71" s="23">
        <v>1394.83</v>
      </c>
      <c r="H71" s="23">
        <v>635</v>
      </c>
      <c r="I71" s="23">
        <v>2183.38</v>
      </c>
    </row>
    <row r="72" spans="1:9" ht="12.75">
      <c r="A72" s="65">
        <v>76</v>
      </c>
      <c r="B72" s="66"/>
      <c r="C72" s="23"/>
      <c r="D72" s="23"/>
      <c r="E72" s="23"/>
      <c r="F72" s="23">
        <v>79.16</v>
      </c>
      <c r="G72" s="23">
        <v>141.68</v>
      </c>
      <c r="H72" s="23"/>
      <c r="I72" s="23">
        <v>220.85</v>
      </c>
    </row>
    <row r="73" spans="1:9" ht="12.75">
      <c r="A73" s="65">
        <v>81</v>
      </c>
      <c r="B73" s="66" t="s">
        <v>120</v>
      </c>
      <c r="C73" s="23">
        <v>445.94</v>
      </c>
      <c r="D73" s="23">
        <v>850.77</v>
      </c>
      <c r="E73" s="23">
        <v>751.63</v>
      </c>
      <c r="F73" s="23">
        <v>693.83</v>
      </c>
      <c r="G73" s="23">
        <v>549.98</v>
      </c>
      <c r="H73" s="23">
        <v>126.31</v>
      </c>
      <c r="I73" s="23">
        <v>3418.46</v>
      </c>
    </row>
    <row r="74" spans="1:9" ht="12.75">
      <c r="A74" s="65">
        <v>82</v>
      </c>
      <c r="B74" s="66" t="s">
        <v>121</v>
      </c>
      <c r="C74" s="23">
        <v>518.9</v>
      </c>
      <c r="D74" s="23">
        <v>1285.13</v>
      </c>
      <c r="E74" s="23">
        <v>1036.81</v>
      </c>
      <c r="F74" s="23">
        <v>877.76</v>
      </c>
      <c r="G74" s="23">
        <v>408.47</v>
      </c>
      <c r="H74" s="23">
        <v>102.47</v>
      </c>
      <c r="I74" s="23">
        <v>4229.54</v>
      </c>
    </row>
    <row r="75" spans="1:9" ht="12.75">
      <c r="A75" s="65">
        <v>84</v>
      </c>
      <c r="B75" s="66" t="s">
        <v>122</v>
      </c>
      <c r="C75" s="23">
        <v>251.25</v>
      </c>
      <c r="D75" s="23">
        <v>160.92</v>
      </c>
      <c r="E75" s="23"/>
      <c r="F75" s="23"/>
      <c r="G75" s="23"/>
      <c r="H75" s="23"/>
      <c r="I75" s="23">
        <v>412.17</v>
      </c>
    </row>
    <row r="76" spans="1:9" ht="12.75">
      <c r="A76" s="65">
        <v>85</v>
      </c>
      <c r="B76" s="66"/>
      <c r="C76" s="23"/>
      <c r="D76" s="23"/>
      <c r="E76" s="23"/>
      <c r="F76" s="23"/>
      <c r="G76" s="23">
        <v>558.84</v>
      </c>
      <c r="H76" s="23">
        <v>664.1</v>
      </c>
      <c r="I76" s="23">
        <v>1222.94</v>
      </c>
    </row>
    <row r="77" spans="1:9" ht="12.75">
      <c r="A77" s="65" t="s">
        <v>177</v>
      </c>
      <c r="B77" s="66" t="s">
        <v>55</v>
      </c>
      <c r="C77" s="23">
        <v>60.67</v>
      </c>
      <c r="D77" s="23">
        <v>265.92</v>
      </c>
      <c r="E77" s="23">
        <v>314.33</v>
      </c>
      <c r="F77" s="23">
        <v>320.75</v>
      </c>
      <c r="G77" s="23">
        <v>166.89</v>
      </c>
      <c r="H77" s="23"/>
      <c r="I77" s="23">
        <v>1128.56</v>
      </c>
    </row>
    <row r="78" spans="1:9" ht="15">
      <c r="A78" s="65" t="s">
        <v>178</v>
      </c>
      <c r="B78" s="66" t="s">
        <v>56</v>
      </c>
      <c r="C78" s="24">
        <v>0</v>
      </c>
      <c r="D78" s="24">
        <v>0</v>
      </c>
      <c r="E78" s="24">
        <v>1595.38</v>
      </c>
      <c r="F78" s="24">
        <v>2801.05</v>
      </c>
      <c r="G78" s="24">
        <v>5623.26</v>
      </c>
      <c r="H78" s="24">
        <v>3436.27</v>
      </c>
      <c r="I78" s="24">
        <v>13455.96</v>
      </c>
    </row>
    <row r="79" spans="1:9" ht="12.75">
      <c r="A79" s="65"/>
      <c r="B79" s="66"/>
      <c r="C79" s="23"/>
      <c r="D79" s="23"/>
      <c r="E79" s="23"/>
      <c r="F79" s="23"/>
      <c r="G79" s="23"/>
      <c r="H79" s="23"/>
      <c r="I79" s="23"/>
    </row>
    <row r="80" spans="1:9" ht="12.75">
      <c r="A80" s="65"/>
      <c r="B80" s="66"/>
      <c r="C80" s="25">
        <f aca="true" t="shared" si="0" ref="C80:H80">SUM(C2:C78)</f>
        <v>5942.28</v>
      </c>
      <c r="D80" s="25">
        <f t="shared" si="0"/>
        <v>13856.52</v>
      </c>
      <c r="E80" s="25">
        <f t="shared" si="0"/>
        <v>19811.85</v>
      </c>
      <c r="F80" s="25">
        <f t="shared" si="0"/>
        <v>22050.16999999999</v>
      </c>
      <c r="G80" s="25">
        <f t="shared" si="0"/>
        <v>19181.47</v>
      </c>
      <c r="H80" s="25">
        <f t="shared" si="0"/>
        <v>5503.82</v>
      </c>
      <c r="I80" s="25">
        <f>SUM(I2:I78)</f>
        <v>86346.12000000002</v>
      </c>
    </row>
    <row r="81" spans="1:9" ht="12.75">
      <c r="A81" s="65"/>
      <c r="B81" s="66"/>
      <c r="C81" s="23"/>
      <c r="D81" s="23"/>
      <c r="E81" s="23"/>
      <c r="F81" s="23"/>
      <c r="G81" s="23"/>
      <c r="H81" s="23"/>
      <c r="I81" s="23"/>
    </row>
    <row r="82" spans="1:9" ht="12.75">
      <c r="A82" s="65"/>
      <c r="B82" s="70" t="s">
        <v>179</v>
      </c>
      <c r="C82" s="75"/>
      <c r="D82" s="75"/>
      <c r="E82" s="75">
        <v>19801</v>
      </c>
      <c r="F82" s="75">
        <v>22100</v>
      </c>
      <c r="G82" s="75">
        <v>19400</v>
      </c>
      <c r="H82" s="75">
        <v>5100</v>
      </c>
      <c r="I82" s="23"/>
    </row>
  </sheetData>
  <printOptions gridLines="1"/>
  <pageMargins left="0.44" right="0.26" top="0.61" bottom="0.5" header="0.5" footer="0.25"/>
  <pageSetup fitToHeight="1" fitToWidth="1" horizontalDpi="300" verticalDpi="300" orientation="portrait" scale="69" r:id="rId1"/>
  <headerFooter alignWithMargins="0">
    <oddFooter>&amp;R&amp;F           &amp;A       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61"/>
  <sheetViews>
    <sheetView tabSelected="1" workbookViewId="0" topLeftCell="A105">
      <selection activeCell="O112" sqref="O112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5" customWidth="1"/>
    <col min="4" max="4" width="45.140625" style="1" bestFit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86" hidden="1" customWidth="1"/>
    <col min="10" max="10" width="9.421875" style="1" hidden="1" customWidth="1"/>
    <col min="11" max="11" width="43.421875" style="4" hidden="1" customWidth="1"/>
    <col min="12" max="12" width="11.57421875" style="86" bestFit="1" customWidth="1"/>
    <col min="13" max="13" width="14.421875" style="86" customWidth="1"/>
    <col min="14" max="14" width="10.7109375" style="1" customWidth="1"/>
    <col min="15" max="15" width="34.00390625" style="4" bestFit="1" customWidth="1"/>
    <col min="16" max="16" width="11.7109375" style="4" hidden="1" customWidth="1"/>
    <col min="17" max="17" width="2.7109375" style="1" hidden="1" customWidth="1"/>
    <col min="18" max="18" width="0" style="105" hidden="1" customWidth="1"/>
    <col min="19" max="21" width="0" style="1" hidden="1" customWidth="1"/>
    <col min="22" max="22" width="3.57421875" style="105" bestFit="1" customWidth="1"/>
    <col min="23" max="25" width="9.140625" style="105" customWidth="1"/>
    <col min="26" max="16384" width="9.140625" style="1" customWidth="1"/>
  </cols>
  <sheetData>
    <row r="1" spans="3:25" s="15" customFormat="1" ht="21" thickBot="1">
      <c r="C1" s="64" t="s">
        <v>227</v>
      </c>
      <c r="I1" s="85"/>
      <c r="K1" s="16"/>
      <c r="L1" s="85"/>
      <c r="M1" s="85"/>
      <c r="O1" s="16"/>
      <c r="P1" s="16"/>
      <c r="R1" s="103"/>
      <c r="V1" s="103"/>
      <c r="W1" s="103"/>
      <c r="X1" s="103"/>
      <c r="Y1" s="103"/>
    </row>
    <row r="2" spans="2:25" s="17" customFormat="1" ht="16.5" thickBot="1">
      <c r="B2" s="17" t="s">
        <v>100</v>
      </c>
      <c r="C2" s="18"/>
      <c r="E2" s="19" t="s">
        <v>114</v>
      </c>
      <c r="F2" s="20" t="s">
        <v>115</v>
      </c>
      <c r="G2" s="21" t="s">
        <v>99</v>
      </c>
      <c r="H2" s="22" t="s">
        <v>123</v>
      </c>
      <c r="I2" s="90" t="s">
        <v>225</v>
      </c>
      <c r="J2" s="91" t="s">
        <v>99</v>
      </c>
      <c r="K2" s="91" t="s">
        <v>123</v>
      </c>
      <c r="L2" s="117" t="s">
        <v>226</v>
      </c>
      <c r="M2" s="117" t="s">
        <v>228</v>
      </c>
      <c r="N2" s="91" t="s">
        <v>99</v>
      </c>
      <c r="O2" s="92" t="s">
        <v>123</v>
      </c>
      <c r="P2" s="96"/>
      <c r="R2" s="104"/>
      <c r="V2" s="104"/>
      <c r="W2" s="104"/>
      <c r="X2" s="104"/>
      <c r="Y2" s="104"/>
    </row>
    <row r="3" spans="2:24" ht="12.75">
      <c r="B3" s="1" t="s">
        <v>57</v>
      </c>
      <c r="D3" s="1" t="s">
        <v>0</v>
      </c>
      <c r="E3" s="42">
        <v>0.1</v>
      </c>
      <c r="F3" s="42">
        <f aca="true" t="shared" si="0" ref="F3:F9">+G3+E3</f>
        <v>0.1</v>
      </c>
      <c r="G3" s="43"/>
      <c r="H3" s="43"/>
      <c r="I3" s="42">
        <v>0.1</v>
      </c>
      <c r="J3" s="44">
        <f aca="true" t="shared" si="1" ref="J3:J9">+I3-F3</f>
        <v>0</v>
      </c>
      <c r="K3" s="113"/>
      <c r="L3" s="118">
        <v>0.1</v>
      </c>
      <c r="M3" s="118"/>
      <c r="N3" s="44">
        <f>+L3-I3</f>
        <v>0</v>
      </c>
      <c r="O3" s="10"/>
      <c r="P3" s="97"/>
      <c r="V3" s="105">
        <v>11</v>
      </c>
      <c r="W3" s="105" t="s">
        <v>0</v>
      </c>
      <c r="X3" s="105">
        <v>0</v>
      </c>
    </row>
    <row r="4" spans="3:16" ht="12.75">
      <c r="C4" s="5" t="s">
        <v>58</v>
      </c>
      <c r="E4" s="38"/>
      <c r="F4" s="38">
        <f t="shared" si="0"/>
        <v>0</v>
      </c>
      <c r="G4" s="39"/>
      <c r="H4" s="39"/>
      <c r="I4" s="38"/>
      <c r="J4" s="40">
        <f t="shared" si="1"/>
        <v>0</v>
      </c>
      <c r="K4" s="97"/>
      <c r="L4" s="119"/>
      <c r="M4" s="119"/>
      <c r="N4" s="40">
        <f aca="true" t="shared" si="2" ref="N4:N9">+M4-L4</f>
        <v>0</v>
      </c>
      <c r="O4" s="9"/>
      <c r="P4" s="97"/>
    </row>
    <row r="5" spans="2:24" ht="38.25">
      <c r="B5" s="1" t="s">
        <v>58</v>
      </c>
      <c r="D5" s="1" t="s">
        <v>1</v>
      </c>
      <c r="E5" s="38">
        <v>7891.7</v>
      </c>
      <c r="F5" s="38">
        <f t="shared" si="0"/>
        <v>7906.3</v>
      </c>
      <c r="G5" s="39">
        <v>14.6</v>
      </c>
      <c r="H5" s="39" t="s">
        <v>116</v>
      </c>
      <c r="I5" s="93">
        <v>8061.3</v>
      </c>
      <c r="J5" s="40">
        <f t="shared" si="1"/>
        <v>155</v>
      </c>
      <c r="K5" s="97" t="s">
        <v>124</v>
      </c>
      <c r="L5" s="120">
        <v>8061.3</v>
      </c>
      <c r="M5" s="120">
        <f>+L5</f>
        <v>8061.3</v>
      </c>
      <c r="N5" s="40">
        <f t="shared" si="2"/>
        <v>0</v>
      </c>
      <c r="O5" s="9"/>
      <c r="P5" s="97"/>
      <c r="V5" s="105">
        <v>12</v>
      </c>
      <c r="W5" s="105" t="s">
        <v>1</v>
      </c>
      <c r="X5" s="105">
        <v>8065</v>
      </c>
    </row>
    <row r="6" spans="2:24" ht="12.75">
      <c r="B6" s="1" t="s">
        <v>58</v>
      </c>
      <c r="D6" s="1" t="s">
        <v>2</v>
      </c>
      <c r="E6" s="38">
        <v>174.7</v>
      </c>
      <c r="F6" s="38">
        <f t="shared" si="0"/>
        <v>174.7</v>
      </c>
      <c r="G6" s="39"/>
      <c r="H6" s="39"/>
      <c r="I6" s="93">
        <v>176.03</v>
      </c>
      <c r="J6" s="40">
        <f t="shared" si="1"/>
        <v>1.3300000000000125</v>
      </c>
      <c r="K6" s="97"/>
      <c r="L6" s="120">
        <v>176.03</v>
      </c>
      <c r="M6" s="120">
        <f>+L6</f>
        <v>176.03</v>
      </c>
      <c r="N6" s="40">
        <f t="shared" si="2"/>
        <v>0</v>
      </c>
      <c r="O6" s="9"/>
      <c r="P6" s="97"/>
      <c r="V6" s="105">
        <v>12</v>
      </c>
      <c r="W6" s="105" t="s">
        <v>2</v>
      </c>
      <c r="X6" s="105">
        <v>176</v>
      </c>
    </row>
    <row r="7" spans="2:24" ht="12.75">
      <c r="B7" s="1" t="s">
        <v>58</v>
      </c>
      <c r="D7" s="1" t="s">
        <v>3</v>
      </c>
      <c r="E7" s="38">
        <v>375.7</v>
      </c>
      <c r="F7" s="38">
        <f t="shared" si="0"/>
        <v>375.7</v>
      </c>
      <c r="G7" s="45"/>
      <c r="H7" s="45"/>
      <c r="I7" s="93">
        <v>373.37</v>
      </c>
      <c r="J7" s="40">
        <f t="shared" si="1"/>
        <v>-2.329999999999984</v>
      </c>
      <c r="K7" s="97"/>
      <c r="L7" s="120">
        <v>373.37</v>
      </c>
      <c r="M7" s="120">
        <f>+L7</f>
        <v>373.37</v>
      </c>
      <c r="N7" s="40">
        <f t="shared" si="2"/>
        <v>0</v>
      </c>
      <c r="O7" s="9"/>
      <c r="P7" s="97"/>
      <c r="V7" s="105">
        <v>12</v>
      </c>
      <c r="W7" s="105" t="s">
        <v>3</v>
      </c>
      <c r="X7" s="105">
        <v>373</v>
      </c>
    </row>
    <row r="8" spans="2:24" ht="12.75">
      <c r="B8" s="1" t="s">
        <v>58</v>
      </c>
      <c r="D8" s="1" t="s">
        <v>4</v>
      </c>
      <c r="E8" s="38">
        <v>62</v>
      </c>
      <c r="F8" s="38">
        <f t="shared" si="0"/>
        <v>62</v>
      </c>
      <c r="G8" s="45"/>
      <c r="H8" s="45"/>
      <c r="I8" s="93">
        <v>97.63</v>
      </c>
      <c r="J8" s="40">
        <f t="shared" si="1"/>
        <v>35.629999999999995</v>
      </c>
      <c r="K8" s="97" t="s">
        <v>105</v>
      </c>
      <c r="L8" s="120">
        <v>97.63</v>
      </c>
      <c r="M8" s="120">
        <f>+L8</f>
        <v>97.63</v>
      </c>
      <c r="N8" s="40">
        <f t="shared" si="2"/>
        <v>0</v>
      </c>
      <c r="O8" s="9"/>
      <c r="P8" s="97"/>
      <c r="V8" s="105">
        <v>12</v>
      </c>
      <c r="W8" s="105" t="s">
        <v>4</v>
      </c>
      <c r="X8" s="105">
        <v>98</v>
      </c>
    </row>
    <row r="9" spans="2:24" ht="15">
      <c r="B9" s="1" t="s">
        <v>58</v>
      </c>
      <c r="D9" s="1" t="s">
        <v>5</v>
      </c>
      <c r="E9" s="46">
        <v>27.3</v>
      </c>
      <c r="F9" s="46">
        <f t="shared" si="0"/>
        <v>27.3</v>
      </c>
      <c r="G9" s="47"/>
      <c r="H9" s="47"/>
      <c r="I9" s="94">
        <v>29.04</v>
      </c>
      <c r="J9" s="48">
        <f t="shared" si="1"/>
        <v>1.7399999999999984</v>
      </c>
      <c r="K9" s="97"/>
      <c r="L9" s="121">
        <v>29.04</v>
      </c>
      <c r="M9" s="121">
        <f>+L9</f>
        <v>29.04</v>
      </c>
      <c r="N9" s="40">
        <f t="shared" si="2"/>
        <v>0</v>
      </c>
      <c r="O9" s="9"/>
      <c r="P9" s="97"/>
      <c r="V9" s="105">
        <v>12</v>
      </c>
      <c r="W9" s="105" t="s">
        <v>5</v>
      </c>
      <c r="X9" s="105">
        <v>29</v>
      </c>
    </row>
    <row r="10" spans="4:16" ht="12.75">
      <c r="D10" s="26" t="s">
        <v>158</v>
      </c>
      <c r="E10" s="49">
        <f>SUM(E5:E9)</f>
        <v>8531.4</v>
      </c>
      <c r="F10" s="49">
        <f>SUM(F5:F9)</f>
        <v>8546</v>
      </c>
      <c r="G10" s="50">
        <f>SUM(G5:G9)</f>
        <v>14.6</v>
      </c>
      <c r="H10" s="45"/>
      <c r="I10" s="49">
        <f>SUM(I5:I9)</f>
        <v>8737.37</v>
      </c>
      <c r="J10" s="51">
        <f>SUM(J5:J9)</f>
        <v>191.37000000000003</v>
      </c>
      <c r="K10" s="97"/>
      <c r="L10" s="122">
        <f>SUM(L5:L9)</f>
        <v>8737.37</v>
      </c>
      <c r="M10" s="122">
        <f>SUM(M5:M9)</f>
        <v>8737.37</v>
      </c>
      <c r="N10" s="51">
        <f>SUM(N5:N9)</f>
        <v>0</v>
      </c>
      <c r="O10" s="9"/>
      <c r="P10" s="97"/>
    </row>
    <row r="11" spans="3:16" ht="12.75">
      <c r="C11" s="5" t="s">
        <v>59</v>
      </c>
      <c r="E11" s="38"/>
      <c r="F11" s="38">
        <f aca="true" t="shared" si="3" ref="F11:F16">+G11+E11</f>
        <v>0</v>
      </c>
      <c r="G11" s="45"/>
      <c r="H11" s="45"/>
      <c r="I11" s="38"/>
      <c r="J11" s="40">
        <f aca="true" t="shared" si="4" ref="J11:J16">+I11-F11</f>
        <v>0</v>
      </c>
      <c r="K11" s="97"/>
      <c r="L11" s="119"/>
      <c r="M11" s="119"/>
      <c r="N11" s="40">
        <f>+L11-I11</f>
        <v>0</v>
      </c>
      <c r="O11" s="9"/>
      <c r="P11" s="97"/>
    </row>
    <row r="12" spans="2:24" ht="25.5">
      <c r="B12" s="1" t="s">
        <v>59</v>
      </c>
      <c r="D12" s="1" t="s">
        <v>6</v>
      </c>
      <c r="E12" s="38">
        <v>613.1</v>
      </c>
      <c r="F12" s="38">
        <f t="shared" si="3"/>
        <v>613.1</v>
      </c>
      <c r="G12" s="45"/>
      <c r="H12" s="45"/>
      <c r="I12" s="93">
        <v>737.81</v>
      </c>
      <c r="J12" s="84">
        <f t="shared" si="4"/>
        <v>124.70999999999992</v>
      </c>
      <c r="K12" s="98" t="s">
        <v>224</v>
      </c>
      <c r="L12" s="120">
        <v>737.81</v>
      </c>
      <c r="M12" s="120">
        <f>+X12</f>
        <v>849</v>
      </c>
      <c r="N12" s="109">
        <f aca="true" t="shared" si="5" ref="N12:N22">+M12-L12</f>
        <v>111.19000000000005</v>
      </c>
      <c r="O12" s="112" t="s">
        <v>229</v>
      </c>
      <c r="P12" s="98"/>
      <c r="V12" s="105">
        <v>13</v>
      </c>
      <c r="W12" s="105" t="s">
        <v>6</v>
      </c>
      <c r="X12" s="105">
        <v>849</v>
      </c>
    </row>
    <row r="13" spans="2:24" ht="12.75">
      <c r="B13" s="1" t="s">
        <v>59</v>
      </c>
      <c r="D13" s="1" t="s">
        <v>7</v>
      </c>
      <c r="E13" s="38">
        <v>1458.8</v>
      </c>
      <c r="F13" s="38">
        <f t="shared" si="3"/>
        <v>1458.8</v>
      </c>
      <c r="G13" s="45"/>
      <c r="H13" s="45"/>
      <c r="I13" s="93">
        <v>1594.58</v>
      </c>
      <c r="J13" s="84">
        <f t="shared" si="4"/>
        <v>135.77999999999997</v>
      </c>
      <c r="K13" s="98" t="s">
        <v>224</v>
      </c>
      <c r="L13" s="120">
        <v>1594.58</v>
      </c>
      <c r="M13" s="120">
        <f>+L13</f>
        <v>1594.58</v>
      </c>
      <c r="N13" s="40">
        <f t="shared" si="5"/>
        <v>0</v>
      </c>
      <c r="O13" s="83"/>
      <c r="P13" s="98"/>
      <c r="V13" s="105">
        <v>13</v>
      </c>
      <c r="W13" s="105" t="s">
        <v>7</v>
      </c>
      <c r="X13" s="105">
        <v>1584</v>
      </c>
    </row>
    <row r="14" spans="2:24" ht="12.75">
      <c r="B14" s="1" t="s">
        <v>59</v>
      </c>
      <c r="D14" s="1" t="s">
        <v>8</v>
      </c>
      <c r="E14" s="38">
        <v>1777.3</v>
      </c>
      <c r="F14" s="38">
        <f t="shared" si="3"/>
        <v>1777.3</v>
      </c>
      <c r="G14" s="45"/>
      <c r="H14" s="45"/>
      <c r="I14" s="93">
        <v>1870.43</v>
      </c>
      <c r="J14" s="40">
        <f t="shared" si="4"/>
        <v>93.13000000000011</v>
      </c>
      <c r="K14" s="97" t="s">
        <v>110</v>
      </c>
      <c r="L14" s="120">
        <v>1870.43</v>
      </c>
      <c r="M14" s="120">
        <f>+L14</f>
        <v>1870.43</v>
      </c>
      <c r="N14" s="40">
        <f t="shared" si="5"/>
        <v>0</v>
      </c>
      <c r="O14" s="9"/>
      <c r="P14" s="97"/>
      <c r="V14" s="105">
        <v>13</v>
      </c>
      <c r="W14" s="105" t="s">
        <v>8</v>
      </c>
      <c r="X14" s="105">
        <v>1870</v>
      </c>
    </row>
    <row r="15" spans="2:25" s="5" customFormat="1" ht="12.75">
      <c r="B15" s="5" t="s">
        <v>59</v>
      </c>
      <c r="D15" s="5" t="s">
        <v>9</v>
      </c>
      <c r="E15" s="52">
        <v>381.1</v>
      </c>
      <c r="F15" s="38">
        <f t="shared" si="3"/>
        <v>181.10000000000002</v>
      </c>
      <c r="G15" s="45">
        <v>-200</v>
      </c>
      <c r="H15" s="87" t="s">
        <v>101</v>
      </c>
      <c r="I15" s="93">
        <v>145.64</v>
      </c>
      <c r="J15" s="40">
        <f t="shared" si="4"/>
        <v>-35.460000000000036</v>
      </c>
      <c r="K15" s="97" t="s">
        <v>110</v>
      </c>
      <c r="L15" s="120">
        <v>145.64</v>
      </c>
      <c r="M15" s="120">
        <f>+L15</f>
        <v>145.64</v>
      </c>
      <c r="N15" s="40">
        <f t="shared" si="5"/>
        <v>0</v>
      </c>
      <c r="O15" s="9"/>
      <c r="P15" s="97"/>
      <c r="R15" s="106"/>
      <c r="V15" s="105">
        <v>13</v>
      </c>
      <c r="W15" s="105" t="s">
        <v>9</v>
      </c>
      <c r="X15" s="105">
        <v>146</v>
      </c>
      <c r="Y15" s="106"/>
    </row>
    <row r="16" spans="2:24" ht="15">
      <c r="B16" s="1" t="s">
        <v>59</v>
      </c>
      <c r="D16" s="1" t="s">
        <v>10</v>
      </c>
      <c r="E16" s="46">
        <v>73.4</v>
      </c>
      <c r="F16" s="46">
        <f t="shared" si="3"/>
        <v>73.4</v>
      </c>
      <c r="G16" s="53"/>
      <c r="H16" s="53"/>
      <c r="I16" s="94">
        <v>92.63</v>
      </c>
      <c r="J16" s="48">
        <f t="shared" si="4"/>
        <v>19.22999999999999</v>
      </c>
      <c r="K16" s="97" t="s">
        <v>110</v>
      </c>
      <c r="L16" s="121">
        <v>92.63</v>
      </c>
      <c r="M16" s="121">
        <f>+L16</f>
        <v>92.63</v>
      </c>
      <c r="N16" s="40">
        <f t="shared" si="5"/>
        <v>0</v>
      </c>
      <c r="O16" s="9"/>
      <c r="P16" s="97"/>
      <c r="V16" s="105">
        <v>13</v>
      </c>
      <c r="W16" s="105" t="s">
        <v>10</v>
      </c>
      <c r="X16" s="105">
        <v>93</v>
      </c>
    </row>
    <row r="17" spans="4:16" ht="12.75">
      <c r="D17" s="26" t="s">
        <v>158</v>
      </c>
      <c r="E17" s="49">
        <f>SUM(E12:E16)</f>
        <v>4303.7</v>
      </c>
      <c r="F17" s="49">
        <f>SUM(F12:F16)</f>
        <v>4103.7</v>
      </c>
      <c r="G17" s="51">
        <f>SUM(G12:G16)</f>
        <v>-200</v>
      </c>
      <c r="H17" s="63"/>
      <c r="I17" s="49">
        <f>SUM(I12:I16)</f>
        <v>4441.09</v>
      </c>
      <c r="J17" s="51">
        <f>SUM(J12:J16)</f>
        <v>337.39</v>
      </c>
      <c r="K17" s="99"/>
      <c r="L17" s="122">
        <f>SUM(L12:L16)</f>
        <v>4441.09</v>
      </c>
      <c r="M17" s="122">
        <f>SUM(M12:M16)</f>
        <v>4552.280000000001</v>
      </c>
      <c r="N17" s="115">
        <f>SUM(N12:N16)</f>
        <v>111.19000000000005</v>
      </c>
      <c r="O17" s="8"/>
      <c r="P17" s="99"/>
    </row>
    <row r="18" spans="3:16" ht="12.75">
      <c r="C18" s="5" t="s">
        <v>60</v>
      </c>
      <c r="E18" s="38"/>
      <c r="F18" s="38">
        <f>+G18+E18</f>
        <v>0</v>
      </c>
      <c r="G18" s="39"/>
      <c r="H18" s="39"/>
      <c r="I18" s="38"/>
      <c r="J18" s="40">
        <f>+I18-F18</f>
        <v>0</v>
      </c>
      <c r="K18" s="100"/>
      <c r="L18" s="119"/>
      <c r="M18" s="119"/>
      <c r="N18" s="40">
        <f t="shared" si="5"/>
        <v>0</v>
      </c>
      <c r="O18" s="11"/>
      <c r="P18" s="100"/>
    </row>
    <row r="19" spans="2:24" ht="25.5">
      <c r="B19" s="1" t="s">
        <v>60</v>
      </c>
      <c r="D19" s="1" t="s">
        <v>11</v>
      </c>
      <c r="E19" s="38">
        <v>12788.6</v>
      </c>
      <c r="F19" s="38">
        <f>+G19+E19</f>
        <v>12881.6</v>
      </c>
      <c r="G19" s="39">
        <v>93</v>
      </c>
      <c r="H19" s="88" t="s">
        <v>106</v>
      </c>
      <c r="I19" s="93">
        <v>13180.68</v>
      </c>
      <c r="J19" s="40">
        <f>+I19-F19</f>
        <v>299.0799999999999</v>
      </c>
      <c r="K19" s="101" t="s">
        <v>131</v>
      </c>
      <c r="L19" s="123">
        <f>+I19</f>
        <v>13180.68</v>
      </c>
      <c r="M19" s="120">
        <f>+L19</f>
        <v>13180.68</v>
      </c>
      <c r="N19" s="40">
        <f t="shared" si="5"/>
        <v>0</v>
      </c>
      <c r="O19" s="9"/>
      <c r="P19" s="101"/>
      <c r="V19" s="105">
        <v>14</v>
      </c>
      <c r="W19" s="105" t="s">
        <v>11</v>
      </c>
      <c r="X19" s="105">
        <v>13181</v>
      </c>
    </row>
    <row r="20" spans="2:24" ht="12.75">
      <c r="B20" s="1" t="s">
        <v>60</v>
      </c>
      <c r="C20" s="7"/>
      <c r="D20" s="7" t="s">
        <v>12</v>
      </c>
      <c r="E20" s="54">
        <v>9438</v>
      </c>
      <c r="F20" s="55">
        <f>+G20+E20</f>
        <v>9577</v>
      </c>
      <c r="G20" s="56">
        <v>139</v>
      </c>
      <c r="H20" s="56" t="s">
        <v>117</v>
      </c>
      <c r="I20" s="93">
        <v>9614.03</v>
      </c>
      <c r="J20" s="40">
        <f>+I20-F20</f>
        <v>37.030000000000655</v>
      </c>
      <c r="K20" s="97" t="s">
        <v>132</v>
      </c>
      <c r="L20" s="124">
        <v>9853</v>
      </c>
      <c r="M20" s="120">
        <f>+L20</f>
        <v>9853</v>
      </c>
      <c r="N20" s="40">
        <f t="shared" si="5"/>
        <v>0</v>
      </c>
      <c r="O20" s="9"/>
      <c r="P20" s="97"/>
      <c r="V20" s="105">
        <v>14</v>
      </c>
      <c r="W20" s="105" t="s">
        <v>12</v>
      </c>
      <c r="X20" s="105">
        <v>9854</v>
      </c>
    </row>
    <row r="21" spans="2:24" ht="12.75">
      <c r="B21" s="1" t="s">
        <v>60</v>
      </c>
      <c r="D21" s="1" t="s">
        <v>13</v>
      </c>
      <c r="E21" s="55">
        <v>121.2</v>
      </c>
      <c r="F21" s="55">
        <f>+G21+E21</f>
        <v>121.2</v>
      </c>
      <c r="G21" s="45"/>
      <c r="H21" s="45"/>
      <c r="I21" s="93">
        <v>120.42</v>
      </c>
      <c r="J21" s="40">
        <f>+I21-F21</f>
        <v>-0.7800000000000011</v>
      </c>
      <c r="K21" s="97"/>
      <c r="L21" s="120">
        <v>120.42</v>
      </c>
      <c r="M21" s="120">
        <f>+L21</f>
        <v>120.42</v>
      </c>
      <c r="N21" s="40">
        <f t="shared" si="5"/>
        <v>0</v>
      </c>
      <c r="O21" s="9"/>
      <c r="P21" s="97"/>
      <c r="V21" s="105">
        <v>14</v>
      </c>
      <c r="W21" s="105" t="s">
        <v>13</v>
      </c>
      <c r="X21" s="105">
        <v>120</v>
      </c>
    </row>
    <row r="22" spans="2:24" ht="15">
      <c r="B22" s="1" t="s">
        <v>60</v>
      </c>
      <c r="D22" s="5" t="s">
        <v>14</v>
      </c>
      <c r="E22" s="57">
        <v>2707.3</v>
      </c>
      <c r="F22" s="57">
        <f>+G22+E22</f>
        <v>3214.3</v>
      </c>
      <c r="G22" s="47">
        <v>507</v>
      </c>
      <c r="H22" s="87" t="s">
        <v>107</v>
      </c>
      <c r="I22" s="94">
        <v>3285.22</v>
      </c>
      <c r="J22" s="58">
        <f>+I22-F22</f>
        <v>70.91999999999962</v>
      </c>
      <c r="K22" s="97"/>
      <c r="L22" s="121">
        <v>3285.22</v>
      </c>
      <c r="M22" s="121">
        <f>+L22</f>
        <v>3285.22</v>
      </c>
      <c r="N22" s="40">
        <f t="shared" si="5"/>
        <v>0</v>
      </c>
      <c r="O22" s="9"/>
      <c r="P22" s="97"/>
      <c r="V22" s="105">
        <v>14</v>
      </c>
      <c r="W22" s="105" t="s">
        <v>14</v>
      </c>
      <c r="X22" s="105">
        <v>3285</v>
      </c>
    </row>
    <row r="23" spans="4:16" ht="12.75">
      <c r="D23" s="26" t="s">
        <v>158</v>
      </c>
      <c r="E23" s="49">
        <f>SUM(E19:E22)</f>
        <v>25055.1</v>
      </c>
      <c r="F23" s="49">
        <f>SUM(F19:F22)</f>
        <v>25794.1</v>
      </c>
      <c r="G23" s="51">
        <f>SUM(G19:G22)</f>
        <v>739</v>
      </c>
      <c r="H23" s="88"/>
      <c r="I23" s="49">
        <f>SUM(I19:I22)</f>
        <v>26200.35</v>
      </c>
      <c r="J23" s="51">
        <f>SUM(J19:J22)</f>
        <v>406.2500000000002</v>
      </c>
      <c r="K23" s="97"/>
      <c r="L23" s="122">
        <f>SUM(L19:L22)</f>
        <v>26439.32</v>
      </c>
      <c r="M23" s="122">
        <f>SUM(M19:M22)</f>
        <v>26439.32</v>
      </c>
      <c r="N23" s="51">
        <f>SUM(N19:N22)</f>
        <v>0</v>
      </c>
      <c r="O23" s="9"/>
      <c r="P23" s="97"/>
    </row>
    <row r="24" spans="3:16" ht="12.75">
      <c r="C24" s="5" t="s">
        <v>61</v>
      </c>
      <c r="E24" s="38"/>
      <c r="F24" s="38">
        <f aca="true" t="shared" si="6" ref="F24:F42">+G24+E24</f>
        <v>0</v>
      </c>
      <c r="G24" s="39"/>
      <c r="H24" s="39"/>
      <c r="I24" s="38"/>
      <c r="J24" s="40">
        <f aca="true" t="shared" si="7" ref="J24:J42">+I24-F24</f>
        <v>0</v>
      </c>
      <c r="K24" s="97"/>
      <c r="L24" s="119"/>
      <c r="M24" s="119"/>
      <c r="N24" s="40">
        <f>+L24-I24</f>
        <v>0</v>
      </c>
      <c r="O24" s="9"/>
      <c r="P24" s="97"/>
    </row>
    <row r="25" spans="2:24" ht="12.75">
      <c r="B25" s="1" t="s">
        <v>61</v>
      </c>
      <c r="D25" s="1" t="s">
        <v>15</v>
      </c>
      <c r="E25" s="38">
        <v>1447.8</v>
      </c>
      <c r="F25" s="38">
        <f t="shared" si="6"/>
        <v>1447.8</v>
      </c>
      <c r="G25" s="39"/>
      <c r="H25" s="39"/>
      <c r="I25" s="38">
        <v>1380.71</v>
      </c>
      <c r="J25" s="40">
        <f t="shared" si="7"/>
        <v>-67.08999999999992</v>
      </c>
      <c r="K25" s="97" t="s">
        <v>110</v>
      </c>
      <c r="L25" s="119">
        <v>1380.71</v>
      </c>
      <c r="M25" s="120">
        <f>+L25</f>
        <v>1380.71</v>
      </c>
      <c r="N25" s="40">
        <f>+M25-L25</f>
        <v>0</v>
      </c>
      <c r="O25" s="9"/>
      <c r="P25" s="97"/>
      <c r="V25" s="105">
        <v>15</v>
      </c>
      <c r="W25" s="105" t="s">
        <v>15</v>
      </c>
      <c r="X25" s="105">
        <v>1383</v>
      </c>
    </row>
    <row r="26" spans="3:16" ht="12.75">
      <c r="C26" s="5" t="s">
        <v>62</v>
      </c>
      <c r="E26" s="38"/>
      <c r="F26" s="38">
        <f t="shared" si="6"/>
        <v>0</v>
      </c>
      <c r="G26" s="39"/>
      <c r="H26" s="39"/>
      <c r="I26" s="38"/>
      <c r="J26" s="40">
        <f t="shared" si="7"/>
        <v>0</v>
      </c>
      <c r="K26" s="97"/>
      <c r="L26" s="119"/>
      <c r="M26" s="120">
        <f>+X26</f>
        <v>0</v>
      </c>
      <c r="N26" s="40">
        <f>+M26-L26</f>
        <v>0</v>
      </c>
      <c r="O26" s="9"/>
      <c r="P26" s="97"/>
    </row>
    <row r="27" spans="2:24" ht="12.75">
      <c r="B27" s="1" t="s">
        <v>62</v>
      </c>
      <c r="D27" s="1" t="s">
        <v>16</v>
      </c>
      <c r="E27" s="38">
        <v>337.5</v>
      </c>
      <c r="F27" s="38">
        <f t="shared" si="6"/>
        <v>337.5</v>
      </c>
      <c r="G27" s="39"/>
      <c r="H27" s="39"/>
      <c r="I27" s="38">
        <v>338.11</v>
      </c>
      <c r="J27" s="40">
        <f t="shared" si="7"/>
        <v>0.6100000000000136</v>
      </c>
      <c r="K27" s="97"/>
      <c r="L27" s="119">
        <v>338.11</v>
      </c>
      <c r="M27" s="120">
        <f>+L27</f>
        <v>338.11</v>
      </c>
      <c r="N27" s="40">
        <f>+M27-L27</f>
        <v>0</v>
      </c>
      <c r="O27" s="9"/>
      <c r="P27" s="97"/>
      <c r="V27" s="105">
        <v>16</v>
      </c>
      <c r="W27" s="105" t="s">
        <v>16</v>
      </c>
      <c r="X27" s="105">
        <v>338</v>
      </c>
    </row>
    <row r="28" spans="2:24" ht="12.75">
      <c r="B28" s="1" t="s">
        <v>62</v>
      </c>
      <c r="D28" s="1" t="s">
        <v>17</v>
      </c>
      <c r="E28" s="38">
        <v>621.3</v>
      </c>
      <c r="F28" s="38">
        <f t="shared" si="6"/>
        <v>621.3</v>
      </c>
      <c r="G28" s="39"/>
      <c r="H28" s="39"/>
      <c r="I28" s="38">
        <v>619.03</v>
      </c>
      <c r="J28" s="40">
        <f t="shared" si="7"/>
        <v>-2.269999999999982</v>
      </c>
      <c r="K28" s="97"/>
      <c r="L28" s="119">
        <v>619.03</v>
      </c>
      <c r="M28" s="120">
        <f>+L28</f>
        <v>619.03</v>
      </c>
      <c r="N28" s="40">
        <f>+M28-L28</f>
        <v>0</v>
      </c>
      <c r="O28" s="9"/>
      <c r="P28" s="97"/>
      <c r="V28" s="105">
        <v>16</v>
      </c>
      <c r="W28" s="105" t="s">
        <v>17</v>
      </c>
      <c r="X28" s="105">
        <v>619</v>
      </c>
    </row>
    <row r="29" spans="2:24" ht="15">
      <c r="B29" s="1" t="s">
        <v>62</v>
      </c>
      <c r="D29" s="1" t="s">
        <v>18</v>
      </c>
      <c r="E29" s="46">
        <v>78.1</v>
      </c>
      <c r="F29" s="46">
        <f t="shared" si="6"/>
        <v>78.1</v>
      </c>
      <c r="G29" s="53"/>
      <c r="H29" s="53"/>
      <c r="I29" s="46">
        <v>78.86</v>
      </c>
      <c r="J29" s="48">
        <f t="shared" si="7"/>
        <v>0.7600000000000051</v>
      </c>
      <c r="K29" s="97"/>
      <c r="L29" s="125">
        <v>78.86</v>
      </c>
      <c r="M29" s="121">
        <f>+L29</f>
        <v>78.86</v>
      </c>
      <c r="N29" s="40">
        <f>+M29-L29</f>
        <v>0</v>
      </c>
      <c r="O29" s="9"/>
      <c r="P29" s="97"/>
      <c r="V29" s="105">
        <v>16</v>
      </c>
      <c r="W29" s="105" t="s">
        <v>18</v>
      </c>
      <c r="X29" s="105">
        <v>79</v>
      </c>
    </row>
    <row r="30" spans="4:16" ht="12.75">
      <c r="D30" s="26" t="s">
        <v>158</v>
      </c>
      <c r="E30" s="49">
        <f>SUM(E27:E29)</f>
        <v>1036.8999999999999</v>
      </c>
      <c r="F30" s="49">
        <f>SUM(F27:F29)</f>
        <v>1036.8999999999999</v>
      </c>
      <c r="G30" s="39"/>
      <c r="H30" s="39"/>
      <c r="I30" s="49">
        <f>SUM(I27:I29)</f>
        <v>1036</v>
      </c>
      <c r="J30" s="59">
        <f>SUM(J27:J29)</f>
        <v>-0.899999999999963</v>
      </c>
      <c r="K30" s="97"/>
      <c r="L30" s="122">
        <f>SUM(L27:L29)</f>
        <v>1036</v>
      </c>
      <c r="M30" s="122">
        <f>SUM(M27:M29)</f>
        <v>1036</v>
      </c>
      <c r="N30" s="51">
        <f>SUM(N27:N29)</f>
        <v>0</v>
      </c>
      <c r="O30" s="9"/>
      <c r="P30" s="97"/>
    </row>
    <row r="31" spans="3:16" ht="12.75">
      <c r="C31" s="5" t="s">
        <v>63</v>
      </c>
      <c r="E31" s="38"/>
      <c r="F31" s="38">
        <f t="shared" si="6"/>
        <v>0</v>
      </c>
      <c r="G31" s="39"/>
      <c r="H31" s="39"/>
      <c r="I31" s="38"/>
      <c r="J31" s="40">
        <f t="shared" si="7"/>
        <v>0</v>
      </c>
      <c r="K31" s="97"/>
      <c r="L31" s="119"/>
      <c r="M31" s="119"/>
      <c r="N31" s="40">
        <f>+M31-L31</f>
        <v>0</v>
      </c>
      <c r="O31" s="9"/>
      <c r="P31" s="97"/>
    </row>
    <row r="32" spans="2:24" ht="12.75">
      <c r="B32" s="1" t="s">
        <v>63</v>
      </c>
      <c r="D32" s="1" t="s">
        <v>19</v>
      </c>
      <c r="E32" s="38">
        <v>862.9</v>
      </c>
      <c r="F32" s="38">
        <f t="shared" si="6"/>
        <v>862.9</v>
      </c>
      <c r="G32" s="39"/>
      <c r="H32" s="39"/>
      <c r="I32" s="38">
        <v>877.69</v>
      </c>
      <c r="J32" s="40">
        <f t="shared" si="7"/>
        <v>14.790000000000077</v>
      </c>
      <c r="K32" s="97"/>
      <c r="L32" s="119">
        <v>877.69</v>
      </c>
      <c r="M32" s="120">
        <f>+L32</f>
        <v>877.69</v>
      </c>
      <c r="N32" s="40">
        <f>+M32-L32</f>
        <v>0</v>
      </c>
      <c r="O32" s="9"/>
      <c r="P32" s="97"/>
      <c r="V32" s="105">
        <v>17</v>
      </c>
      <c r="W32" s="105" t="s">
        <v>19</v>
      </c>
      <c r="X32" s="105">
        <v>879</v>
      </c>
    </row>
    <row r="33" spans="2:24" ht="15">
      <c r="B33" s="1" t="s">
        <v>63</v>
      </c>
      <c r="D33" s="1" t="s">
        <v>20</v>
      </c>
      <c r="E33" s="46">
        <v>438.2</v>
      </c>
      <c r="F33" s="46">
        <f t="shared" si="6"/>
        <v>438.2</v>
      </c>
      <c r="G33" s="53"/>
      <c r="H33" s="53"/>
      <c r="I33" s="46">
        <v>443.45</v>
      </c>
      <c r="J33" s="48">
        <f t="shared" si="7"/>
        <v>5.25</v>
      </c>
      <c r="K33" s="97"/>
      <c r="L33" s="125">
        <v>443.45</v>
      </c>
      <c r="M33" s="121">
        <f>+L33</f>
        <v>443.45</v>
      </c>
      <c r="N33" s="40">
        <f>+M33-L33</f>
        <v>0</v>
      </c>
      <c r="O33" s="9"/>
      <c r="P33" s="97"/>
      <c r="V33" s="105">
        <v>17</v>
      </c>
      <c r="W33" s="105" t="s">
        <v>20</v>
      </c>
      <c r="X33" s="105">
        <v>443</v>
      </c>
    </row>
    <row r="34" spans="4:16" ht="12.75">
      <c r="D34" s="26" t="s">
        <v>158</v>
      </c>
      <c r="E34" s="49">
        <f>SUM(E32:E33)</f>
        <v>1301.1</v>
      </c>
      <c r="F34" s="49">
        <f>SUM(F32:F33)</f>
        <v>1301.1</v>
      </c>
      <c r="G34" s="39"/>
      <c r="H34" s="39"/>
      <c r="I34" s="49">
        <f>SUM(I32:I33)</f>
        <v>1321.14</v>
      </c>
      <c r="J34" s="59">
        <f>SUM(J32:J33)</f>
        <v>20.040000000000077</v>
      </c>
      <c r="K34" s="97"/>
      <c r="L34" s="122">
        <f>SUM(L32:L33)</f>
        <v>1321.14</v>
      </c>
      <c r="M34" s="122">
        <f>SUM(M32:M33)</f>
        <v>1321.14</v>
      </c>
      <c r="N34" s="51">
        <f>SUM(N32:N33)</f>
        <v>0</v>
      </c>
      <c r="O34" s="9"/>
      <c r="P34" s="97"/>
    </row>
    <row r="35" spans="3:16" ht="12.75">
      <c r="C35" s="5" t="s">
        <v>64</v>
      </c>
      <c r="E35" s="38"/>
      <c r="F35" s="38">
        <f t="shared" si="6"/>
        <v>0</v>
      </c>
      <c r="G35" s="39"/>
      <c r="H35" s="39"/>
      <c r="I35" s="38"/>
      <c r="J35" s="40">
        <f t="shared" si="7"/>
        <v>0</v>
      </c>
      <c r="K35" s="100"/>
      <c r="L35" s="119"/>
      <c r="M35" s="119"/>
      <c r="N35" s="40">
        <f aca="true" t="shared" si="8" ref="N35:N46">+M35-L35</f>
        <v>0</v>
      </c>
      <c r="O35" s="11"/>
      <c r="P35" s="100"/>
    </row>
    <row r="36" spans="2:24" ht="25.5">
      <c r="B36" s="1" t="s">
        <v>64</v>
      </c>
      <c r="D36" s="1" t="s">
        <v>21</v>
      </c>
      <c r="E36" s="38">
        <v>1379.3</v>
      </c>
      <c r="F36" s="38">
        <f t="shared" si="6"/>
        <v>1379.3</v>
      </c>
      <c r="G36" s="39"/>
      <c r="H36" s="39"/>
      <c r="I36" s="38">
        <v>1014.4</v>
      </c>
      <c r="J36" s="40">
        <f t="shared" si="7"/>
        <v>-364.9</v>
      </c>
      <c r="K36" s="100" t="s">
        <v>128</v>
      </c>
      <c r="L36" s="119">
        <v>1014.4</v>
      </c>
      <c r="M36" s="120">
        <f>+L36</f>
        <v>1014.4</v>
      </c>
      <c r="N36" s="40">
        <f t="shared" si="8"/>
        <v>0</v>
      </c>
      <c r="O36" s="11"/>
      <c r="P36" s="100"/>
      <c r="V36" s="105">
        <v>18</v>
      </c>
      <c r="W36" s="105" t="s">
        <v>21</v>
      </c>
      <c r="X36" s="105">
        <v>1014</v>
      </c>
    </row>
    <row r="37" spans="2:16" ht="12.75">
      <c r="B37" s="1" t="s">
        <v>64</v>
      </c>
      <c r="D37" s="1" t="s">
        <v>22</v>
      </c>
      <c r="E37" s="38">
        <v>92.9</v>
      </c>
      <c r="F37" s="38">
        <f t="shared" si="6"/>
        <v>92.9</v>
      </c>
      <c r="G37" s="39"/>
      <c r="H37" s="39"/>
      <c r="I37" s="38">
        <v>1E-05</v>
      </c>
      <c r="J37" s="40">
        <f t="shared" si="7"/>
        <v>-92.89999</v>
      </c>
      <c r="K37" s="97" t="s">
        <v>125</v>
      </c>
      <c r="L37" s="119">
        <v>1E-05</v>
      </c>
      <c r="M37" s="120">
        <f aca="true" t="shared" si="9" ref="M37:M42">+L37</f>
        <v>1E-05</v>
      </c>
      <c r="N37" s="40">
        <f t="shared" si="8"/>
        <v>0</v>
      </c>
      <c r="O37" s="9"/>
      <c r="P37" s="97"/>
    </row>
    <row r="38" spans="2:24" ht="12.75">
      <c r="B38" s="1" t="s">
        <v>64</v>
      </c>
      <c r="D38" s="1" t="s">
        <v>23</v>
      </c>
      <c r="E38" s="38">
        <v>77.4</v>
      </c>
      <c r="F38" s="38">
        <f t="shared" si="6"/>
        <v>77.4</v>
      </c>
      <c r="G38" s="39"/>
      <c r="H38" s="39"/>
      <c r="I38" s="93">
        <v>79.12</v>
      </c>
      <c r="J38" s="40">
        <f t="shared" si="7"/>
        <v>1.7199999999999989</v>
      </c>
      <c r="K38" s="97"/>
      <c r="L38" s="120">
        <v>79.12</v>
      </c>
      <c r="M38" s="120">
        <f t="shared" si="9"/>
        <v>79.12</v>
      </c>
      <c r="N38" s="40">
        <f t="shared" si="8"/>
        <v>0</v>
      </c>
      <c r="O38" s="9"/>
      <c r="P38" s="97"/>
      <c r="V38" s="105">
        <v>18</v>
      </c>
      <c r="W38" s="105" t="s">
        <v>23</v>
      </c>
      <c r="X38" s="105">
        <v>79</v>
      </c>
    </row>
    <row r="39" spans="2:24" ht="25.5">
      <c r="B39" s="1" t="s">
        <v>64</v>
      </c>
      <c r="D39" s="1" t="s">
        <v>24</v>
      </c>
      <c r="E39" s="38">
        <v>326.3</v>
      </c>
      <c r="F39" s="38">
        <f t="shared" si="6"/>
        <v>326.3</v>
      </c>
      <c r="G39" s="39"/>
      <c r="H39" s="39"/>
      <c r="I39" s="93">
        <v>530.14</v>
      </c>
      <c r="J39" s="40">
        <f t="shared" si="7"/>
        <v>203.83999999999997</v>
      </c>
      <c r="K39" s="101" t="s">
        <v>126</v>
      </c>
      <c r="L39" s="120">
        <v>530.14</v>
      </c>
      <c r="M39" s="120">
        <f t="shared" si="9"/>
        <v>530.14</v>
      </c>
      <c r="N39" s="40">
        <f t="shared" si="8"/>
        <v>0</v>
      </c>
      <c r="O39" s="12"/>
      <c r="P39" s="101"/>
      <c r="Q39" s="2"/>
      <c r="V39" s="105">
        <v>18</v>
      </c>
      <c r="W39" s="105" t="s">
        <v>24</v>
      </c>
      <c r="X39" s="105">
        <v>532</v>
      </c>
    </row>
    <row r="40" spans="2:24" ht="12.75">
      <c r="B40" s="1" t="s">
        <v>64</v>
      </c>
      <c r="D40" s="1" t="s">
        <v>25</v>
      </c>
      <c r="E40" s="38">
        <v>1509.4</v>
      </c>
      <c r="F40" s="38">
        <f t="shared" si="6"/>
        <v>1509.4</v>
      </c>
      <c r="G40" s="39"/>
      <c r="H40" s="39"/>
      <c r="I40" s="93">
        <v>1818.56</v>
      </c>
      <c r="J40" s="40">
        <f t="shared" si="7"/>
        <v>309.15999999999985</v>
      </c>
      <c r="K40" s="101" t="s">
        <v>127</v>
      </c>
      <c r="L40" s="120">
        <v>1818.56</v>
      </c>
      <c r="M40" s="120">
        <f t="shared" si="9"/>
        <v>1818.56</v>
      </c>
      <c r="N40" s="40">
        <f t="shared" si="8"/>
        <v>0</v>
      </c>
      <c r="O40" s="12"/>
      <c r="P40" s="101"/>
      <c r="V40" s="105">
        <v>18</v>
      </c>
      <c r="W40" s="105" t="s">
        <v>25</v>
      </c>
      <c r="X40" s="105">
        <v>1819</v>
      </c>
    </row>
    <row r="41" spans="2:24" ht="12.75">
      <c r="B41" s="1" t="s">
        <v>64</v>
      </c>
      <c r="D41" s="1" t="s">
        <v>26</v>
      </c>
      <c r="E41" s="38">
        <v>1217.2</v>
      </c>
      <c r="F41" s="38">
        <f t="shared" si="6"/>
        <v>1217.2</v>
      </c>
      <c r="G41" s="39"/>
      <c r="H41" s="39"/>
      <c r="I41" s="93">
        <v>1200.04</v>
      </c>
      <c r="J41" s="40">
        <f t="shared" si="7"/>
        <v>-17.160000000000082</v>
      </c>
      <c r="K41" s="97"/>
      <c r="L41" s="120">
        <v>1200.04</v>
      </c>
      <c r="M41" s="120">
        <f t="shared" si="9"/>
        <v>1200.04</v>
      </c>
      <c r="N41" s="40">
        <f t="shared" si="8"/>
        <v>0</v>
      </c>
      <c r="O41" s="9"/>
      <c r="P41" s="97"/>
      <c r="V41" s="105">
        <v>18</v>
      </c>
      <c r="W41" s="105" t="s">
        <v>26</v>
      </c>
      <c r="X41" s="105">
        <v>1186</v>
      </c>
    </row>
    <row r="42" spans="2:24" ht="15">
      <c r="B42" s="1" t="s">
        <v>64</v>
      </c>
      <c r="D42" s="1" t="s">
        <v>27</v>
      </c>
      <c r="E42" s="46">
        <v>463.2</v>
      </c>
      <c r="F42" s="46">
        <f t="shared" si="6"/>
        <v>463.2</v>
      </c>
      <c r="G42" s="53"/>
      <c r="H42" s="53"/>
      <c r="I42" s="94">
        <v>475.83</v>
      </c>
      <c r="J42" s="48">
        <f t="shared" si="7"/>
        <v>12.629999999999995</v>
      </c>
      <c r="K42" s="97"/>
      <c r="L42" s="121">
        <v>475.83</v>
      </c>
      <c r="M42" s="121">
        <f t="shared" si="9"/>
        <v>475.83</v>
      </c>
      <c r="N42" s="40">
        <f t="shared" si="8"/>
        <v>0</v>
      </c>
      <c r="O42" s="9"/>
      <c r="P42" s="97"/>
      <c r="V42" s="105">
        <v>18</v>
      </c>
      <c r="W42" s="105" t="s">
        <v>27</v>
      </c>
      <c r="X42" s="105">
        <v>476</v>
      </c>
    </row>
    <row r="43" spans="4:16" ht="12.75">
      <c r="D43" s="26" t="s">
        <v>158</v>
      </c>
      <c r="E43" s="49">
        <f>SUM(E36:E42)</f>
        <v>5065.7</v>
      </c>
      <c r="F43" s="49">
        <f>SUM(F36:F42)</f>
        <v>5065.7</v>
      </c>
      <c r="G43" s="39"/>
      <c r="H43" s="39"/>
      <c r="I43" s="49">
        <f>SUM(I36:I42)</f>
        <v>5118.09001</v>
      </c>
      <c r="J43" s="51">
        <f>SUM(J36:J42)</f>
        <v>52.39000999999979</v>
      </c>
      <c r="K43" s="97"/>
      <c r="L43" s="122">
        <f>SUM(L36:L42)</f>
        <v>5118.09001</v>
      </c>
      <c r="M43" s="122">
        <f>SUM(M36:M42)</f>
        <v>5118.09001</v>
      </c>
      <c r="N43" s="51">
        <f>SUM(N36:N42)</f>
        <v>0</v>
      </c>
      <c r="O43" s="9"/>
      <c r="P43" s="97"/>
    </row>
    <row r="44" spans="3:16" ht="12.75">
      <c r="C44" s="5" t="s">
        <v>65</v>
      </c>
      <c r="E44" s="38"/>
      <c r="F44" s="38">
        <f aca="true" t="shared" si="10" ref="F44:F77">+G44+E44</f>
        <v>0</v>
      </c>
      <c r="G44" s="39"/>
      <c r="H44" s="39"/>
      <c r="I44" s="38"/>
      <c r="J44" s="40">
        <f aca="true" t="shared" si="11" ref="J44:J77">+I44-F44</f>
        <v>0</v>
      </c>
      <c r="K44" s="97"/>
      <c r="L44" s="119"/>
      <c r="M44" s="119"/>
      <c r="N44" s="40">
        <f t="shared" si="8"/>
        <v>0</v>
      </c>
      <c r="O44" s="9"/>
      <c r="P44" s="97"/>
    </row>
    <row r="45" spans="2:24" ht="12.75">
      <c r="B45" s="1" t="s">
        <v>65</v>
      </c>
      <c r="D45" s="1" t="s">
        <v>28</v>
      </c>
      <c r="E45" s="38">
        <v>1083</v>
      </c>
      <c r="F45" s="38">
        <f t="shared" si="10"/>
        <v>1113</v>
      </c>
      <c r="G45" s="39">
        <v>30</v>
      </c>
      <c r="H45" s="88" t="s">
        <v>108</v>
      </c>
      <c r="I45" s="38">
        <v>946.44</v>
      </c>
      <c r="J45" s="40">
        <f t="shared" si="11"/>
        <v>-166.55999999999995</v>
      </c>
      <c r="K45" s="97"/>
      <c r="L45" s="119">
        <v>946.44</v>
      </c>
      <c r="M45" s="120">
        <f>+L45</f>
        <v>946.44</v>
      </c>
      <c r="N45" s="40">
        <f t="shared" si="8"/>
        <v>0</v>
      </c>
      <c r="O45" s="9"/>
      <c r="P45" s="97"/>
      <c r="V45" s="105">
        <v>19</v>
      </c>
      <c r="W45" s="105" t="s">
        <v>28</v>
      </c>
      <c r="X45" s="105">
        <v>946</v>
      </c>
    </row>
    <row r="46" spans="2:24" ht="27.75">
      <c r="B46" s="1" t="s">
        <v>65</v>
      </c>
      <c r="D46" s="1" t="s">
        <v>29</v>
      </c>
      <c r="E46" s="46">
        <v>1568.5</v>
      </c>
      <c r="F46" s="46">
        <f t="shared" si="10"/>
        <v>1568.5</v>
      </c>
      <c r="G46" s="53">
        <v>0</v>
      </c>
      <c r="H46" s="53"/>
      <c r="I46" s="46">
        <v>1474.58</v>
      </c>
      <c r="J46" s="48">
        <f t="shared" si="11"/>
        <v>-93.92000000000007</v>
      </c>
      <c r="K46" s="97" t="s">
        <v>111</v>
      </c>
      <c r="L46" s="125">
        <v>1474.58</v>
      </c>
      <c r="M46" s="121">
        <f>+L46</f>
        <v>1474.58</v>
      </c>
      <c r="N46" s="40">
        <f t="shared" si="8"/>
        <v>0</v>
      </c>
      <c r="O46" s="9"/>
      <c r="P46" s="97"/>
      <c r="V46" s="105">
        <v>19</v>
      </c>
      <c r="W46" s="105" t="s">
        <v>29</v>
      </c>
      <c r="X46" s="105">
        <v>1475</v>
      </c>
    </row>
    <row r="47" spans="4:16" ht="15">
      <c r="D47" s="26" t="s">
        <v>158</v>
      </c>
      <c r="E47" s="60">
        <f>SUM(E45:E46)</f>
        <v>2651.5</v>
      </c>
      <c r="F47" s="60">
        <f>SUM(F45:F46)</f>
        <v>2681.5</v>
      </c>
      <c r="G47" s="61">
        <f>SUM(G45:G46)</f>
        <v>30</v>
      </c>
      <c r="H47" s="47"/>
      <c r="I47" s="60">
        <f>SUM(I45:I46)</f>
        <v>2421.02</v>
      </c>
      <c r="J47" s="62">
        <f>SUM(J45:J46)</f>
        <v>-260.48</v>
      </c>
      <c r="K47" s="97"/>
      <c r="L47" s="126">
        <f>SUM(L45:L46)</f>
        <v>2421.02</v>
      </c>
      <c r="M47" s="126">
        <f>SUM(M45:M46)</f>
        <v>2421.02</v>
      </c>
      <c r="N47" s="61">
        <f>SUM(N45:N46)</f>
        <v>0</v>
      </c>
      <c r="O47" s="9"/>
      <c r="P47" s="97"/>
    </row>
    <row r="48" spans="3:25" s="28" customFormat="1" ht="15">
      <c r="C48" s="29"/>
      <c r="D48" s="30" t="s">
        <v>159</v>
      </c>
      <c r="E48" s="32">
        <f>SUM(E47,E43,E34,E30,E25,E23,E17,E10,E3)</f>
        <v>49393.299999999996</v>
      </c>
      <c r="F48" s="32">
        <f>SUM(F47,F43,F34,F30,F25,F23,F17,F10,F3)</f>
        <v>49976.899999999994</v>
      </c>
      <c r="G48" s="33">
        <f>SUM(G47,G43,G34,G30,G25,G23,G17,G10,G3)</f>
        <v>583.6</v>
      </c>
      <c r="H48" s="41"/>
      <c r="I48" s="32">
        <f>SUM(I47,I43,I34,I30,I25,I23,I17,I10,I3)</f>
        <v>50655.87001</v>
      </c>
      <c r="J48" s="34">
        <f>SUM(J47,J43,J34,J30,J25,J23,J17,J10,J3)</f>
        <v>678.9700100000002</v>
      </c>
      <c r="K48" s="102"/>
      <c r="L48" s="127">
        <f>SUM(L47,L43,L34,L30,L25,L23,L17,L10,L3)</f>
        <v>50894.84001</v>
      </c>
      <c r="M48" s="127">
        <f>SUM(M47,M43,M34,M30,M25,M23,M17,M10,M3)</f>
        <v>51005.930010000004</v>
      </c>
      <c r="N48" s="33">
        <f>SUM(N47,N43,N34,N30,N25,N23,N17,N10,N3)</f>
        <v>111.19000000000005</v>
      </c>
      <c r="O48" s="31"/>
      <c r="P48" s="102"/>
      <c r="R48" s="107"/>
      <c r="V48" s="105"/>
      <c r="W48" s="105"/>
      <c r="X48" s="105"/>
      <c r="Y48" s="107"/>
    </row>
    <row r="49" spans="4:16" ht="12.75">
      <c r="D49" s="26"/>
      <c r="E49" s="49"/>
      <c r="F49" s="49"/>
      <c r="G49" s="51"/>
      <c r="H49" s="39"/>
      <c r="I49" s="49"/>
      <c r="J49" s="59"/>
      <c r="K49" s="97"/>
      <c r="L49" s="122"/>
      <c r="M49" s="122"/>
      <c r="N49" s="59"/>
      <c r="O49" s="9"/>
      <c r="P49" s="97"/>
    </row>
    <row r="50" spans="2:24" ht="12.75">
      <c r="B50" s="1" t="s">
        <v>66</v>
      </c>
      <c r="C50" s="5" t="s">
        <v>66</v>
      </c>
      <c r="E50" s="38">
        <v>140</v>
      </c>
      <c r="F50" s="38">
        <f t="shared" si="10"/>
        <v>80</v>
      </c>
      <c r="G50" s="39">
        <v>-60</v>
      </c>
      <c r="H50" s="88" t="s">
        <v>103</v>
      </c>
      <c r="I50" s="38">
        <v>80.72</v>
      </c>
      <c r="J50" s="40">
        <f t="shared" si="11"/>
        <v>0.7199999999999989</v>
      </c>
      <c r="K50" s="97"/>
      <c r="L50" s="119">
        <v>80.72</v>
      </c>
      <c r="M50" s="120">
        <f>+L50</f>
        <v>80.72</v>
      </c>
      <c r="N50" s="40">
        <f>+M50-L50</f>
        <v>0</v>
      </c>
      <c r="O50" s="9"/>
      <c r="P50" s="97"/>
      <c r="V50" s="105">
        <v>21</v>
      </c>
      <c r="X50" s="105">
        <v>81</v>
      </c>
    </row>
    <row r="51" spans="2:24" ht="12.75">
      <c r="B51" s="1" t="s">
        <v>67</v>
      </c>
      <c r="C51" s="5" t="s">
        <v>67</v>
      </c>
      <c r="E51" s="38">
        <v>388.1</v>
      </c>
      <c r="F51" s="38">
        <f t="shared" si="10"/>
        <v>388.1</v>
      </c>
      <c r="G51" s="39"/>
      <c r="H51" s="39"/>
      <c r="I51" s="38">
        <v>388.7</v>
      </c>
      <c r="J51" s="40">
        <f t="shared" si="11"/>
        <v>0.5999999999999659</v>
      </c>
      <c r="K51" s="97"/>
      <c r="L51" s="119">
        <v>388.7</v>
      </c>
      <c r="M51" s="120">
        <f>+L51</f>
        <v>388.7</v>
      </c>
      <c r="N51" s="40">
        <f>+M51-L51</f>
        <v>0</v>
      </c>
      <c r="O51" s="9"/>
      <c r="P51" s="97"/>
      <c r="V51" s="105">
        <v>22</v>
      </c>
      <c r="X51" s="105">
        <v>390</v>
      </c>
    </row>
    <row r="52" spans="2:24" ht="15">
      <c r="B52" s="1" t="s">
        <v>68</v>
      </c>
      <c r="C52" s="5" t="s">
        <v>68</v>
      </c>
      <c r="E52" s="46">
        <v>308.9</v>
      </c>
      <c r="F52" s="46">
        <f t="shared" si="10"/>
        <v>308.9</v>
      </c>
      <c r="G52" s="53">
        <v>0</v>
      </c>
      <c r="H52" s="53"/>
      <c r="I52" s="46">
        <v>308.9</v>
      </c>
      <c r="J52" s="48">
        <f t="shared" si="11"/>
        <v>0</v>
      </c>
      <c r="K52" s="97"/>
      <c r="L52" s="125">
        <v>308.9</v>
      </c>
      <c r="M52" s="121">
        <f>+L52</f>
        <v>308.9</v>
      </c>
      <c r="N52" s="40">
        <f>+M52-L52</f>
        <v>0</v>
      </c>
      <c r="O52" s="9"/>
      <c r="P52" s="97"/>
      <c r="V52" s="105">
        <v>25</v>
      </c>
      <c r="W52" s="105" t="s">
        <v>118</v>
      </c>
      <c r="X52" s="105">
        <v>309</v>
      </c>
    </row>
    <row r="53" spans="3:25" s="28" customFormat="1" ht="15">
      <c r="C53" s="29"/>
      <c r="D53" s="30" t="s">
        <v>160</v>
      </c>
      <c r="E53" s="32">
        <f>SUM(E50:E52)</f>
        <v>837</v>
      </c>
      <c r="F53" s="32">
        <f>SUM(F50:F52)</f>
        <v>777</v>
      </c>
      <c r="G53" s="33">
        <f>SUM(G50:G52)</f>
        <v>-60</v>
      </c>
      <c r="H53" s="41"/>
      <c r="I53" s="32">
        <f>SUM(I50:I52)</f>
        <v>778.3199999999999</v>
      </c>
      <c r="J53" s="34">
        <f>SUM(J50:J52)</f>
        <v>1.3199999999999648</v>
      </c>
      <c r="K53" s="102"/>
      <c r="L53" s="127">
        <f>SUM(L50:L52)</f>
        <v>778.3199999999999</v>
      </c>
      <c r="M53" s="127">
        <f>SUM(M50:M52)</f>
        <v>778.3199999999999</v>
      </c>
      <c r="N53" s="33">
        <f>SUM(N50:N52)</f>
        <v>0</v>
      </c>
      <c r="O53" s="31"/>
      <c r="P53" s="102"/>
      <c r="R53" s="107"/>
      <c r="V53" s="105"/>
      <c r="W53" s="105"/>
      <c r="X53" s="105"/>
      <c r="Y53" s="107"/>
    </row>
    <row r="54" spans="2:24" ht="25.5">
      <c r="B54" s="1" t="s">
        <v>69</v>
      </c>
      <c r="C54" s="5" t="s">
        <v>69</v>
      </c>
      <c r="E54" s="38">
        <v>455.6</v>
      </c>
      <c r="F54" s="38">
        <f t="shared" si="10"/>
        <v>455.6</v>
      </c>
      <c r="G54" s="39"/>
      <c r="H54" s="39"/>
      <c r="I54" s="38">
        <v>413.8</v>
      </c>
      <c r="J54" s="40">
        <f t="shared" si="11"/>
        <v>-41.80000000000001</v>
      </c>
      <c r="K54" s="97" t="s">
        <v>129</v>
      </c>
      <c r="L54" s="119">
        <v>413.8</v>
      </c>
      <c r="M54" s="120">
        <f>+L54</f>
        <v>413.8</v>
      </c>
      <c r="N54" s="40">
        <f>+M54-L54</f>
        <v>0</v>
      </c>
      <c r="O54" s="9"/>
      <c r="P54" s="97"/>
      <c r="V54" s="105">
        <v>31</v>
      </c>
      <c r="X54" s="105">
        <v>414</v>
      </c>
    </row>
    <row r="55" spans="2:24" ht="12.75">
      <c r="B55" s="1" t="s">
        <v>70</v>
      </c>
      <c r="C55" s="5" t="s">
        <v>70</v>
      </c>
      <c r="E55" s="38">
        <v>43.3</v>
      </c>
      <c r="F55" s="38">
        <f t="shared" si="10"/>
        <v>43.3</v>
      </c>
      <c r="G55" s="39"/>
      <c r="H55" s="39"/>
      <c r="I55" s="38">
        <v>42.9</v>
      </c>
      <c r="J55" s="40">
        <f t="shared" si="11"/>
        <v>-0.3999999999999986</v>
      </c>
      <c r="K55" s="97"/>
      <c r="L55" s="119">
        <v>42.9</v>
      </c>
      <c r="M55" s="120">
        <f>+L55</f>
        <v>42.9</v>
      </c>
      <c r="N55" s="40">
        <f>+M55-L55</f>
        <v>0</v>
      </c>
      <c r="O55" s="9"/>
      <c r="P55" s="97"/>
      <c r="V55" s="105">
        <v>36</v>
      </c>
      <c r="X55" s="105">
        <v>43</v>
      </c>
    </row>
    <row r="56" spans="2:24" ht="12.75">
      <c r="B56" s="1" t="s">
        <v>71</v>
      </c>
      <c r="C56" s="5" t="s">
        <v>71</v>
      </c>
      <c r="E56" s="38">
        <v>295.3</v>
      </c>
      <c r="F56" s="38">
        <f t="shared" si="10"/>
        <v>295.3</v>
      </c>
      <c r="G56" s="39"/>
      <c r="H56" s="39"/>
      <c r="I56" s="38">
        <v>290.6</v>
      </c>
      <c r="J56" s="40">
        <f t="shared" si="11"/>
        <v>-4.699999999999989</v>
      </c>
      <c r="K56" s="97"/>
      <c r="L56" s="119">
        <v>290.6</v>
      </c>
      <c r="M56" s="120">
        <f>+L56</f>
        <v>290.6</v>
      </c>
      <c r="N56" s="40">
        <f>+M56-L56</f>
        <v>0</v>
      </c>
      <c r="O56" s="9"/>
      <c r="P56" s="97"/>
      <c r="V56" s="105">
        <v>38</v>
      </c>
      <c r="X56" s="105">
        <v>291</v>
      </c>
    </row>
    <row r="57" spans="2:24" ht="15">
      <c r="B57" s="1" t="s">
        <v>72</v>
      </c>
      <c r="C57" s="5" t="s">
        <v>72</v>
      </c>
      <c r="E57" s="46">
        <v>366.7</v>
      </c>
      <c r="F57" s="46">
        <f t="shared" si="10"/>
        <v>366.7</v>
      </c>
      <c r="G57" s="53"/>
      <c r="H57" s="53"/>
      <c r="I57" s="46">
        <v>369.4</v>
      </c>
      <c r="J57" s="48">
        <f t="shared" si="11"/>
        <v>2.6999999999999886</v>
      </c>
      <c r="K57" s="97"/>
      <c r="L57" s="125">
        <v>369.4</v>
      </c>
      <c r="M57" s="121">
        <f>+L57</f>
        <v>369.4</v>
      </c>
      <c r="N57" s="40">
        <f>+M57-L57</f>
        <v>0</v>
      </c>
      <c r="O57" s="9"/>
      <c r="P57" s="97"/>
      <c r="V57" s="105">
        <v>39</v>
      </c>
      <c r="X57" s="105">
        <v>369</v>
      </c>
    </row>
    <row r="58" spans="3:25" s="28" customFormat="1" ht="15">
      <c r="C58" s="29"/>
      <c r="D58" s="30" t="s">
        <v>161</v>
      </c>
      <c r="E58" s="32">
        <f>SUM(E54:E57)</f>
        <v>1160.9</v>
      </c>
      <c r="F58" s="32">
        <f>SUM(F54:F57)</f>
        <v>1160.9</v>
      </c>
      <c r="G58" s="41"/>
      <c r="H58" s="41"/>
      <c r="I58" s="32">
        <f>SUM(I54:I57)</f>
        <v>1116.6999999999998</v>
      </c>
      <c r="J58" s="34">
        <f>SUM(J54:J57)</f>
        <v>-44.20000000000001</v>
      </c>
      <c r="K58" s="102"/>
      <c r="L58" s="127">
        <f>SUM(L54:L57)</f>
        <v>1116.6999999999998</v>
      </c>
      <c r="M58" s="127">
        <f>SUM(M54:M57)</f>
        <v>1116.6999999999998</v>
      </c>
      <c r="N58" s="34">
        <f>SUM(N54:N57)</f>
        <v>0</v>
      </c>
      <c r="O58" s="31"/>
      <c r="P58" s="102"/>
      <c r="R58" s="107"/>
      <c r="V58" s="105"/>
      <c r="W58" s="105"/>
      <c r="X58" s="105"/>
      <c r="Y58" s="107"/>
    </row>
    <row r="59" spans="3:17" ht="12.75">
      <c r="C59" s="5" t="s">
        <v>73</v>
      </c>
      <c r="E59" s="38"/>
      <c r="F59" s="38">
        <f t="shared" si="10"/>
        <v>0</v>
      </c>
      <c r="G59" s="39"/>
      <c r="H59" s="39"/>
      <c r="I59" s="38"/>
      <c r="J59" s="40">
        <f t="shared" si="11"/>
        <v>0</v>
      </c>
      <c r="K59" s="88"/>
      <c r="L59" s="119"/>
      <c r="M59" s="119"/>
      <c r="N59" s="40">
        <f>+L59-I59</f>
        <v>0</v>
      </c>
      <c r="O59" s="13"/>
      <c r="P59" s="88"/>
      <c r="Q59" s="3"/>
    </row>
    <row r="60" spans="2:24" ht="12.75">
      <c r="B60" s="1" t="s">
        <v>73</v>
      </c>
      <c r="D60" s="1" t="s">
        <v>30</v>
      </c>
      <c r="E60" s="38">
        <v>471.1</v>
      </c>
      <c r="F60" s="38">
        <f t="shared" si="10"/>
        <v>471.1</v>
      </c>
      <c r="G60" s="39"/>
      <c r="H60" s="39"/>
      <c r="I60" s="38">
        <v>439.83</v>
      </c>
      <c r="J60" s="40">
        <f t="shared" si="11"/>
        <v>-31.27000000000004</v>
      </c>
      <c r="K60" s="97" t="s">
        <v>167</v>
      </c>
      <c r="L60" s="119">
        <v>439.83</v>
      </c>
      <c r="M60" s="120">
        <f aca="true" t="shared" si="12" ref="M60:M77">+L60</f>
        <v>439.83</v>
      </c>
      <c r="N60" s="40">
        <f aca="true" t="shared" si="13" ref="N60:N77">+M60-L60</f>
        <v>0</v>
      </c>
      <c r="O60" s="9"/>
      <c r="P60" s="97"/>
      <c r="V60" s="105">
        <v>41</v>
      </c>
      <c r="W60" s="105" t="s">
        <v>30</v>
      </c>
      <c r="X60" s="105">
        <v>440</v>
      </c>
    </row>
    <row r="61" spans="2:24" ht="12.75">
      <c r="B61" s="1" t="s">
        <v>73</v>
      </c>
      <c r="D61" s="1" t="s">
        <v>31</v>
      </c>
      <c r="E61" s="38">
        <v>42.7</v>
      </c>
      <c r="F61" s="38">
        <f t="shared" si="10"/>
        <v>42.7</v>
      </c>
      <c r="G61" s="39"/>
      <c r="H61" s="39"/>
      <c r="I61" s="38">
        <v>45</v>
      </c>
      <c r="J61" s="40">
        <f t="shared" si="11"/>
        <v>2.299999999999997</v>
      </c>
      <c r="K61" s="97"/>
      <c r="L61" s="119">
        <v>45</v>
      </c>
      <c r="M61" s="120">
        <f t="shared" si="12"/>
        <v>45</v>
      </c>
      <c r="N61" s="40">
        <f t="shared" si="13"/>
        <v>0</v>
      </c>
      <c r="O61" s="9"/>
      <c r="P61" s="97"/>
      <c r="V61" s="105">
        <v>41</v>
      </c>
      <c r="W61" s="105" t="s">
        <v>31</v>
      </c>
      <c r="X61" s="105">
        <v>45</v>
      </c>
    </row>
    <row r="62" spans="3:16" ht="12.75">
      <c r="C62" s="5" t="s">
        <v>74</v>
      </c>
      <c r="E62" s="38"/>
      <c r="F62" s="38">
        <f t="shared" si="10"/>
        <v>0</v>
      </c>
      <c r="G62" s="39"/>
      <c r="H62" s="39"/>
      <c r="I62" s="38"/>
      <c r="J62" s="40">
        <f t="shared" si="11"/>
        <v>0</v>
      </c>
      <c r="K62" s="97"/>
      <c r="L62" s="119"/>
      <c r="M62" s="119"/>
      <c r="N62" s="40">
        <f t="shared" si="13"/>
        <v>0</v>
      </c>
      <c r="O62" s="9"/>
      <c r="P62" s="97"/>
    </row>
    <row r="63" spans="2:24" ht="12.75">
      <c r="B63" s="1" t="s">
        <v>74</v>
      </c>
      <c r="D63" s="1" t="s">
        <v>32</v>
      </c>
      <c r="E63" s="38">
        <v>523.6</v>
      </c>
      <c r="F63" s="38">
        <f t="shared" si="10"/>
        <v>523.6</v>
      </c>
      <c r="G63" s="39"/>
      <c r="H63" s="39"/>
      <c r="I63" s="38">
        <v>445.5</v>
      </c>
      <c r="J63" s="40">
        <f t="shared" si="11"/>
        <v>-78.10000000000002</v>
      </c>
      <c r="K63" s="97"/>
      <c r="L63" s="119">
        <v>445.5</v>
      </c>
      <c r="M63" s="120">
        <f t="shared" si="12"/>
        <v>445.5</v>
      </c>
      <c r="N63" s="40">
        <f t="shared" si="13"/>
        <v>0</v>
      </c>
      <c r="O63" s="9"/>
      <c r="P63" s="97"/>
      <c r="V63" s="105">
        <v>43</v>
      </c>
      <c r="W63" s="105" t="s">
        <v>32</v>
      </c>
      <c r="X63" s="105">
        <v>446</v>
      </c>
    </row>
    <row r="64" spans="2:16" ht="12.75">
      <c r="B64" s="1" t="s">
        <v>74</v>
      </c>
      <c r="D64" s="5" t="s">
        <v>33</v>
      </c>
      <c r="E64" s="52">
        <v>453.1</v>
      </c>
      <c r="F64" s="38">
        <v>14</v>
      </c>
      <c r="G64" s="63">
        <f>+F64-E64</f>
        <v>-439.1</v>
      </c>
      <c r="H64" s="88" t="s">
        <v>102</v>
      </c>
      <c r="I64" s="38"/>
      <c r="J64" s="40">
        <f t="shared" si="11"/>
        <v>-14</v>
      </c>
      <c r="K64" s="97"/>
      <c r="L64" s="119"/>
      <c r="M64" s="120">
        <f t="shared" si="12"/>
        <v>0</v>
      </c>
      <c r="N64" s="40">
        <f t="shared" si="13"/>
        <v>0</v>
      </c>
      <c r="O64" s="9"/>
      <c r="P64" s="97"/>
    </row>
    <row r="65" spans="2:16" ht="12.75">
      <c r="B65" s="1" t="s">
        <v>74</v>
      </c>
      <c r="D65" s="1" t="s">
        <v>34</v>
      </c>
      <c r="E65" s="38">
        <v>13.4</v>
      </c>
      <c r="F65" s="38">
        <f t="shared" si="10"/>
        <v>13.4</v>
      </c>
      <c r="G65" s="39"/>
      <c r="H65" s="39"/>
      <c r="I65" s="38"/>
      <c r="J65" s="40">
        <f t="shared" si="11"/>
        <v>-13.4</v>
      </c>
      <c r="K65" s="97"/>
      <c r="L65" s="119"/>
      <c r="M65" s="120">
        <f t="shared" si="12"/>
        <v>0</v>
      </c>
      <c r="N65" s="40">
        <f t="shared" si="13"/>
        <v>0</v>
      </c>
      <c r="O65" s="9"/>
      <c r="P65" s="97"/>
    </row>
    <row r="66" spans="3:16" ht="12.75">
      <c r="C66" s="5" t="s">
        <v>75</v>
      </c>
      <c r="E66" s="38"/>
      <c r="F66" s="38">
        <f t="shared" si="10"/>
        <v>0</v>
      </c>
      <c r="G66" s="39"/>
      <c r="H66" s="39"/>
      <c r="I66" s="38"/>
      <c r="J66" s="40">
        <f t="shared" si="11"/>
        <v>0</v>
      </c>
      <c r="K66" s="97"/>
      <c r="L66" s="119"/>
      <c r="M66" s="119">
        <f t="shared" si="12"/>
        <v>0</v>
      </c>
      <c r="N66" s="40">
        <f t="shared" si="13"/>
        <v>0</v>
      </c>
      <c r="O66" s="9"/>
      <c r="P66" s="97"/>
    </row>
    <row r="67" spans="2:24" ht="12.75">
      <c r="B67" s="1" t="s">
        <v>75</v>
      </c>
      <c r="D67" s="1" t="s">
        <v>35</v>
      </c>
      <c r="E67" s="38">
        <v>330.4</v>
      </c>
      <c r="F67" s="38">
        <f t="shared" si="10"/>
        <v>330.4</v>
      </c>
      <c r="G67" s="39"/>
      <c r="H67" s="39"/>
      <c r="I67" s="38">
        <v>343.5</v>
      </c>
      <c r="J67" s="40">
        <f t="shared" si="11"/>
        <v>13.100000000000023</v>
      </c>
      <c r="K67" s="97"/>
      <c r="L67" s="119">
        <v>343.5</v>
      </c>
      <c r="M67" s="120">
        <f t="shared" si="12"/>
        <v>343.5</v>
      </c>
      <c r="N67" s="40">
        <f t="shared" si="13"/>
        <v>0</v>
      </c>
      <c r="O67" s="9"/>
      <c r="P67" s="97"/>
      <c r="V67" s="105">
        <v>44</v>
      </c>
      <c r="W67" s="105" t="s">
        <v>35</v>
      </c>
      <c r="X67" s="105">
        <v>345</v>
      </c>
    </row>
    <row r="68" spans="2:24" ht="12.75">
      <c r="B68" s="1" t="s">
        <v>75</v>
      </c>
      <c r="D68" s="1" t="s">
        <v>36</v>
      </c>
      <c r="E68" s="38">
        <v>90.2</v>
      </c>
      <c r="F68" s="38">
        <f t="shared" si="10"/>
        <v>90.2</v>
      </c>
      <c r="G68" s="39"/>
      <c r="H68" s="39"/>
      <c r="I68" s="38">
        <v>77.8</v>
      </c>
      <c r="J68" s="40">
        <f t="shared" si="11"/>
        <v>-12.400000000000006</v>
      </c>
      <c r="K68" s="97"/>
      <c r="L68" s="119">
        <v>77.8</v>
      </c>
      <c r="M68" s="120">
        <f t="shared" si="12"/>
        <v>77.8</v>
      </c>
      <c r="N68" s="40">
        <f t="shared" si="13"/>
        <v>0</v>
      </c>
      <c r="O68" s="9"/>
      <c r="P68" s="97"/>
      <c r="V68" s="105">
        <v>44</v>
      </c>
      <c r="W68" s="105" t="s">
        <v>36</v>
      </c>
      <c r="X68" s="105">
        <v>78</v>
      </c>
    </row>
    <row r="69" spans="2:24" ht="12.75">
      <c r="B69" s="1" t="s">
        <v>75</v>
      </c>
      <c r="D69" s="1" t="s">
        <v>37</v>
      </c>
      <c r="E69" s="38">
        <v>12.8</v>
      </c>
      <c r="F69" s="38">
        <f t="shared" si="10"/>
        <v>12.8</v>
      </c>
      <c r="G69" s="39"/>
      <c r="H69" s="39"/>
      <c r="I69" s="38">
        <v>13.3</v>
      </c>
      <c r="J69" s="40">
        <f t="shared" si="11"/>
        <v>0.5</v>
      </c>
      <c r="K69" s="97"/>
      <c r="L69" s="119">
        <v>13.3</v>
      </c>
      <c r="M69" s="120">
        <f t="shared" si="12"/>
        <v>13.3</v>
      </c>
      <c r="N69" s="40">
        <f t="shared" si="13"/>
        <v>0</v>
      </c>
      <c r="O69" s="9"/>
      <c r="P69" s="97"/>
      <c r="V69" s="105">
        <v>44</v>
      </c>
      <c r="W69" s="105" t="s">
        <v>37</v>
      </c>
      <c r="X69" s="105">
        <v>13</v>
      </c>
    </row>
    <row r="70" spans="2:24" ht="12.75">
      <c r="B70" s="1" t="s">
        <v>75</v>
      </c>
      <c r="D70" s="1" t="s">
        <v>38</v>
      </c>
      <c r="E70" s="38">
        <v>349.1</v>
      </c>
      <c r="F70" s="38">
        <f t="shared" si="10"/>
        <v>349.1</v>
      </c>
      <c r="G70" s="39"/>
      <c r="H70" s="39"/>
      <c r="I70" s="38">
        <v>294.2</v>
      </c>
      <c r="J70" s="40">
        <f t="shared" si="11"/>
        <v>-54.900000000000034</v>
      </c>
      <c r="K70" s="97"/>
      <c r="L70" s="119">
        <v>294.2</v>
      </c>
      <c r="M70" s="120">
        <f t="shared" si="12"/>
        <v>294.2</v>
      </c>
      <c r="N70" s="40">
        <f t="shared" si="13"/>
        <v>0</v>
      </c>
      <c r="O70" s="9"/>
      <c r="P70" s="97"/>
      <c r="V70" s="105">
        <v>44</v>
      </c>
      <c r="W70" s="105" t="s">
        <v>38</v>
      </c>
      <c r="X70" s="105">
        <v>294</v>
      </c>
    </row>
    <row r="71" spans="2:24" ht="12.75">
      <c r="B71" s="1" t="s">
        <v>75</v>
      </c>
      <c r="D71" s="1" t="s">
        <v>39</v>
      </c>
      <c r="E71" s="38">
        <v>366.9</v>
      </c>
      <c r="F71" s="38">
        <f t="shared" si="10"/>
        <v>366.9</v>
      </c>
      <c r="G71" s="39"/>
      <c r="H71" s="39"/>
      <c r="I71" s="38">
        <v>485.9</v>
      </c>
      <c r="J71" s="40">
        <f t="shared" si="11"/>
        <v>119</v>
      </c>
      <c r="K71" s="97" t="s">
        <v>112</v>
      </c>
      <c r="L71" s="119">
        <v>485.9</v>
      </c>
      <c r="M71" s="120">
        <f t="shared" si="12"/>
        <v>485.9</v>
      </c>
      <c r="N71" s="40">
        <f t="shared" si="13"/>
        <v>0</v>
      </c>
      <c r="O71" s="9"/>
      <c r="P71" s="97"/>
      <c r="V71" s="105">
        <v>44</v>
      </c>
      <c r="W71" s="105" t="s">
        <v>39</v>
      </c>
      <c r="X71" s="105">
        <v>486</v>
      </c>
    </row>
    <row r="72" spans="3:16" ht="12.75">
      <c r="C72" s="5" t="s">
        <v>76</v>
      </c>
      <c r="E72" s="38"/>
      <c r="F72" s="38">
        <f t="shared" si="10"/>
        <v>0</v>
      </c>
      <c r="G72" s="39"/>
      <c r="H72" s="39"/>
      <c r="I72" s="38"/>
      <c r="J72" s="40">
        <f t="shared" si="11"/>
        <v>0</v>
      </c>
      <c r="K72" s="97"/>
      <c r="L72" s="119"/>
      <c r="M72" s="119"/>
      <c r="N72" s="40">
        <f t="shared" si="13"/>
        <v>0</v>
      </c>
      <c r="O72" s="9"/>
      <c r="P72" s="97"/>
    </row>
    <row r="73" spans="2:24" ht="12.75">
      <c r="B73" s="1" t="s">
        <v>76</v>
      </c>
      <c r="D73" s="1" t="s">
        <v>40</v>
      </c>
      <c r="E73" s="38">
        <v>510</v>
      </c>
      <c r="F73" s="38">
        <f t="shared" si="10"/>
        <v>510</v>
      </c>
      <c r="G73" s="39"/>
      <c r="H73" s="39"/>
      <c r="I73" s="38">
        <v>518.34</v>
      </c>
      <c r="J73" s="40">
        <f t="shared" si="11"/>
        <v>8.340000000000032</v>
      </c>
      <c r="K73" s="97"/>
      <c r="L73" s="119">
        <v>518.34</v>
      </c>
      <c r="M73" s="120">
        <f t="shared" si="12"/>
        <v>518.34</v>
      </c>
      <c r="N73" s="40">
        <f t="shared" si="13"/>
        <v>0</v>
      </c>
      <c r="O73" s="9"/>
      <c r="P73" s="97"/>
      <c r="V73" s="105">
        <v>45</v>
      </c>
      <c r="W73" s="105" t="s">
        <v>40</v>
      </c>
      <c r="X73" s="105">
        <v>518</v>
      </c>
    </row>
    <row r="74" spans="2:24" ht="12.75">
      <c r="B74" s="1" t="s">
        <v>76</v>
      </c>
      <c r="D74" s="1" t="s">
        <v>41</v>
      </c>
      <c r="E74" s="38">
        <v>240.2</v>
      </c>
      <c r="F74" s="38">
        <f t="shared" si="10"/>
        <v>240.2</v>
      </c>
      <c r="G74" s="39"/>
      <c r="H74" s="39"/>
      <c r="I74" s="38">
        <v>243.96</v>
      </c>
      <c r="J74" s="40">
        <f t="shared" si="11"/>
        <v>3.7600000000000193</v>
      </c>
      <c r="K74" s="97"/>
      <c r="L74" s="119">
        <v>243.96</v>
      </c>
      <c r="M74" s="120">
        <f t="shared" si="12"/>
        <v>243.96</v>
      </c>
      <c r="N74" s="40">
        <f t="shared" si="13"/>
        <v>0</v>
      </c>
      <c r="O74" s="9"/>
      <c r="P74" s="97"/>
      <c r="V74" s="105">
        <v>45</v>
      </c>
      <c r="W74" s="105" t="s">
        <v>41</v>
      </c>
      <c r="X74" s="105">
        <v>244</v>
      </c>
    </row>
    <row r="75" spans="2:24" ht="12.75">
      <c r="B75" s="1" t="s">
        <v>76</v>
      </c>
      <c r="D75" s="1" t="s">
        <v>42</v>
      </c>
      <c r="E75" s="38">
        <v>302.4</v>
      </c>
      <c r="F75" s="38">
        <f t="shared" si="10"/>
        <v>302.4</v>
      </c>
      <c r="G75" s="39"/>
      <c r="H75" s="39"/>
      <c r="I75" s="38">
        <v>305.49</v>
      </c>
      <c r="J75" s="40">
        <f t="shared" si="11"/>
        <v>3.090000000000032</v>
      </c>
      <c r="K75" s="97"/>
      <c r="L75" s="119">
        <v>305.49</v>
      </c>
      <c r="M75" s="120">
        <f t="shared" si="12"/>
        <v>305.49</v>
      </c>
      <c r="N75" s="40">
        <f t="shared" si="13"/>
        <v>0</v>
      </c>
      <c r="O75" s="9"/>
      <c r="P75" s="97"/>
      <c r="V75" s="105">
        <v>45</v>
      </c>
      <c r="W75" s="105" t="s">
        <v>42</v>
      </c>
      <c r="X75" s="105">
        <v>305</v>
      </c>
    </row>
    <row r="76" spans="5:16" ht="12.75">
      <c r="E76" s="38"/>
      <c r="F76" s="38">
        <f t="shared" si="10"/>
        <v>0</v>
      </c>
      <c r="G76" s="39"/>
      <c r="H76" s="39"/>
      <c r="I76" s="38"/>
      <c r="J76" s="40">
        <f t="shared" si="11"/>
        <v>0</v>
      </c>
      <c r="K76" s="97"/>
      <c r="L76" s="119"/>
      <c r="M76" s="119"/>
      <c r="N76" s="40">
        <f t="shared" si="13"/>
        <v>0</v>
      </c>
      <c r="O76" s="9"/>
      <c r="P76" s="97"/>
    </row>
    <row r="77" spans="2:24" ht="15">
      <c r="B77" s="1" t="s">
        <v>77</v>
      </c>
      <c r="C77" s="5" t="s">
        <v>77</v>
      </c>
      <c r="E77" s="46">
        <v>1.3</v>
      </c>
      <c r="F77" s="46">
        <f t="shared" si="10"/>
        <v>1.3</v>
      </c>
      <c r="G77" s="53">
        <v>0</v>
      </c>
      <c r="H77" s="53"/>
      <c r="I77" s="46">
        <v>1.3</v>
      </c>
      <c r="J77" s="48">
        <f t="shared" si="11"/>
        <v>0</v>
      </c>
      <c r="K77" s="97"/>
      <c r="L77" s="125">
        <v>1.3</v>
      </c>
      <c r="M77" s="121">
        <f t="shared" si="12"/>
        <v>1.3</v>
      </c>
      <c r="N77" s="40">
        <f t="shared" si="13"/>
        <v>0</v>
      </c>
      <c r="O77" s="9"/>
      <c r="P77" s="97"/>
      <c r="V77" s="105">
        <v>46</v>
      </c>
      <c r="W77" s="105">
        <v>460</v>
      </c>
      <c r="X77" s="105">
        <v>1</v>
      </c>
    </row>
    <row r="78" spans="3:25" s="28" customFormat="1" ht="15">
      <c r="C78" s="29"/>
      <c r="D78" s="30" t="s">
        <v>162</v>
      </c>
      <c r="E78" s="32">
        <f>SUM(E60:E77)</f>
        <v>3707.2000000000003</v>
      </c>
      <c r="F78" s="32">
        <f>SUM(F60:F77)</f>
        <v>3268.1000000000004</v>
      </c>
      <c r="G78" s="33">
        <f>SUM(G60:G77)</f>
        <v>-439.1</v>
      </c>
      <c r="H78" s="41"/>
      <c r="I78" s="32">
        <f>SUM(I60:I77)</f>
        <v>3214.12</v>
      </c>
      <c r="J78" s="34">
        <f>SUM(J60:J77)</f>
        <v>-53.97999999999999</v>
      </c>
      <c r="K78" s="102"/>
      <c r="L78" s="127">
        <f>SUM(L60:L77)</f>
        <v>3214.12</v>
      </c>
      <c r="M78" s="127">
        <f>SUM(M60:M77)</f>
        <v>3214.12</v>
      </c>
      <c r="N78" s="34">
        <f>SUM(N60:N77)</f>
        <v>0</v>
      </c>
      <c r="O78" s="31"/>
      <c r="P78" s="102"/>
      <c r="R78" s="107"/>
      <c r="V78" s="107"/>
      <c r="W78" s="107"/>
      <c r="X78" s="107"/>
      <c r="Y78" s="107"/>
    </row>
    <row r="79" spans="5:16" ht="12.75">
      <c r="E79" s="38"/>
      <c r="F79" s="38">
        <f aca="true" t="shared" si="14" ref="F79:F111">+G79+E79</f>
        <v>0</v>
      </c>
      <c r="G79" s="39"/>
      <c r="H79" s="39"/>
      <c r="I79" s="38"/>
      <c r="J79" s="40">
        <f aca="true" t="shared" si="15" ref="J79:J111">+I79-F79</f>
        <v>0</v>
      </c>
      <c r="K79" s="97"/>
      <c r="L79" s="119"/>
      <c r="M79" s="119"/>
      <c r="N79" s="40">
        <f aca="true" t="shared" si="16" ref="N79:N86">+M79-L79</f>
        <v>0</v>
      </c>
      <c r="O79" s="9"/>
      <c r="P79" s="97"/>
    </row>
    <row r="80" spans="2:24" ht="12.75">
      <c r="B80" s="1" t="s">
        <v>78</v>
      </c>
      <c r="C80" s="5" t="s">
        <v>78</v>
      </c>
      <c r="E80" s="38">
        <v>292.9</v>
      </c>
      <c r="F80" s="38">
        <f t="shared" si="14"/>
        <v>292.9</v>
      </c>
      <c r="G80" s="39"/>
      <c r="H80" s="39"/>
      <c r="I80" s="38">
        <v>288.9</v>
      </c>
      <c r="J80" s="40">
        <f t="shared" si="15"/>
        <v>-4</v>
      </c>
      <c r="K80" s="97"/>
      <c r="L80" s="119">
        <v>288.9</v>
      </c>
      <c r="M80" s="120">
        <f aca="true" t="shared" si="17" ref="M80:M86">+L80</f>
        <v>288.9</v>
      </c>
      <c r="N80" s="40">
        <f t="shared" si="16"/>
        <v>0</v>
      </c>
      <c r="O80" s="9"/>
      <c r="P80" s="97"/>
      <c r="V80" s="105">
        <v>51</v>
      </c>
      <c r="X80" s="105">
        <v>289</v>
      </c>
    </row>
    <row r="81" spans="2:24" ht="12.75">
      <c r="B81" s="1" t="s">
        <v>79</v>
      </c>
      <c r="C81" s="5" t="s">
        <v>79</v>
      </c>
      <c r="E81" s="38">
        <v>660.7</v>
      </c>
      <c r="F81" s="38">
        <f t="shared" si="14"/>
        <v>660.7</v>
      </c>
      <c r="G81" s="39"/>
      <c r="H81" s="39"/>
      <c r="I81" s="38">
        <v>569.3</v>
      </c>
      <c r="J81" s="40">
        <f t="shared" si="15"/>
        <v>-91.40000000000009</v>
      </c>
      <c r="K81" s="97"/>
      <c r="L81" s="119">
        <v>569.3</v>
      </c>
      <c r="M81" s="120">
        <f t="shared" si="17"/>
        <v>569.3</v>
      </c>
      <c r="N81" s="40">
        <f t="shared" si="16"/>
        <v>0</v>
      </c>
      <c r="O81" s="9"/>
      <c r="P81" s="97"/>
      <c r="V81" s="105">
        <v>52</v>
      </c>
      <c r="X81" s="105">
        <v>571</v>
      </c>
    </row>
    <row r="82" spans="2:24" ht="12.75">
      <c r="B82" s="1" t="s">
        <v>80</v>
      </c>
      <c r="C82" s="5" t="s">
        <v>80</v>
      </c>
      <c r="E82" s="38">
        <v>414.9</v>
      </c>
      <c r="F82" s="38">
        <f t="shared" si="14"/>
        <v>414.9</v>
      </c>
      <c r="G82" s="39"/>
      <c r="H82" s="39"/>
      <c r="I82" s="38">
        <v>328.4</v>
      </c>
      <c r="J82" s="40">
        <f t="shared" si="15"/>
        <v>-86.5</v>
      </c>
      <c r="K82" s="97"/>
      <c r="L82" s="119">
        <v>328.4</v>
      </c>
      <c r="M82" s="120">
        <f t="shared" si="17"/>
        <v>328.4</v>
      </c>
      <c r="N82" s="40">
        <f t="shared" si="16"/>
        <v>0</v>
      </c>
      <c r="O82" s="9"/>
      <c r="P82" s="97"/>
      <c r="V82" s="105">
        <v>53</v>
      </c>
      <c r="X82" s="105">
        <v>328</v>
      </c>
    </row>
    <row r="83" spans="2:24" ht="12.75">
      <c r="B83" s="1" t="s">
        <v>81</v>
      </c>
      <c r="C83" s="5" t="s">
        <v>81</v>
      </c>
      <c r="E83" s="38">
        <v>292</v>
      </c>
      <c r="F83" s="38">
        <f t="shared" si="14"/>
        <v>292</v>
      </c>
      <c r="G83" s="39"/>
      <c r="H83" s="39"/>
      <c r="I83" s="38">
        <v>206.8</v>
      </c>
      <c r="J83" s="40">
        <f t="shared" si="15"/>
        <v>-85.19999999999999</v>
      </c>
      <c r="K83" s="97"/>
      <c r="L83" s="119">
        <v>206.8</v>
      </c>
      <c r="M83" s="120">
        <f t="shared" si="17"/>
        <v>206.8</v>
      </c>
      <c r="N83" s="40">
        <f t="shared" si="16"/>
        <v>0</v>
      </c>
      <c r="O83" s="9"/>
      <c r="P83" s="97"/>
      <c r="V83" s="105">
        <v>54</v>
      </c>
      <c r="X83" s="105">
        <v>207</v>
      </c>
    </row>
    <row r="84" spans="2:24" ht="12.75">
      <c r="B84" s="1" t="s">
        <v>82</v>
      </c>
      <c r="C84" s="5" t="s">
        <v>82</v>
      </c>
      <c r="E84" s="38">
        <v>153.7</v>
      </c>
      <c r="F84" s="38">
        <f t="shared" si="14"/>
        <v>153.7</v>
      </c>
      <c r="G84" s="39"/>
      <c r="H84" s="39"/>
      <c r="I84" s="38">
        <v>151.2</v>
      </c>
      <c r="J84" s="40">
        <f t="shared" si="15"/>
        <v>-2.5</v>
      </c>
      <c r="K84" s="97"/>
      <c r="L84" s="119">
        <v>151.2</v>
      </c>
      <c r="M84" s="120">
        <f t="shared" si="17"/>
        <v>151.2</v>
      </c>
      <c r="N84" s="40">
        <f t="shared" si="16"/>
        <v>0</v>
      </c>
      <c r="O84" s="9"/>
      <c r="P84" s="97"/>
      <c r="V84" s="105">
        <v>55</v>
      </c>
      <c r="X84" s="105">
        <v>151</v>
      </c>
    </row>
    <row r="85" spans="2:24" ht="12.75">
      <c r="B85" s="1" t="s">
        <v>83</v>
      </c>
      <c r="C85" s="5" t="s">
        <v>83</v>
      </c>
      <c r="E85" s="38">
        <v>361.7</v>
      </c>
      <c r="F85" s="38">
        <f t="shared" si="14"/>
        <v>361.7</v>
      </c>
      <c r="G85" s="39"/>
      <c r="H85" s="39"/>
      <c r="I85" s="38">
        <v>357.7</v>
      </c>
      <c r="J85" s="40">
        <f t="shared" si="15"/>
        <v>-4</v>
      </c>
      <c r="K85" s="97"/>
      <c r="L85" s="119">
        <v>357.7</v>
      </c>
      <c r="M85" s="120">
        <f t="shared" si="17"/>
        <v>357.7</v>
      </c>
      <c r="N85" s="40">
        <f t="shared" si="16"/>
        <v>0</v>
      </c>
      <c r="O85" s="9"/>
      <c r="P85" s="97"/>
      <c r="V85" s="105">
        <v>56</v>
      </c>
      <c r="X85" s="105">
        <v>358</v>
      </c>
    </row>
    <row r="86" spans="2:24" ht="15">
      <c r="B86" s="1" t="s">
        <v>84</v>
      </c>
      <c r="C86" s="5" t="s">
        <v>84</v>
      </c>
      <c r="E86" s="46">
        <v>12.9</v>
      </c>
      <c r="F86" s="46">
        <f t="shared" si="14"/>
        <v>12.9</v>
      </c>
      <c r="G86" s="53"/>
      <c r="H86" s="53"/>
      <c r="I86" s="46">
        <v>12.9</v>
      </c>
      <c r="J86" s="48">
        <f t="shared" si="15"/>
        <v>0</v>
      </c>
      <c r="K86" s="97"/>
      <c r="L86" s="125">
        <v>12.9</v>
      </c>
      <c r="M86" s="121">
        <f t="shared" si="17"/>
        <v>12.9</v>
      </c>
      <c r="N86" s="40">
        <f t="shared" si="16"/>
        <v>0</v>
      </c>
      <c r="O86" s="9"/>
      <c r="P86" s="97"/>
      <c r="V86" s="105">
        <v>58</v>
      </c>
      <c r="X86" s="105">
        <v>13</v>
      </c>
    </row>
    <row r="87" spans="3:25" s="28" customFormat="1" ht="15">
      <c r="C87" s="29"/>
      <c r="D87" s="30" t="s">
        <v>163</v>
      </c>
      <c r="E87" s="32">
        <f>SUM(E80:E86)</f>
        <v>2188.8</v>
      </c>
      <c r="F87" s="32">
        <f>SUM(F80:F86)</f>
        <v>2188.8</v>
      </c>
      <c r="G87" s="41"/>
      <c r="H87" s="41"/>
      <c r="I87" s="32">
        <f>SUM(I80:I86)</f>
        <v>1915.2</v>
      </c>
      <c r="J87" s="34">
        <f>SUM(J80:J86)</f>
        <v>-273.6000000000001</v>
      </c>
      <c r="K87" s="102"/>
      <c r="L87" s="127">
        <f>SUM(L80:L86)</f>
        <v>1915.2</v>
      </c>
      <c r="M87" s="127">
        <f>SUM(M80:M86)</f>
        <v>1915.2</v>
      </c>
      <c r="N87" s="33">
        <f>SUM(N80:N86)</f>
        <v>0</v>
      </c>
      <c r="O87" s="31"/>
      <c r="P87" s="102"/>
      <c r="R87" s="107"/>
      <c r="V87" s="105"/>
      <c r="W87" s="105"/>
      <c r="X87" s="105"/>
      <c r="Y87" s="107"/>
    </row>
    <row r="88" spans="3:16" ht="12.75">
      <c r="C88" s="5" t="s">
        <v>85</v>
      </c>
      <c r="E88" s="38"/>
      <c r="F88" s="38">
        <f t="shared" si="14"/>
        <v>0</v>
      </c>
      <c r="G88" s="39"/>
      <c r="H88" s="39"/>
      <c r="I88" s="38"/>
      <c r="J88" s="40">
        <f t="shared" si="15"/>
        <v>0</v>
      </c>
      <c r="K88" s="97"/>
      <c r="L88" s="119"/>
      <c r="M88" s="119"/>
      <c r="N88" s="40">
        <f>+L88-I88</f>
        <v>0</v>
      </c>
      <c r="O88" s="9"/>
      <c r="P88" s="97"/>
    </row>
    <row r="89" spans="2:24" ht="12.75">
      <c r="B89" s="1" t="s">
        <v>85</v>
      </c>
      <c r="D89" s="1" t="s">
        <v>43</v>
      </c>
      <c r="E89" s="38">
        <v>153.3</v>
      </c>
      <c r="F89" s="38">
        <f t="shared" si="14"/>
        <v>153.3</v>
      </c>
      <c r="G89" s="39"/>
      <c r="H89" s="39"/>
      <c r="I89" s="38">
        <v>151.1</v>
      </c>
      <c r="J89" s="40">
        <f t="shared" si="15"/>
        <v>-2.200000000000017</v>
      </c>
      <c r="K89" s="97"/>
      <c r="L89" s="119">
        <v>151.1</v>
      </c>
      <c r="M89" s="120">
        <f>+L89</f>
        <v>151.1</v>
      </c>
      <c r="N89" s="40">
        <f aca="true" t="shared" si="18" ref="N89:N101">+M89-L89</f>
        <v>0</v>
      </c>
      <c r="O89" s="9"/>
      <c r="P89" s="97"/>
      <c r="V89" s="105">
        <v>61</v>
      </c>
      <c r="W89" s="105" t="s">
        <v>43</v>
      </c>
      <c r="X89" s="105">
        <v>151</v>
      </c>
    </row>
    <row r="90" spans="2:24" ht="12.75">
      <c r="B90" s="1" t="s">
        <v>85</v>
      </c>
      <c r="D90" s="1" t="s">
        <v>44</v>
      </c>
      <c r="E90" s="38">
        <v>239.9</v>
      </c>
      <c r="F90" s="38">
        <f t="shared" si="14"/>
        <v>-0.09999999999999432</v>
      </c>
      <c r="G90" s="39">
        <v>-240</v>
      </c>
      <c r="H90" s="88" t="s">
        <v>104</v>
      </c>
      <c r="I90" s="38"/>
      <c r="J90" s="40">
        <f t="shared" si="15"/>
        <v>0.09999999999999432</v>
      </c>
      <c r="K90" s="97"/>
      <c r="L90" s="119"/>
      <c r="M90" s="120">
        <f aca="true" t="shared" si="19" ref="M90:M101">+L90</f>
        <v>0</v>
      </c>
      <c r="N90" s="40">
        <f t="shared" si="18"/>
        <v>0</v>
      </c>
      <c r="O90" s="9"/>
      <c r="P90" s="97"/>
      <c r="V90" s="105">
        <v>61</v>
      </c>
      <c r="W90" s="105" t="s">
        <v>45</v>
      </c>
      <c r="X90" s="105">
        <v>89</v>
      </c>
    </row>
    <row r="91" spans="2:16" ht="12.75">
      <c r="B91" s="1" t="s">
        <v>85</v>
      </c>
      <c r="D91" s="1" t="s">
        <v>45</v>
      </c>
      <c r="E91" s="38">
        <v>100</v>
      </c>
      <c r="F91" s="38">
        <f t="shared" si="14"/>
        <v>100</v>
      </c>
      <c r="G91" s="39"/>
      <c r="H91" s="39"/>
      <c r="I91" s="38">
        <v>89.4</v>
      </c>
      <c r="J91" s="40">
        <f t="shared" si="15"/>
        <v>-10.599999999999994</v>
      </c>
      <c r="K91" s="97"/>
      <c r="L91" s="119">
        <v>89.4</v>
      </c>
      <c r="M91" s="120">
        <f t="shared" si="19"/>
        <v>89.4</v>
      </c>
      <c r="N91" s="40">
        <f t="shared" si="18"/>
        <v>0</v>
      </c>
      <c r="O91" s="9"/>
      <c r="P91" s="97"/>
    </row>
    <row r="92" spans="2:16" ht="12.75">
      <c r="B92" s="1" t="s">
        <v>85</v>
      </c>
      <c r="D92" s="1" t="s">
        <v>46</v>
      </c>
      <c r="E92" s="38">
        <v>38.5</v>
      </c>
      <c r="F92" s="38">
        <f t="shared" si="14"/>
        <v>0</v>
      </c>
      <c r="G92" s="39">
        <f>-E92</f>
        <v>-38.5</v>
      </c>
      <c r="H92" s="88" t="s">
        <v>104</v>
      </c>
      <c r="I92" s="38"/>
      <c r="J92" s="40">
        <f t="shared" si="15"/>
        <v>0</v>
      </c>
      <c r="K92" s="97"/>
      <c r="L92" s="119"/>
      <c r="M92" s="120">
        <f t="shared" si="19"/>
        <v>0</v>
      </c>
      <c r="N92" s="40">
        <f t="shared" si="18"/>
        <v>0</v>
      </c>
      <c r="O92" s="9"/>
      <c r="P92" s="97"/>
    </row>
    <row r="93" spans="3:16" ht="12.75">
      <c r="C93" s="5" t="s">
        <v>86</v>
      </c>
      <c r="E93" s="38"/>
      <c r="F93" s="38">
        <f t="shared" si="14"/>
        <v>0</v>
      </c>
      <c r="G93" s="39"/>
      <c r="H93" s="39"/>
      <c r="I93" s="38"/>
      <c r="J93" s="40">
        <f t="shared" si="15"/>
        <v>0</v>
      </c>
      <c r="K93" s="97"/>
      <c r="L93" s="119"/>
      <c r="M93" s="120"/>
      <c r="N93" s="40">
        <f t="shared" si="18"/>
        <v>0</v>
      </c>
      <c r="O93" s="9"/>
      <c r="P93" s="97"/>
    </row>
    <row r="94" spans="2:24" ht="12.75">
      <c r="B94" s="1" t="s">
        <v>86</v>
      </c>
      <c r="D94" s="1" t="s">
        <v>47</v>
      </c>
      <c r="E94" s="38">
        <v>224.9</v>
      </c>
      <c r="F94" s="38">
        <f t="shared" si="14"/>
        <v>224.9</v>
      </c>
      <c r="G94" s="39"/>
      <c r="H94" s="39"/>
      <c r="I94" s="38">
        <v>220.9</v>
      </c>
      <c r="J94" s="40">
        <f t="shared" si="15"/>
        <v>-4</v>
      </c>
      <c r="K94" s="97"/>
      <c r="L94" s="119">
        <v>220.9</v>
      </c>
      <c r="M94" s="120">
        <f t="shared" si="19"/>
        <v>220.9</v>
      </c>
      <c r="N94" s="40">
        <f t="shared" si="18"/>
        <v>0</v>
      </c>
      <c r="O94" s="9"/>
      <c r="P94" s="97"/>
      <c r="V94" s="105">
        <v>62</v>
      </c>
      <c r="W94" s="105" t="s">
        <v>47</v>
      </c>
      <c r="X94" s="105">
        <v>221</v>
      </c>
    </row>
    <row r="95" spans="2:23" ht="12.75">
      <c r="B95" s="1" t="s">
        <v>86</v>
      </c>
      <c r="D95" s="1" t="s">
        <v>48</v>
      </c>
      <c r="E95" s="38"/>
      <c r="F95" s="38">
        <f t="shared" si="14"/>
        <v>0</v>
      </c>
      <c r="G95" s="39"/>
      <c r="H95" s="39"/>
      <c r="I95" s="38"/>
      <c r="J95" s="40">
        <f t="shared" si="15"/>
        <v>0</v>
      </c>
      <c r="K95" s="97"/>
      <c r="L95" s="119"/>
      <c r="M95" s="120">
        <f t="shared" si="19"/>
        <v>0</v>
      </c>
      <c r="N95" s="40">
        <f t="shared" si="18"/>
        <v>0</v>
      </c>
      <c r="O95" s="9"/>
      <c r="P95" s="97"/>
      <c r="V95" s="105">
        <v>62</v>
      </c>
      <c r="W95" s="105" t="s">
        <v>48</v>
      </c>
    </row>
    <row r="96" spans="2:24" ht="12.75">
      <c r="B96" s="1" t="s">
        <v>86</v>
      </c>
      <c r="D96" s="1" t="s">
        <v>49</v>
      </c>
      <c r="E96" s="38">
        <v>222.5</v>
      </c>
      <c r="F96" s="38">
        <f t="shared" si="14"/>
        <v>222.5</v>
      </c>
      <c r="G96" s="39"/>
      <c r="H96" s="39"/>
      <c r="I96" s="38">
        <v>218.7</v>
      </c>
      <c r="J96" s="40">
        <f t="shared" si="15"/>
        <v>-3.8000000000000114</v>
      </c>
      <c r="K96" s="97"/>
      <c r="L96" s="119">
        <v>218.7</v>
      </c>
      <c r="M96" s="120">
        <f t="shared" si="19"/>
        <v>218.7</v>
      </c>
      <c r="N96" s="40">
        <f t="shared" si="18"/>
        <v>0</v>
      </c>
      <c r="O96" s="9"/>
      <c r="P96" s="97"/>
      <c r="V96" s="105">
        <v>62</v>
      </c>
      <c r="W96" s="105" t="s">
        <v>49</v>
      </c>
      <c r="X96" s="105">
        <v>219</v>
      </c>
    </row>
    <row r="97" spans="5:16" ht="12.75">
      <c r="E97" s="38"/>
      <c r="F97" s="38">
        <f t="shared" si="14"/>
        <v>0</v>
      </c>
      <c r="G97" s="39"/>
      <c r="H97" s="39"/>
      <c r="I97" s="38"/>
      <c r="J97" s="40">
        <f t="shared" si="15"/>
        <v>0</v>
      </c>
      <c r="K97" s="97"/>
      <c r="L97" s="119"/>
      <c r="M97" s="120"/>
      <c r="N97" s="40">
        <f t="shared" si="18"/>
        <v>0</v>
      </c>
      <c r="O97" s="9"/>
      <c r="P97" s="97"/>
    </row>
    <row r="98" spans="2:24" ht="12.75">
      <c r="B98" s="1" t="s">
        <v>87</v>
      </c>
      <c r="C98" s="5" t="s">
        <v>87</v>
      </c>
      <c r="E98" s="38">
        <v>122.7</v>
      </c>
      <c r="F98" s="38">
        <f t="shared" si="14"/>
        <v>122.7</v>
      </c>
      <c r="G98" s="39"/>
      <c r="H98" s="39"/>
      <c r="I98" s="38">
        <v>103.5</v>
      </c>
      <c r="J98" s="40">
        <f t="shared" si="15"/>
        <v>-19.200000000000003</v>
      </c>
      <c r="K98" s="97"/>
      <c r="L98" s="119">
        <v>103.5</v>
      </c>
      <c r="M98" s="120">
        <f t="shared" si="19"/>
        <v>103.5</v>
      </c>
      <c r="N98" s="40">
        <f t="shared" si="18"/>
        <v>0</v>
      </c>
      <c r="O98" s="9"/>
      <c r="P98" s="97"/>
      <c r="V98" s="105">
        <v>63</v>
      </c>
      <c r="X98" s="105">
        <v>103</v>
      </c>
    </row>
    <row r="99" spans="3:16" ht="12.75">
      <c r="C99" s="5" t="s">
        <v>88</v>
      </c>
      <c r="E99" s="38"/>
      <c r="F99" s="38">
        <f t="shared" si="14"/>
        <v>0</v>
      </c>
      <c r="G99" s="39"/>
      <c r="H99" s="39"/>
      <c r="I99" s="38"/>
      <c r="J99" s="40">
        <f t="shared" si="15"/>
        <v>0</v>
      </c>
      <c r="K99" s="97"/>
      <c r="L99" s="119"/>
      <c r="M99" s="120"/>
      <c r="N99" s="40">
        <f t="shared" si="18"/>
        <v>0</v>
      </c>
      <c r="O99" s="9"/>
      <c r="P99" s="97"/>
    </row>
    <row r="100" spans="2:24" ht="12.75">
      <c r="B100" s="1" t="s">
        <v>88</v>
      </c>
      <c r="D100" s="1" t="s">
        <v>44</v>
      </c>
      <c r="E100" s="38">
        <v>9.4</v>
      </c>
      <c r="F100" s="38">
        <f t="shared" si="14"/>
        <v>9.4</v>
      </c>
      <c r="G100" s="39"/>
      <c r="H100" s="39"/>
      <c r="I100" s="38">
        <v>9.4</v>
      </c>
      <c r="J100" s="40">
        <f t="shared" si="15"/>
        <v>0</v>
      </c>
      <c r="K100" s="97"/>
      <c r="L100" s="119">
        <v>9.4</v>
      </c>
      <c r="M100" s="120">
        <f t="shared" si="19"/>
        <v>9.4</v>
      </c>
      <c r="N100" s="40">
        <f t="shared" si="18"/>
        <v>0</v>
      </c>
      <c r="O100" s="9"/>
      <c r="P100" s="97"/>
      <c r="V100" s="105">
        <v>65</v>
      </c>
      <c r="W100" s="105" t="s">
        <v>44</v>
      </c>
      <c r="X100" s="105">
        <v>9</v>
      </c>
    </row>
    <row r="101" spans="2:24" ht="15">
      <c r="B101" s="1" t="s">
        <v>88</v>
      </c>
      <c r="D101" s="1" t="s">
        <v>50</v>
      </c>
      <c r="E101" s="46">
        <v>32.2</v>
      </c>
      <c r="F101" s="46">
        <f t="shared" si="14"/>
        <v>32.2</v>
      </c>
      <c r="G101" s="53">
        <v>0</v>
      </c>
      <c r="H101" s="53"/>
      <c r="I101" s="46">
        <v>32.2</v>
      </c>
      <c r="J101" s="48">
        <f t="shared" si="15"/>
        <v>0</v>
      </c>
      <c r="K101" s="97"/>
      <c r="L101" s="125">
        <v>32.2</v>
      </c>
      <c r="M101" s="121">
        <f t="shared" si="19"/>
        <v>32.2</v>
      </c>
      <c r="N101" s="40">
        <f t="shared" si="18"/>
        <v>0</v>
      </c>
      <c r="O101" s="9"/>
      <c r="P101" s="97"/>
      <c r="V101" s="105">
        <v>65</v>
      </c>
      <c r="W101" s="105" t="s">
        <v>50</v>
      </c>
      <c r="X101" s="105">
        <v>32</v>
      </c>
    </row>
    <row r="102" spans="3:25" s="28" customFormat="1" ht="15">
      <c r="C102" s="29"/>
      <c r="D102" s="30" t="s">
        <v>164</v>
      </c>
      <c r="E102" s="32">
        <f>SUM(E89:E101)</f>
        <v>1143.4</v>
      </c>
      <c r="F102" s="32">
        <f>SUM(F89:F101)</f>
        <v>864.9000000000001</v>
      </c>
      <c r="G102" s="33">
        <f>SUM(G89:G101)</f>
        <v>-278.5</v>
      </c>
      <c r="H102" s="41"/>
      <c r="I102" s="32">
        <f>SUM(I89:I101)</f>
        <v>825.1999999999999</v>
      </c>
      <c r="J102" s="34">
        <f>SUM(J89:J101)</f>
        <v>-39.70000000000003</v>
      </c>
      <c r="K102" s="102"/>
      <c r="L102" s="127">
        <f>SUM(L89:L101)</f>
        <v>825.1999999999999</v>
      </c>
      <c r="M102" s="127">
        <f>SUM(M89:M101)</f>
        <v>825.1999999999999</v>
      </c>
      <c r="N102" s="33">
        <f>SUM(N89:N101)</f>
        <v>0</v>
      </c>
      <c r="O102" s="31"/>
      <c r="P102" s="102"/>
      <c r="R102" s="107"/>
      <c r="V102" s="105"/>
      <c r="W102" s="105"/>
      <c r="X102" s="105"/>
      <c r="Y102" s="107"/>
    </row>
    <row r="103" spans="2:24" ht="12.75">
      <c r="B103" s="1" t="s">
        <v>89</v>
      </c>
      <c r="C103" s="5" t="s">
        <v>89</v>
      </c>
      <c r="E103" s="38">
        <v>32.2</v>
      </c>
      <c r="F103" s="38">
        <f t="shared" si="14"/>
        <v>32.2</v>
      </c>
      <c r="G103" s="39"/>
      <c r="H103" s="39"/>
      <c r="I103" s="38">
        <v>32.2</v>
      </c>
      <c r="J103" s="40">
        <f t="shared" si="15"/>
        <v>0</v>
      </c>
      <c r="K103" s="97"/>
      <c r="L103" s="119">
        <v>32.2</v>
      </c>
      <c r="M103" s="120">
        <f>+L103</f>
        <v>32.2</v>
      </c>
      <c r="N103" s="40">
        <f aca="true" t="shared" si="20" ref="N103:N112">+M103-L103</f>
        <v>0</v>
      </c>
      <c r="O103" s="9"/>
      <c r="P103" s="97"/>
      <c r="V103" s="105">
        <v>71</v>
      </c>
      <c r="W103" s="105" t="s">
        <v>51</v>
      </c>
      <c r="X103" s="105">
        <v>32</v>
      </c>
    </row>
    <row r="104" spans="2:24" ht="12.75">
      <c r="B104" s="1" t="s">
        <v>90</v>
      </c>
      <c r="C104" s="5" t="s">
        <v>90</v>
      </c>
      <c r="E104" s="38">
        <v>48.8</v>
      </c>
      <c r="F104" s="38">
        <f t="shared" si="14"/>
        <v>48.8</v>
      </c>
      <c r="G104" s="39"/>
      <c r="H104" s="39"/>
      <c r="I104" s="38">
        <v>50.2</v>
      </c>
      <c r="J104" s="40">
        <f t="shared" si="15"/>
        <v>1.4000000000000057</v>
      </c>
      <c r="K104" s="97"/>
      <c r="L104" s="119">
        <v>50.2</v>
      </c>
      <c r="M104" s="120">
        <f aca="true" t="shared" si="21" ref="M104:M112">+L104</f>
        <v>50.2</v>
      </c>
      <c r="N104" s="40">
        <f t="shared" si="20"/>
        <v>0</v>
      </c>
      <c r="O104" s="9"/>
      <c r="P104" s="97"/>
      <c r="V104" s="105">
        <v>72</v>
      </c>
      <c r="W104" s="105">
        <v>720</v>
      </c>
      <c r="X104" s="105">
        <v>50</v>
      </c>
    </row>
    <row r="105" spans="2:24" ht="12.75">
      <c r="B105" s="1" t="s">
        <v>91</v>
      </c>
      <c r="C105" s="5" t="s">
        <v>91</v>
      </c>
      <c r="E105" s="38">
        <v>161</v>
      </c>
      <c r="F105" s="38">
        <f t="shared" si="14"/>
        <v>161</v>
      </c>
      <c r="G105" s="39"/>
      <c r="H105" s="39"/>
      <c r="I105" s="38">
        <v>161.3</v>
      </c>
      <c r="J105" s="40">
        <f t="shared" si="15"/>
        <v>0.30000000000001137</v>
      </c>
      <c r="K105" s="97"/>
      <c r="L105" s="119">
        <v>161.3</v>
      </c>
      <c r="M105" s="120">
        <f t="shared" si="21"/>
        <v>161.3</v>
      </c>
      <c r="N105" s="40">
        <f t="shared" si="20"/>
        <v>0</v>
      </c>
      <c r="O105" s="9"/>
      <c r="P105" s="97"/>
      <c r="V105" s="105">
        <v>73</v>
      </c>
      <c r="W105" s="105" t="s">
        <v>119</v>
      </c>
      <c r="X105" s="105">
        <v>161</v>
      </c>
    </row>
    <row r="106" spans="3:16" ht="12.75">
      <c r="C106" s="5" t="s">
        <v>92</v>
      </c>
      <c r="E106" s="38"/>
      <c r="F106" s="38">
        <f t="shared" si="14"/>
        <v>0</v>
      </c>
      <c r="G106" s="39"/>
      <c r="H106" s="39"/>
      <c r="I106" s="38"/>
      <c r="J106" s="40">
        <f t="shared" si="15"/>
        <v>0</v>
      </c>
      <c r="K106" s="97"/>
      <c r="L106" s="119"/>
      <c r="M106" s="120"/>
      <c r="N106" s="40">
        <f t="shared" si="20"/>
        <v>0</v>
      </c>
      <c r="O106" s="9"/>
      <c r="P106" s="97"/>
    </row>
    <row r="107" spans="2:24" ht="12.75">
      <c r="B107" s="1" t="s">
        <v>92</v>
      </c>
      <c r="D107" s="1" t="s">
        <v>51</v>
      </c>
      <c r="E107" s="38">
        <v>148</v>
      </c>
      <c r="F107" s="38">
        <f t="shared" si="14"/>
        <v>148</v>
      </c>
      <c r="G107" s="39"/>
      <c r="H107" s="39"/>
      <c r="I107" s="93">
        <v>152.55</v>
      </c>
      <c r="J107" s="40">
        <f t="shared" si="15"/>
        <v>4.550000000000011</v>
      </c>
      <c r="K107" s="97"/>
      <c r="L107" s="120">
        <v>152.55</v>
      </c>
      <c r="M107" s="120">
        <f t="shared" si="21"/>
        <v>152.55</v>
      </c>
      <c r="N107" s="40">
        <f t="shared" si="20"/>
        <v>0</v>
      </c>
      <c r="O107" s="9"/>
      <c r="P107" s="97"/>
      <c r="V107" s="105">
        <v>74</v>
      </c>
      <c r="W107" s="105" t="s">
        <v>51</v>
      </c>
      <c r="X107" s="105">
        <v>153</v>
      </c>
    </row>
    <row r="108" spans="2:24" ht="12.75">
      <c r="B108" s="1" t="s">
        <v>92</v>
      </c>
      <c r="D108" s="1" t="s">
        <v>52</v>
      </c>
      <c r="E108" s="38">
        <v>281.6</v>
      </c>
      <c r="F108" s="38">
        <f t="shared" si="14"/>
        <v>281.6</v>
      </c>
      <c r="G108" s="39"/>
      <c r="H108" s="39"/>
      <c r="I108" s="93">
        <v>281.57</v>
      </c>
      <c r="J108" s="40">
        <f t="shared" si="15"/>
        <v>-0.03000000000002956</v>
      </c>
      <c r="K108" s="97"/>
      <c r="L108" s="120">
        <v>281.57</v>
      </c>
      <c r="M108" s="120">
        <f t="shared" si="21"/>
        <v>281.57</v>
      </c>
      <c r="N108" s="40">
        <f t="shared" si="20"/>
        <v>0</v>
      </c>
      <c r="O108" s="9"/>
      <c r="P108" s="97"/>
      <c r="V108" s="105">
        <v>74</v>
      </c>
      <c r="W108" s="105" t="s">
        <v>52</v>
      </c>
      <c r="X108" s="105">
        <v>282</v>
      </c>
    </row>
    <row r="109" spans="2:24" ht="12.75">
      <c r="B109" s="1" t="s">
        <v>92</v>
      </c>
      <c r="D109" s="1" t="s">
        <v>53</v>
      </c>
      <c r="E109" s="38">
        <v>1194.2</v>
      </c>
      <c r="F109" s="38">
        <f t="shared" si="14"/>
        <v>1194.2</v>
      </c>
      <c r="G109" s="39"/>
      <c r="H109" s="39"/>
      <c r="I109" s="93">
        <v>1068.15</v>
      </c>
      <c r="J109" s="40">
        <f t="shared" si="15"/>
        <v>-126.04999999999995</v>
      </c>
      <c r="K109" s="97"/>
      <c r="L109" s="120">
        <v>1068.15</v>
      </c>
      <c r="M109" s="120">
        <f t="shared" si="21"/>
        <v>1068.15</v>
      </c>
      <c r="N109" s="40">
        <f t="shared" si="20"/>
        <v>0</v>
      </c>
      <c r="O109" s="9"/>
      <c r="P109" s="97"/>
      <c r="V109" s="105">
        <v>74</v>
      </c>
      <c r="W109" s="105" t="s">
        <v>53</v>
      </c>
      <c r="X109" s="105">
        <v>1068</v>
      </c>
    </row>
    <row r="110" spans="3:16" ht="12.75">
      <c r="C110" s="5" t="s">
        <v>93</v>
      </c>
      <c r="E110" s="38"/>
      <c r="F110" s="38">
        <f t="shared" si="14"/>
        <v>0</v>
      </c>
      <c r="G110" s="39"/>
      <c r="H110" s="39"/>
      <c r="I110" s="38"/>
      <c r="J110" s="40">
        <f t="shared" si="15"/>
        <v>0</v>
      </c>
      <c r="K110" s="97"/>
      <c r="L110" s="119"/>
      <c r="M110" s="120">
        <f t="shared" si="21"/>
        <v>0</v>
      </c>
      <c r="N110" s="40">
        <f t="shared" si="20"/>
        <v>0</v>
      </c>
      <c r="O110" s="9"/>
      <c r="P110" s="97"/>
    </row>
    <row r="111" spans="2:24" ht="12.75">
      <c r="B111" s="1" t="s">
        <v>93</v>
      </c>
      <c r="D111" s="1" t="s">
        <v>54</v>
      </c>
      <c r="E111" s="38">
        <v>2184.9</v>
      </c>
      <c r="F111" s="38">
        <f t="shared" si="14"/>
        <v>2184.9</v>
      </c>
      <c r="G111" s="39"/>
      <c r="H111" s="39"/>
      <c r="I111" s="93">
        <v>2238.93</v>
      </c>
      <c r="J111" s="40">
        <f t="shared" si="15"/>
        <v>54.029999999999745</v>
      </c>
      <c r="K111" s="97"/>
      <c r="L111" s="120">
        <v>2238.93</v>
      </c>
      <c r="M111" s="120">
        <f t="shared" si="21"/>
        <v>2238.93</v>
      </c>
      <c r="N111" s="40">
        <f t="shared" si="20"/>
        <v>0</v>
      </c>
      <c r="O111" s="9"/>
      <c r="P111" s="97"/>
      <c r="V111" s="105">
        <v>75</v>
      </c>
      <c r="W111" s="105" t="s">
        <v>54</v>
      </c>
      <c r="X111" s="105">
        <v>2239</v>
      </c>
    </row>
    <row r="112" spans="2:24" ht="15">
      <c r="B112" s="1" t="s">
        <v>94</v>
      </c>
      <c r="C112" s="5" t="s">
        <v>94</v>
      </c>
      <c r="E112" s="46">
        <v>223.7</v>
      </c>
      <c r="F112" s="46">
        <f aca="true" t="shared" si="22" ref="F112:F120">+G112+E112</f>
        <v>223.7</v>
      </c>
      <c r="G112" s="53"/>
      <c r="H112" s="53"/>
      <c r="I112" s="95">
        <v>222.99</v>
      </c>
      <c r="J112" s="48">
        <f aca="true" t="shared" si="23" ref="J112:J122">+I112-F112</f>
        <v>-0.7099999999999795</v>
      </c>
      <c r="K112" s="97"/>
      <c r="L112" s="128">
        <v>222.99</v>
      </c>
      <c r="M112" s="121">
        <f t="shared" si="21"/>
        <v>222.99</v>
      </c>
      <c r="N112" s="40">
        <f t="shared" si="20"/>
        <v>0</v>
      </c>
      <c r="O112" s="9"/>
      <c r="P112" s="97"/>
      <c r="V112" s="105">
        <v>76</v>
      </c>
      <c r="X112" s="105">
        <v>223</v>
      </c>
    </row>
    <row r="113" spans="3:25" s="28" customFormat="1" ht="15">
      <c r="C113" s="29"/>
      <c r="D113" s="30" t="s">
        <v>165</v>
      </c>
      <c r="E113" s="32">
        <f>SUM(E103:E112)</f>
        <v>4274.400000000001</v>
      </c>
      <c r="F113" s="32">
        <f>SUM(F103:F112)</f>
        <v>4274.400000000001</v>
      </c>
      <c r="G113" s="41"/>
      <c r="H113" s="41"/>
      <c r="I113" s="32">
        <f>SUM(I103:I112)</f>
        <v>4207.889999999999</v>
      </c>
      <c r="J113" s="34">
        <f>SUM(J103:J112)</f>
        <v>-66.51000000000019</v>
      </c>
      <c r="K113" s="102"/>
      <c r="L113" s="127">
        <f>SUM(L103:L112)</f>
        <v>4207.889999999999</v>
      </c>
      <c r="M113" s="127">
        <f>SUM(M103:M112)</f>
        <v>4207.889999999999</v>
      </c>
      <c r="N113" s="33">
        <f>SUM(N103:N112)</f>
        <v>0</v>
      </c>
      <c r="O113" s="31"/>
      <c r="P113" s="102"/>
      <c r="R113" s="107"/>
      <c r="V113" s="107"/>
      <c r="W113" s="107"/>
      <c r="X113" s="107"/>
      <c r="Y113" s="107"/>
    </row>
    <row r="114" spans="2:24" ht="25.5">
      <c r="B114" s="1" t="s">
        <v>95</v>
      </c>
      <c r="C114" s="5" t="s">
        <v>95</v>
      </c>
      <c r="E114" s="38">
        <v>3556.8</v>
      </c>
      <c r="F114" s="38">
        <f>+G114+E114</f>
        <v>3556.8</v>
      </c>
      <c r="G114" s="39"/>
      <c r="H114" s="39"/>
      <c r="I114" s="38">
        <v>3450.278</v>
      </c>
      <c r="J114" s="40">
        <f t="shared" si="23"/>
        <v>-106.52200000000039</v>
      </c>
      <c r="K114" s="97" t="s">
        <v>130</v>
      </c>
      <c r="L114" s="119">
        <v>3450.278</v>
      </c>
      <c r="M114" s="120">
        <f>+X114</f>
        <v>3596</v>
      </c>
      <c r="N114" s="109">
        <f>+M114-L114</f>
        <v>145.7220000000002</v>
      </c>
      <c r="O114" s="108" t="s">
        <v>230</v>
      </c>
      <c r="P114" s="97"/>
      <c r="V114" s="105">
        <v>81</v>
      </c>
      <c r="W114" s="105" t="s">
        <v>120</v>
      </c>
      <c r="X114" s="105">
        <v>3596</v>
      </c>
    </row>
    <row r="115" spans="2:24" ht="25.5">
      <c r="B115" s="1" t="s">
        <v>96</v>
      </c>
      <c r="C115" s="5" t="s">
        <v>96</v>
      </c>
      <c r="D115" s="5"/>
      <c r="E115" s="52">
        <v>4013.7</v>
      </c>
      <c r="F115" s="38">
        <f>+G115+E115+0.8</f>
        <v>4207.5</v>
      </c>
      <c r="G115" s="63">
        <v>193</v>
      </c>
      <c r="H115" s="88" t="s">
        <v>109</v>
      </c>
      <c r="I115" s="38">
        <v>4367.5</v>
      </c>
      <c r="J115" s="40">
        <f t="shared" si="23"/>
        <v>160</v>
      </c>
      <c r="K115" s="97"/>
      <c r="L115" s="119">
        <v>4367.5</v>
      </c>
      <c r="M115" s="120">
        <f>+X115</f>
        <v>4426</v>
      </c>
      <c r="N115" s="109">
        <f>+M115-L115</f>
        <v>58.5</v>
      </c>
      <c r="O115" s="108" t="s">
        <v>231</v>
      </c>
      <c r="P115" s="97"/>
      <c r="V115" s="105">
        <v>82</v>
      </c>
      <c r="W115" s="105" t="s">
        <v>121</v>
      </c>
      <c r="X115" s="105">
        <v>4426</v>
      </c>
    </row>
    <row r="116" spans="2:24" ht="12.75">
      <c r="B116" s="1" t="s">
        <v>97</v>
      </c>
      <c r="C116" s="5" t="s">
        <v>97</v>
      </c>
      <c r="E116" s="38">
        <v>412.2</v>
      </c>
      <c r="F116" s="38">
        <f t="shared" si="22"/>
        <v>412.2</v>
      </c>
      <c r="G116" s="39"/>
      <c r="H116" s="39"/>
      <c r="I116" s="38">
        <v>412.47</v>
      </c>
      <c r="J116" s="40">
        <f t="shared" si="23"/>
        <v>0.27000000000003865</v>
      </c>
      <c r="K116" s="97"/>
      <c r="L116" s="129">
        <v>470.17</v>
      </c>
      <c r="M116" s="120">
        <f>+L116</f>
        <v>470.17</v>
      </c>
      <c r="N116" s="40">
        <f>+M116-L116</f>
        <v>0</v>
      </c>
      <c r="O116" s="9"/>
      <c r="P116" s="97"/>
      <c r="V116" s="105">
        <v>84</v>
      </c>
      <c r="W116" s="105" t="s">
        <v>122</v>
      </c>
      <c r="X116" s="105">
        <v>470</v>
      </c>
    </row>
    <row r="117" spans="2:24" ht="15">
      <c r="B117" s="1" t="s">
        <v>98</v>
      </c>
      <c r="C117" s="5" t="s">
        <v>98</v>
      </c>
      <c r="E117" s="46">
        <v>1220.1</v>
      </c>
      <c r="F117" s="46">
        <f t="shared" si="22"/>
        <v>1220.1</v>
      </c>
      <c r="G117" s="53">
        <v>0</v>
      </c>
      <c r="H117" s="53"/>
      <c r="I117" s="46">
        <v>1220.68</v>
      </c>
      <c r="J117" s="48">
        <f t="shared" si="23"/>
        <v>0.5800000000001546</v>
      </c>
      <c r="K117" s="97"/>
      <c r="L117" s="125">
        <v>1220.68</v>
      </c>
      <c r="M117" s="121">
        <f>+L117</f>
        <v>1220.68</v>
      </c>
      <c r="N117" s="40">
        <f>+M117-L117</f>
        <v>0</v>
      </c>
      <c r="O117" s="9"/>
      <c r="P117" s="97"/>
      <c r="V117" s="105">
        <v>85</v>
      </c>
      <c r="X117" s="105">
        <v>1221</v>
      </c>
    </row>
    <row r="118" spans="3:25" s="28" customFormat="1" ht="15">
      <c r="C118" s="29"/>
      <c r="D118" s="30" t="s">
        <v>166</v>
      </c>
      <c r="E118" s="32">
        <f>SUM(E114:E117)</f>
        <v>9202.8</v>
      </c>
      <c r="F118" s="32">
        <f>SUM(F114:F117)</f>
        <v>9396.6</v>
      </c>
      <c r="G118" s="33">
        <f>SUM(G114:G117)</f>
        <v>193</v>
      </c>
      <c r="H118" s="41"/>
      <c r="I118" s="32">
        <f>SUM(I114:I117)</f>
        <v>9450.928</v>
      </c>
      <c r="J118" s="34">
        <f>SUM(J114:J117)</f>
        <v>54.327999999999804</v>
      </c>
      <c r="K118" s="102"/>
      <c r="L118" s="127">
        <f>SUM(L114:L117)</f>
        <v>9508.628</v>
      </c>
      <c r="M118" s="127">
        <f>SUM(M114:M117)</f>
        <v>9712.85</v>
      </c>
      <c r="N118" s="116">
        <f>SUM(N114:N117)</f>
        <v>204.2220000000002</v>
      </c>
      <c r="O118" s="31"/>
      <c r="P118" s="102"/>
      <c r="R118" s="107"/>
      <c r="V118" s="107"/>
      <c r="W118" s="107"/>
      <c r="X118" s="107"/>
      <c r="Y118" s="107"/>
    </row>
    <row r="119" spans="2:25" s="28" customFormat="1" ht="29.25">
      <c r="B119" s="28" t="s">
        <v>55</v>
      </c>
      <c r="C119" s="29" t="s">
        <v>55</v>
      </c>
      <c r="D119" s="29"/>
      <c r="E119" s="35">
        <v>983.3</v>
      </c>
      <c r="F119" s="35">
        <f t="shared" si="22"/>
        <v>983.3</v>
      </c>
      <c r="G119" s="36"/>
      <c r="H119" s="36"/>
      <c r="I119" s="35">
        <v>1128.6</v>
      </c>
      <c r="J119" s="37">
        <f t="shared" si="23"/>
        <v>145.29999999999995</v>
      </c>
      <c r="K119" s="102" t="s">
        <v>113</v>
      </c>
      <c r="L119" s="130">
        <v>1128.6</v>
      </c>
      <c r="M119" s="120">
        <f>+L119</f>
        <v>1128.6</v>
      </c>
      <c r="N119" s="40">
        <f>+M119-L119</f>
        <v>0</v>
      </c>
      <c r="O119" s="31"/>
      <c r="P119" s="102"/>
      <c r="R119" s="107"/>
      <c r="V119" s="105" t="s">
        <v>177</v>
      </c>
      <c r="W119" s="105" t="s">
        <v>55</v>
      </c>
      <c r="X119" s="105">
        <v>1129</v>
      </c>
      <c r="Y119" s="107"/>
    </row>
    <row r="120" spans="5:16" ht="6" customHeight="1">
      <c r="E120" s="38"/>
      <c r="F120" s="38">
        <f t="shared" si="22"/>
        <v>0</v>
      </c>
      <c r="G120" s="39"/>
      <c r="H120" s="39"/>
      <c r="I120" s="38"/>
      <c r="J120" s="40">
        <f t="shared" si="23"/>
        <v>0</v>
      </c>
      <c r="K120" s="97"/>
      <c r="L120" s="119"/>
      <c r="M120" s="119"/>
      <c r="N120" s="40">
        <f>+L120-I120</f>
        <v>0</v>
      </c>
      <c r="O120" s="9"/>
      <c r="P120" s="97"/>
    </row>
    <row r="121" spans="2:25" s="28" customFormat="1" ht="15">
      <c r="B121" s="28" t="s">
        <v>56</v>
      </c>
      <c r="C121" s="29" t="s">
        <v>56</v>
      </c>
      <c r="E121" s="35">
        <v>13454.9</v>
      </c>
      <c r="F121" s="35">
        <v>13455</v>
      </c>
      <c r="G121" s="36"/>
      <c r="H121" s="36"/>
      <c r="I121" s="93">
        <v>13052.89</v>
      </c>
      <c r="J121" s="37">
        <f t="shared" si="23"/>
        <v>-402.1100000000006</v>
      </c>
      <c r="K121" s="102"/>
      <c r="L121" s="120">
        <f>13052.89-297</f>
        <v>12755.89</v>
      </c>
      <c r="M121" s="120">
        <f>+L121-N118-N17</f>
        <v>12440.478</v>
      </c>
      <c r="N121" s="110">
        <f>+M121-L121</f>
        <v>-315.41200000000026</v>
      </c>
      <c r="O121" s="31"/>
      <c r="P121" s="102"/>
      <c r="R121" s="107"/>
      <c r="V121" s="105" t="s">
        <v>178</v>
      </c>
      <c r="W121" s="105" t="s">
        <v>56</v>
      </c>
      <c r="X121" s="105">
        <v>12437</v>
      </c>
      <c r="Y121" s="107"/>
    </row>
    <row r="122" spans="5:16" ht="6" customHeight="1">
      <c r="E122" s="38"/>
      <c r="F122" s="38"/>
      <c r="G122" s="39"/>
      <c r="H122" s="39"/>
      <c r="I122" s="38"/>
      <c r="J122" s="40">
        <f t="shared" si="23"/>
        <v>0</v>
      </c>
      <c r="K122" s="97"/>
      <c r="L122" s="119"/>
      <c r="M122" s="119"/>
      <c r="N122" s="110"/>
      <c r="O122" s="9"/>
      <c r="P122" s="97"/>
    </row>
    <row r="123" spans="5:25" ht="16.5" thickBot="1">
      <c r="E123" s="27">
        <f>SUM(E121:E122,E119,E118,E113,E102,E87,E78,E58,E53,E48)</f>
        <v>86346</v>
      </c>
      <c r="F123" s="27">
        <f>SUM(F121:F122,F119,F118,F113,F102,F87,F78,F58,F53,F48)</f>
        <v>86345.9</v>
      </c>
      <c r="G123" s="27">
        <f>+F123-E123</f>
        <v>-0.10000000000582077</v>
      </c>
      <c r="H123" s="89">
        <f>SUM(H43:H121,H23:H33,H17,H10,H3)</f>
        <v>0</v>
      </c>
      <c r="I123" s="27">
        <f>SUM(I121:I122,I119,I118,I113,I102,I87,I78,I58,I53,I48)</f>
        <v>86345.71801</v>
      </c>
      <c r="J123" s="89">
        <f>SUM(J121:J122,J119,J118,J113,J102,J87,J78,J58,J53,J48)</f>
        <v>-0.1819900000009511</v>
      </c>
      <c r="K123" s="114"/>
      <c r="L123" s="131">
        <f>SUM(L121:L122,L119,L118,L113,L102,L87,L78,L58,L53,L48)</f>
        <v>86345.38801</v>
      </c>
      <c r="M123" s="131">
        <f>SUM(M121:M122,M119,M118,M113,M102,M87,M78,M58,M53,M48)</f>
        <v>86345.28801</v>
      </c>
      <c r="N123" s="89">
        <f>SUM(N121:N122,N119,N118,N113,N102,N87,N78,N58,N53,N48)+0.2</f>
        <v>0.2</v>
      </c>
      <c r="O123" s="14"/>
      <c r="P123" s="97"/>
      <c r="Y123" s="111">
        <f>SUM(X121,X123)</f>
        <v>12437</v>
      </c>
    </row>
    <row r="124" spans="5:24" ht="12.75">
      <c r="E124" s="2"/>
      <c r="F124" s="2"/>
      <c r="G124" s="2"/>
      <c r="H124" s="2"/>
      <c r="J124" s="2"/>
      <c r="K124" s="6"/>
      <c r="N124" s="2"/>
      <c r="O124" s="6"/>
      <c r="P124" s="6"/>
      <c r="X124" s="105">
        <f>SUM(X1:X121)</f>
        <v>86331</v>
      </c>
    </row>
    <row r="125" spans="5:14" ht="12.75">
      <c r="E125" s="3"/>
      <c r="F125" s="3"/>
      <c r="G125" s="3"/>
      <c r="H125" s="3"/>
      <c r="N125" s="3"/>
    </row>
    <row r="126" spans="5:8" ht="12.75">
      <c r="E126" s="3"/>
      <c r="F126" s="3"/>
      <c r="G126" s="3"/>
      <c r="H126" s="3"/>
    </row>
    <row r="127" spans="5:24" ht="14.25">
      <c r="E127" s="3"/>
      <c r="F127" s="3"/>
      <c r="G127" s="3"/>
      <c r="H127" s="3"/>
      <c r="V127" s="107"/>
      <c r="W127" s="107"/>
      <c r="X127" s="107"/>
    </row>
    <row r="128" spans="5:8" ht="12.75">
      <c r="E128" s="3"/>
      <c r="F128" s="3"/>
      <c r="G128" s="3"/>
      <c r="H128" s="3"/>
    </row>
    <row r="129" spans="5:8" ht="12.75">
      <c r="E129" s="3"/>
      <c r="F129" s="3"/>
      <c r="G129" s="3"/>
      <c r="H129" s="3"/>
    </row>
    <row r="130" spans="5:8" ht="12.75">
      <c r="E130" s="3"/>
      <c r="F130" s="3"/>
      <c r="G130" s="3"/>
      <c r="H130" s="3"/>
    </row>
    <row r="131" spans="5:8" ht="12.75">
      <c r="E131" s="3"/>
      <c r="F131" s="3"/>
      <c r="G131" s="3"/>
      <c r="H131" s="3"/>
    </row>
    <row r="132" spans="5:8" ht="12.75">
      <c r="E132" s="3"/>
      <c r="F132" s="3"/>
      <c r="G132" s="3"/>
      <c r="H132" s="3"/>
    </row>
    <row r="133" spans="5:8" ht="12.75">
      <c r="E133" s="3"/>
      <c r="F133" s="3"/>
      <c r="G133" s="3"/>
      <c r="H133" s="3"/>
    </row>
    <row r="134" spans="5:8" ht="12.75">
      <c r="E134" s="3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24" ht="14.25">
      <c r="E142" s="3"/>
      <c r="F142" s="3"/>
      <c r="G142" s="3"/>
      <c r="H142" s="3"/>
      <c r="V142" s="107"/>
      <c r="W142" s="107"/>
      <c r="X142" s="107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24" ht="14.25">
      <c r="E153" s="3"/>
      <c r="F153" s="3"/>
      <c r="G153" s="3"/>
      <c r="H153" s="3"/>
      <c r="V153" s="107"/>
      <c r="W153" s="107"/>
      <c r="X153" s="107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24" ht="14.25">
      <c r="E158" s="3"/>
      <c r="F158" s="3"/>
      <c r="G158" s="3"/>
      <c r="H158" s="3"/>
      <c r="V158" s="107"/>
      <c r="W158" s="107"/>
      <c r="X158" s="107"/>
    </row>
    <row r="159" spans="5:24" ht="14.25">
      <c r="E159" s="3"/>
      <c r="F159" s="3"/>
      <c r="G159" s="3"/>
      <c r="H159" s="3"/>
      <c r="V159" s="107"/>
      <c r="W159" s="107"/>
      <c r="X159" s="107"/>
    </row>
    <row r="161" spans="22:24" ht="14.25">
      <c r="V161" s="107"/>
      <c r="W161" s="107"/>
      <c r="X161" s="107"/>
    </row>
  </sheetData>
  <printOptions gridLines="1"/>
  <pageMargins left="0.63" right="0.22" top="0.31" bottom="0.3" header="0.28" footer="0.15"/>
  <pageSetup fitToHeight="2" fitToWidth="1" horizontalDpi="600" verticalDpi="600" orientation="portrait" scale="67" r:id="rId1"/>
  <headerFooter alignWithMargins="0">
    <oddFooter>&amp;R&amp;F      &amp;"Arial,Bold"&amp;14&amp;D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2005-01-31T15:28:40Z</cp:lastPrinted>
  <dcterms:created xsi:type="dcterms:W3CDTF">2004-10-21T11:18:03Z</dcterms:created>
  <dcterms:modified xsi:type="dcterms:W3CDTF">2005-03-05T01:36:48Z</dcterms:modified>
  <cp:category/>
  <cp:version/>
  <cp:contentType/>
  <cp:contentStatus/>
</cp:coreProperties>
</file>