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0995" activeTab="0"/>
  </bookViews>
  <sheets>
    <sheet name="ECP31 ECP33-34Reconciliation" sheetId="1" r:id="rId1"/>
  </sheets>
  <definedNames>
    <definedName name="_xlnm.Print_Area" localSheetId="0">'ECP31 ECP33-34Reconciliation'!$A$3:$Z$125</definedName>
    <definedName name="_xlnm.Print_Titles" localSheetId="0">'ECP31 ECP33-34Reconciliation'!$1:$2</definedName>
  </definedNames>
  <calcPr fullCalcOnLoad="1"/>
</workbook>
</file>

<file path=xl/sharedStrings.xml><?xml version="1.0" encoding="utf-8"?>
<sst xmlns="http://schemas.openxmlformats.org/spreadsheetml/2006/main" count="395" uniqueCount="206">
  <si>
    <t>NCSX rebaseline reconciliation</t>
  </si>
  <si>
    <t>FIRST PLASMA July 2009</t>
  </si>
  <si>
    <t>wbs2</t>
  </si>
  <si>
    <t>ECP 14</t>
  </si>
  <si>
    <t>ECP 16</t>
  </si>
  <si>
    <t>change</t>
  </si>
  <si>
    <t>description</t>
  </si>
  <si>
    <t>ECP 18</t>
  </si>
  <si>
    <t>ECP 21</t>
  </si>
  <si>
    <t>WBS2</t>
  </si>
  <si>
    <t>DESC</t>
  </si>
  <si>
    <t>ECP031</t>
  </si>
  <si>
    <t>ECP-033 &amp; ECP -034</t>
  </si>
  <si>
    <t>Changes</t>
  </si>
  <si>
    <t>11 - In-Vessel Components</t>
  </si>
  <si>
    <t>111 - Limiters</t>
  </si>
  <si>
    <t>11 - 11 - In-Vessel Components</t>
  </si>
  <si>
    <t>12 - Vacuum Vessel Systems</t>
  </si>
  <si>
    <t>121 - Vacuum Vessel Assembly</t>
  </si>
  <si>
    <t xml:space="preserve">ECP 16 FY04 cost variance +14.6k </t>
  </si>
  <si>
    <t>.Increased Viola to 2  days /week oversight +$63k; Increased field weld joint full size sample =+$96k</t>
  </si>
  <si>
    <t>12 - 12 - Vacuum Vessel Systems</t>
  </si>
  <si>
    <t>Trinos Flanges (ECP-034)</t>
  </si>
  <si>
    <t xml:space="preserve">122 - Vacuum Vessel Thermal Insulation          </t>
  </si>
  <si>
    <t xml:space="preserve">123 - Vacuum Vessel Heating and Cooling Distrib </t>
  </si>
  <si>
    <t>124 - Vacuum Vessel Supports</t>
  </si>
  <si>
    <t>.Lateral supports +22k</t>
  </si>
  <si>
    <t>125 - Vacuum Vessel Local I&amp;C</t>
  </si>
  <si>
    <t>subtotal</t>
  </si>
  <si>
    <t>13 - Conventional Coils</t>
  </si>
  <si>
    <t xml:space="preserve">130 - Conventional Coil Design                  </t>
  </si>
  <si>
    <t>Kalish re-estimate of new design</t>
  </si>
  <si>
    <t>Completion of Prelim design and the re-estimate of final design tasks.</t>
  </si>
  <si>
    <t>13 - 13 - Conventional Coils</t>
  </si>
  <si>
    <t>131 - TF Coils</t>
  </si>
  <si>
    <t>132 - PF Coils</t>
  </si>
  <si>
    <t>Kalish re-estimate</t>
  </si>
  <si>
    <t>133 - External Trim Coils</t>
  </si>
  <si>
    <t>ECP 16 simplification of trim coli sys -200k</t>
  </si>
  <si>
    <t>134 - Conventional Coil Local</t>
  </si>
  <si>
    <t>14 - Modular Coils</t>
  </si>
  <si>
    <t xml:space="preserve">141 - Modular Coil Winding Form                 </t>
  </si>
  <si>
    <t>ECP 16 FY04 cost variance +93</t>
  </si>
  <si>
    <t>+$52k MCWF analysis, +85 EIO s/c,+54 JPP s/c,+79 title III MCWF fab</t>
  </si>
  <si>
    <t>14 - 14 - Modular Coils</t>
  </si>
  <si>
    <t>Addl Heat Treatment (ECP-033)</t>
  </si>
  <si>
    <t xml:space="preserve">142 - Modular Coil Windings and Assembly        </t>
  </si>
  <si>
    <t>ECP 16 FY04 cost variance +139.</t>
  </si>
  <si>
    <t xml:space="preserve"> Chrzanowski/Meighan oversight of TRC +202k</t>
  </si>
  <si>
    <t>143 - Modular Coil Local I&amp;C</t>
  </si>
  <si>
    <t xml:space="preserve">144 - Modular Coil Winding Facility &amp; Fixtures  </t>
  </si>
  <si>
    <t>ECP 16 FY04 cost variance +507</t>
  </si>
  <si>
    <t>15 - Structures</t>
  </si>
  <si>
    <t>151 - Coil Support Structure</t>
  </si>
  <si>
    <t>15 - 15 - Structures</t>
  </si>
  <si>
    <t>16 - Coil Services</t>
  </si>
  <si>
    <t>161 - LN2 Distribution</t>
  </si>
  <si>
    <t>16 - 16 - Coil Services</t>
  </si>
  <si>
    <t>162 - Electrical Leads</t>
  </si>
  <si>
    <t>163 - Coil Protection System</t>
  </si>
  <si>
    <t>17 - Cryostat and Base Support Structure</t>
  </si>
  <si>
    <t>171 -Cryostat</t>
  </si>
  <si>
    <t>17 - 17 - Cryostat and Base Support Structure</t>
  </si>
  <si>
    <t>172 - Base Support Structure</t>
  </si>
  <si>
    <t>173-Spacer manipulator</t>
  </si>
  <si>
    <t>173 - Spacer Manipulator</t>
  </si>
  <si>
    <t>18 - Field Period Assembly</t>
  </si>
  <si>
    <t xml:space="preserve">181 - Field Period Assembly Planning/Oversight  </t>
  </si>
  <si>
    <t>Reduced Viola to .7 fte during FP assy.-$175k. $190 trabsferred to wbs185</t>
  </si>
  <si>
    <t>18 - 18 - Field Period Assembly</t>
  </si>
  <si>
    <t xml:space="preserve">182 - TFTR Test Cell Area preparations          </t>
  </si>
  <si>
    <t>part of FP assy</t>
  </si>
  <si>
    <t xml:space="preserve">183 - Receive Inspect  and Test Coils           </t>
  </si>
  <si>
    <t xml:space="preserve">184 - Receive  Inspect  and Test VV             </t>
  </si>
  <si>
    <t xml:space="preserve">+202k increased cost for stud instl, cooling tubes, magnetics instl, </t>
  </si>
  <si>
    <t>185 - Assemble Field Periods</t>
  </si>
  <si>
    <t>+$129 MC sub-assy,</t>
  </si>
  <si>
    <t xml:space="preserve">186 - Tooling Design and Fabrication            </t>
  </si>
  <si>
    <t>187 - Measurement Systems</t>
  </si>
  <si>
    <t>19 - Stellarator Core Management and Integration</t>
  </si>
  <si>
    <t xml:space="preserve">191 - Stellarator Core Management &amp; Oversight   </t>
  </si>
  <si>
    <t>ECP 16 FY04 cost variance +30</t>
  </si>
  <si>
    <t>19 - 19 - Stellarator Core Management and Integration</t>
  </si>
  <si>
    <t xml:space="preserve">192 - Stellarator Core Integration &amp; Analysis   </t>
  </si>
  <si>
    <t>Demo method for determining current center +88.Moved Brooks to WBS 82 -158</t>
  </si>
  <si>
    <t>SUBTOTAL WBS 1</t>
  </si>
  <si>
    <t>21 - Fueling Systems</t>
  </si>
  <si>
    <t>ECP 16 simplification offueling sys</t>
  </si>
  <si>
    <t>21 - 21 - Fueling Systems</t>
  </si>
  <si>
    <t>22 - Torus Vacuum Pumping Systems</t>
  </si>
  <si>
    <t>22 - 22 - Torus Vacuum Pumping Systems</t>
  </si>
  <si>
    <t>25 - Neutral Beam Injection System</t>
  </si>
  <si>
    <t>25 - 25 - Neutral Beam Injection System</t>
  </si>
  <si>
    <t xml:space="preserve">250 - Neutral Beam Injection System             </t>
  </si>
  <si>
    <t>SUBTOTAL WBS 2</t>
  </si>
  <si>
    <t>31 - Magnetic Diagnostics</t>
  </si>
  <si>
    <t>Deleted $41k for install of sensors and mag diag. Alreadyy incl in wbs 184</t>
  </si>
  <si>
    <t>31 - 31 - Magnetic Diagnostics</t>
  </si>
  <si>
    <t>36 - Edge and Divertor Diagnostics</t>
  </si>
  <si>
    <t>36 - 36 - Edge and Divertor Diagnostics</t>
  </si>
  <si>
    <t>38 - Electron Beam (EB) Mapping</t>
  </si>
  <si>
    <t>38 - 38 - Electron Beam (EB) Mapping</t>
  </si>
  <si>
    <t>39 - Diagnostics Integration</t>
  </si>
  <si>
    <t>39 - 39 - Diagnostics Integration</t>
  </si>
  <si>
    <t>SUBTOTAL WBS 3</t>
  </si>
  <si>
    <t>41 - AC Power</t>
  </si>
  <si>
    <t xml:space="preserve">411 - Auxliary AC Power Systems                 </t>
  </si>
  <si>
    <t>eliminated outlets on 2nd level</t>
  </si>
  <si>
    <t>41 - 41 - AC Power</t>
  </si>
  <si>
    <t xml:space="preserve">412 - Experimental AC Power Systems             </t>
  </si>
  <si>
    <t>43 - DC Systems</t>
  </si>
  <si>
    <t>431 - C-Site DC Systems</t>
  </si>
  <si>
    <t>43 - 43 - DC Systems</t>
  </si>
  <si>
    <t>432 - D-to-C Site DC Systems</t>
  </si>
  <si>
    <t>ECP 16 reclassification to non MIE</t>
  </si>
  <si>
    <t>433 - D-Site DC Systems</t>
  </si>
  <si>
    <t>44 - Control and protection Systems</t>
  </si>
  <si>
    <t>441 - Electrical Interlocks</t>
  </si>
  <si>
    <t>44 - 44 - Control and protection Systems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</si>
  <si>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</si>
  <si>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</si>
  <si>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</si>
  <si>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</si>
  <si>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Increased scope from Raki</t>
  </si>
  <si>
    <t>45 - Power System Design and Integration</t>
  </si>
  <si>
    <t xml:space="preserve">451 - System Design and Interfaces              </t>
  </si>
  <si>
    <t>45 - 45 - Power System Design and Integration</t>
  </si>
  <si>
    <t xml:space="preserve">452 - Electrical Systems Support                </t>
  </si>
  <si>
    <t>453 - System Testing (PTP's)</t>
  </si>
  <si>
    <t>46 - FCPC Building Modifications</t>
  </si>
  <si>
    <t>46 - 46 - FCPC Building Modifications</t>
  </si>
  <si>
    <t>SUBTOTAL WBS 4</t>
  </si>
  <si>
    <t>51 - TCP/IP Infrastructure Systems</t>
  </si>
  <si>
    <t>51 - 51 - TCP/IP Infrastructure Systems</t>
  </si>
  <si>
    <t>52 - Central Instrumentation &amp; Control</t>
  </si>
  <si>
    <t>52 - 52 - Central Instrumentation &amp; Control</t>
  </si>
  <si>
    <t>53 - Data Acquisition &amp; Facility Computing</t>
  </si>
  <si>
    <t>53 - 53 - Data Acquisition &amp; Facility Computing</t>
  </si>
  <si>
    <t>54 - Facility Timing &amp; Synchronization</t>
  </si>
  <si>
    <t>54 - 54 - Facility Timing &amp; Synchronization</t>
  </si>
  <si>
    <t>55 - Real Time Plasma &amp; Power Supply Control Sys</t>
  </si>
  <si>
    <t>55 - 55 - Real Time Plasma &amp; Power Supply Control Sys</t>
  </si>
  <si>
    <t>56 - Central Safety Interlock Systems</t>
  </si>
  <si>
    <t>56 - 56 - Central Safety Interlock Systems</t>
  </si>
  <si>
    <t>58 - Central I&amp;C management and Integration</t>
  </si>
  <si>
    <t>58 - 58 - Central I&amp;C management and Integration</t>
  </si>
  <si>
    <t>SUBTOTAL WBS 5</t>
  </si>
  <si>
    <t>61 - Water Systems</t>
  </si>
  <si>
    <t>611 - C-Site Cooling System</t>
  </si>
  <si>
    <t>61 - 61 - Water Systems</t>
  </si>
  <si>
    <t xml:space="preserve">612 - NB Water Cooling Systems                  </t>
  </si>
  <si>
    <t>ECP 16 not req'd for CD-4.</t>
  </si>
  <si>
    <t>613 - Vacuum Pumping System</t>
  </si>
  <si>
    <t>614 - Bakeout Water System</t>
  </si>
  <si>
    <t>62 - Cryogenic Systems</t>
  </si>
  <si>
    <t>621 - LN2-LHe Supply System</t>
  </si>
  <si>
    <t>62 - 62 - Cryogenic Systems</t>
  </si>
  <si>
    <t>622 - LN2 Coil Cooling Supply</t>
  </si>
  <si>
    <t xml:space="preserve">623 - GN2 Cryostat Cooling System               </t>
  </si>
  <si>
    <t>63 - Utility Systems</t>
  </si>
  <si>
    <t>63 - 63 - Utility Systems</t>
  </si>
  <si>
    <t>65 - Facility Systems Integration</t>
  </si>
  <si>
    <t>65 - 65 - Facility Systems Integration</t>
  </si>
  <si>
    <t xml:space="preserve">650 - Facility Systems Integration              </t>
  </si>
  <si>
    <t>SUBTOTAL WBS 6</t>
  </si>
  <si>
    <t>71 - Shield Wall Seismic Modifications</t>
  </si>
  <si>
    <t>71 - 71 - Shield Wall Seismic Modifications</t>
  </si>
  <si>
    <t xml:space="preserve">740 - Machine Assembly Planning and Oversight   </t>
  </si>
  <si>
    <t>72 - Control Room Refurbishment</t>
  </si>
  <si>
    <t>72 - 72 - Control Room Refurbishment</t>
  </si>
  <si>
    <t>Control Room Walls - GPP (ECP-034)</t>
  </si>
  <si>
    <t>73 - Platform Design &amp; Fabrication</t>
  </si>
  <si>
    <t>73 - 73 - Platform Design &amp; Fabrication</t>
  </si>
  <si>
    <t xml:space="preserve">730 - Test Cell &amp; Basement Assembly Operations  </t>
  </si>
  <si>
    <t>74 - Machine Assembly Planning and Oversight</t>
  </si>
  <si>
    <t>74 - 74 - Machine Assembly Planning and Oversight</t>
  </si>
  <si>
    <t xml:space="preserve">741 - Planning Prior to Machine Assembly        </t>
  </si>
  <si>
    <t>742 - Construction Management</t>
  </si>
  <si>
    <t>75 - Test Cell and Basement Assembly Operations</t>
  </si>
  <si>
    <t xml:space="preserve">750 - Test Cell &amp; Basement Assembly Operations  </t>
  </si>
  <si>
    <t>75 - 75 - Test Cell and Basement Assembly Operations</t>
  </si>
  <si>
    <t>76 - Tooling Design &amp; Fabrication</t>
  </si>
  <si>
    <t>76 - 76 - Tooling Design &amp; Fabrication</t>
  </si>
  <si>
    <t>SUBTOTAL WBS 7</t>
  </si>
  <si>
    <t>81 - Project Management and Control</t>
  </si>
  <si>
    <t>re-estimted out year needs. Cost share with res prep</t>
  </si>
  <si>
    <t>Prior year scope retirement fore FY04</t>
  </si>
  <si>
    <t>81 - 81 - Project Management and Control</t>
  </si>
  <si>
    <t xml:space="preserve">810 - Project Management &amp; Control              </t>
  </si>
  <si>
    <t>82 - Project Engineering</t>
  </si>
  <si>
    <t>ECP 16 FY04 cost variance +193</t>
  </si>
  <si>
    <t>New scope for FY05. Dimensional control coordinator.</t>
  </si>
  <si>
    <t>82 - 82 - Project Engineering</t>
  </si>
  <si>
    <t>820 - Project Engineering</t>
  </si>
  <si>
    <t>84 - Project Physics</t>
  </si>
  <si>
    <t>84 - 84 - Project Physics</t>
  </si>
  <si>
    <t>840 - Project Physics</t>
  </si>
  <si>
    <t>85 - Integrated Systems Testing</t>
  </si>
  <si>
    <t>85 - 85 - Integrated Systems Testing</t>
  </si>
  <si>
    <t>SUBTOTAL WBS 8</t>
  </si>
  <si>
    <t>PPPL Allocations</t>
  </si>
  <si>
    <t>Adjusted based upon FY04 allocation costs and estimated out year mapping</t>
  </si>
  <si>
    <t>AA - PPPL Allocations</t>
  </si>
  <si>
    <t>Contingency</t>
  </si>
  <si>
    <t>CC - Contingency</t>
  </si>
  <si>
    <t>Contingency Drawdown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</si>
</sst>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u val="single"/>
      <sz val="16"/>
      <name val="Arial"/>
      <family val="0"/>
    </font>
    <font>
      <b/>
      <u val="singleAccounting"/>
      <sz val="14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0"/>
    </font>
    <font>
      <b/>
      <u val="singleAccounting"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11"/>
      <name val="Arial"/>
      <family val="2"/>
    </font>
    <font>
      <b/>
      <i/>
      <sz val="11"/>
      <name val="Arial"/>
      <family val="0"/>
    </font>
    <font>
      <u val="single"/>
      <sz val="10"/>
      <name val="Arial"/>
      <family val="0"/>
    </font>
    <font>
      <b/>
      <sz val="1.75"/>
      <name val="Arial"/>
      <family val="2"/>
    </font>
    <font>
      <sz val="1"/>
      <name val="Arial"/>
      <family val="2"/>
    </font>
    <font>
      <b/>
      <sz val="1.5"/>
      <name val="Arial"/>
      <family val="2"/>
    </font>
    <font>
      <sz val="1.5"/>
      <name val="Arial"/>
      <family val="2"/>
    </font>
    <font>
      <b/>
      <sz val="1.25"/>
      <name val="Arial"/>
      <family val="2"/>
    </font>
    <font>
      <sz val="1.25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69" fontId="6" fillId="0" borderId="0" xfId="15" applyNumberFormat="1" applyFont="1" applyFill="1" applyAlignment="1">
      <alignment/>
    </xf>
    <xf numFmtId="0" fontId="7" fillId="3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69" fontId="10" fillId="0" borderId="5" xfId="15" applyNumberFormat="1" applyFont="1" applyFill="1" applyBorder="1" applyAlignment="1">
      <alignment wrapText="1"/>
    </xf>
    <xf numFmtId="0" fontId="10" fillId="0" borderId="6" xfId="0" applyFont="1" applyFill="1" applyBorder="1" applyAlignment="1">
      <alignment/>
    </xf>
    <xf numFmtId="169" fontId="10" fillId="0" borderId="7" xfId="15" applyNumberFormat="1" applyFont="1" applyFill="1" applyBorder="1" applyAlignment="1">
      <alignment wrapText="1"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0" borderId="1" xfId="0" applyFont="1" applyFill="1" applyBorder="1" applyAlignment="1">
      <alignment/>
    </xf>
    <xf numFmtId="169" fontId="11" fillId="0" borderId="7" xfId="15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69" fontId="0" fillId="0" borderId="5" xfId="15" applyNumberFormat="1" applyFill="1" applyBorder="1" applyAlignment="1">
      <alignment/>
    </xf>
    <xf numFmtId="169" fontId="0" fillId="0" borderId="6" xfId="15" applyNumberFormat="1" applyFill="1" applyBorder="1" applyAlignment="1">
      <alignment/>
    </xf>
    <xf numFmtId="16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169" fontId="0" fillId="0" borderId="7" xfId="15" applyNumberFormat="1" applyFill="1" applyBorder="1" applyAlignment="1">
      <alignment/>
    </xf>
    <xf numFmtId="169" fontId="0" fillId="0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169" fontId="0" fillId="0" borderId="9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/>
    </xf>
    <xf numFmtId="169" fontId="7" fillId="3" borderId="9" xfId="15" applyNumberFormat="1" applyFont="1" applyFill="1" applyBorder="1" applyAlignment="1">
      <alignment/>
    </xf>
    <xf numFmtId="169" fontId="0" fillId="0" borderId="10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69" fontId="0" fillId="0" borderId="9" xfId="15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169" fontId="0" fillId="0" borderId="10" xfId="15" applyNumberFormat="1" applyBorder="1" applyAlignment="1">
      <alignment/>
    </xf>
    <xf numFmtId="169" fontId="0" fillId="0" borderId="9" xfId="15" applyNumberFormat="1" applyBorder="1" applyAlignment="1">
      <alignment/>
    </xf>
    <xf numFmtId="169" fontId="0" fillId="0" borderId="9" xfId="15" applyNumberFormat="1" applyFont="1" applyBorder="1" applyAlignment="1">
      <alignment/>
    </xf>
    <xf numFmtId="169" fontId="7" fillId="3" borderId="10" xfId="15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169" fontId="0" fillId="0" borderId="0" xfId="15" applyNumberFormat="1" applyFont="1" applyFill="1" applyBorder="1" applyAlignment="1">
      <alignment/>
    </xf>
    <xf numFmtId="169" fontId="13" fillId="0" borderId="10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10" xfId="15" applyNumberFormat="1" applyFont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3" fillId="0" borderId="9" xfId="15" applyNumberFormat="1" applyFont="1" applyBorder="1" applyAlignment="1">
      <alignment/>
    </xf>
    <xf numFmtId="169" fontId="13" fillId="0" borderId="9" xfId="15" applyNumberFormat="1" applyFont="1" applyBorder="1" applyAlignment="1">
      <alignment/>
    </xf>
    <xf numFmtId="169" fontId="14" fillId="3" borderId="10" xfId="15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169" fontId="15" fillId="0" borderId="10" xfId="15" applyNumberFormat="1" applyFont="1" applyFill="1" applyBorder="1" applyAlignment="1">
      <alignment/>
    </xf>
    <xf numFmtId="169" fontId="16" fillId="0" borderId="0" xfId="15" applyNumberFormat="1" applyFont="1" applyFill="1" applyBorder="1" applyAlignment="1">
      <alignment/>
    </xf>
    <xf numFmtId="169" fontId="15" fillId="0" borderId="0" xfId="15" applyNumberFormat="1" applyFont="1" applyFill="1" applyBorder="1" applyAlignment="1">
      <alignment/>
    </xf>
    <xf numFmtId="169" fontId="15" fillId="0" borderId="9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12" fillId="0" borderId="9" xfId="15" applyNumberFormat="1" applyFont="1" applyFill="1" applyBorder="1" applyAlignment="1">
      <alignment/>
    </xf>
    <xf numFmtId="169" fontId="12" fillId="3" borderId="10" xfId="15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169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68" fontId="0" fillId="5" borderId="0" xfId="0" applyNumberFormat="1" applyFont="1" applyFill="1" applyBorder="1" applyAlignment="1">
      <alignment/>
    </xf>
    <xf numFmtId="0" fontId="0" fillId="5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169" fontId="12" fillId="0" borderId="10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wrapText="1"/>
    </xf>
    <xf numFmtId="0" fontId="12" fillId="2" borderId="0" xfId="0" applyFont="1" applyFill="1" applyAlignment="1">
      <alignment/>
    </xf>
    <xf numFmtId="169" fontId="13" fillId="0" borderId="0" xfId="15" applyNumberFormat="1" applyFont="1" applyFill="1" applyBorder="1" applyAlignment="1">
      <alignment/>
    </xf>
    <xf numFmtId="168" fontId="12" fillId="0" borderId="0" xfId="15" applyNumberFormat="1" applyFont="1" applyFill="1" applyBorder="1" applyAlignment="1">
      <alignment/>
    </xf>
    <xf numFmtId="167" fontId="0" fillId="0" borderId="0" xfId="0" applyNumberFormat="1" applyFill="1" applyBorder="1" applyAlignment="1">
      <alignment wrapText="1"/>
    </xf>
    <xf numFmtId="167" fontId="0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169" fontId="0" fillId="0" borderId="9" xfId="0" applyNumberFormat="1" applyBorder="1" applyAlignment="1">
      <alignment/>
    </xf>
    <xf numFmtId="0" fontId="0" fillId="0" borderId="0" xfId="0" applyFont="1" applyFill="1" applyBorder="1" applyAlignment="1" quotePrefix="1">
      <alignment wrapText="1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69" fontId="0" fillId="0" borderId="10" xfId="15" applyNumberFormat="1" applyFont="1" applyFill="1" applyBorder="1" applyAlignment="1">
      <alignment vertical="top"/>
    </xf>
    <xf numFmtId="169" fontId="0" fillId="0" borderId="1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169" fontId="13" fillId="0" borderId="1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3" fillId="0" borderId="9" xfId="15" applyNumberFormat="1" applyFont="1" applyFill="1" applyBorder="1" applyAlignment="1">
      <alignment/>
    </xf>
    <xf numFmtId="169" fontId="13" fillId="0" borderId="9" xfId="15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68" fontId="0" fillId="0" borderId="0" xfId="0" applyNumberFormat="1" applyFont="1" applyFill="1" applyAlignment="1">
      <alignment/>
    </xf>
    <xf numFmtId="0" fontId="0" fillId="0" borderId="11" xfId="0" applyFont="1" applyFill="1" applyBorder="1" applyAlignment="1" quotePrefix="1">
      <alignment wrapText="1"/>
    </xf>
    <xf numFmtId="169" fontId="17" fillId="0" borderId="10" xfId="15" applyNumberFormat="1" applyFont="1" applyFill="1" applyBorder="1" applyAlignment="1">
      <alignment/>
    </xf>
    <xf numFmtId="169" fontId="17" fillId="0" borderId="0" xfId="15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169" fontId="17" fillId="0" borderId="9" xfId="15" applyNumberFormat="1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2" borderId="0" xfId="0" applyFont="1" applyFill="1" applyAlignment="1">
      <alignment/>
    </xf>
    <xf numFmtId="169" fontId="18" fillId="0" borderId="9" xfId="15" applyNumberFormat="1" applyFont="1" applyFill="1" applyBorder="1" applyAlignment="1">
      <alignment/>
    </xf>
    <xf numFmtId="169" fontId="18" fillId="3" borderId="10" xfId="15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169" fontId="20" fillId="0" borderId="10" xfId="15" applyNumberFormat="1" applyFont="1" applyFill="1" applyBorder="1" applyAlignment="1">
      <alignment/>
    </xf>
    <xf numFmtId="169" fontId="20" fillId="0" borderId="0" xfId="15" applyNumberFormat="1" applyFont="1" applyFill="1" applyBorder="1" applyAlignment="1">
      <alignment/>
    </xf>
    <xf numFmtId="169" fontId="19" fillId="0" borderId="0" xfId="15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9" fontId="20" fillId="0" borderId="9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169" fontId="7" fillId="0" borderId="9" xfId="15" applyNumberFormat="1" applyFont="1" applyFill="1" applyBorder="1" applyAlignment="1">
      <alignment/>
    </xf>
    <xf numFmtId="0" fontId="7" fillId="3" borderId="9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1" xfId="0" applyNumberFormat="1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169" fontId="0" fillId="3" borderId="0" xfId="15" applyNumberFormat="1" applyFont="1" applyFill="1" applyAlignment="1">
      <alignment/>
    </xf>
    <xf numFmtId="169" fontId="21" fillId="0" borderId="10" xfId="15" applyNumberFormat="1" applyFont="1" applyBorder="1" applyAlignment="1">
      <alignment/>
    </xf>
    <xf numFmtId="169" fontId="21" fillId="0" borderId="9" xfId="15" applyNumberFormat="1" applyFont="1" applyBorder="1" applyAlignment="1">
      <alignment/>
    </xf>
    <xf numFmtId="1" fontId="0" fillId="0" borderId="9" xfId="0" applyNumberFormat="1" applyBorder="1" applyAlignment="1">
      <alignment/>
    </xf>
    <xf numFmtId="168" fontId="7" fillId="0" borderId="0" xfId="15" applyNumberFormat="1" applyFont="1" applyFill="1" applyBorder="1" applyAlignment="1">
      <alignment/>
    </xf>
    <xf numFmtId="169" fontId="7" fillId="0" borderId="10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9" xfId="15" applyNumberFormat="1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19" fillId="0" borderId="9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169" fontId="9" fillId="0" borderId="17" xfId="15" applyNumberFormat="1" applyFont="1" applyFill="1" applyBorder="1" applyAlignment="1">
      <alignment/>
    </xf>
    <xf numFmtId="169" fontId="9" fillId="0" borderId="18" xfId="15" applyNumberFormat="1" applyFont="1" applyFill="1" applyBorder="1" applyAlignment="1">
      <alignment/>
    </xf>
    <xf numFmtId="0" fontId="0" fillId="0" borderId="18" xfId="0" applyFill="1" applyBorder="1" applyAlignment="1">
      <alignment wrapText="1"/>
    </xf>
    <xf numFmtId="169" fontId="9" fillId="0" borderId="19" xfId="15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169" fontId="9" fillId="3" borderId="19" xfId="15" applyNumberFormat="1" applyFont="1" applyFill="1" applyBorder="1" applyAlignment="1">
      <alignment/>
    </xf>
    <xf numFmtId="169" fontId="0" fillId="0" borderId="0" xfId="15" applyNumberFormat="1" applyFill="1" applyAlignment="1">
      <alignment/>
    </xf>
    <xf numFmtId="0" fontId="0" fillId="0" borderId="0" xfId="0" applyFont="1" applyFill="1" applyAlignment="1">
      <alignment wrapText="1"/>
    </xf>
    <xf numFmtId="169" fontId="0" fillId="0" borderId="0" xfId="15" applyNumberFormat="1" applyFont="1" applyFill="1" applyAlignment="1">
      <alignment/>
    </xf>
    <xf numFmtId="0" fontId="12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'ECP31 ECP33-34Reconciliation'!#REF!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 ECP33-34Reconciliation'!#REF!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'ECP31 ECP33-34Reconciliation'!#REF!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 ECP33-34Reconciliation'!#REF!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'ECP31 ECP33-34Reconciliation'!#REF!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 ECP33-34Reconciliation'!#REF!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918900"/>
        <c:axId val="53270101"/>
      </c:barChart>
      <c:lineChart>
        <c:grouping val="standard"/>
        <c:varyColors val="0"/>
        <c:ser>
          <c:idx val="0"/>
          <c:order val="0"/>
          <c:tx>
            <c:strRef>
              <c:f>'ECP31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'ECP31 ECP33-34Reconciliation'!#REF!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 ECP33-34Reconciliation'!#REF!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'ECP31 ECP33-34Reconciliation'!#REF!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 ECP33-34Reconciliation'!#REF!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68862"/>
        <c:axId val="19910895"/>
      </c:lineChart>
      <c:catAx>
        <c:axId val="5918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900"/>
        <c:crossesAt val="1"/>
        <c:crossBetween val="between"/>
        <c:dispUnits/>
        <c:majorUnit val="1000"/>
      </c:valAx>
      <c:catAx>
        <c:axId val="9668862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668862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BA/BO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'ECP31 ECP33-34Reconciliation'!#REF!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 ECP33-34Reconciliation'!#REF!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80328"/>
        <c:axId val="2169769"/>
      </c:lineChart>
      <c:catAx>
        <c:axId val="44980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28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0.36225</cdr:y>
    </cdr:from>
    <cdr:to>
      <cdr:x>0.54825</cdr:x>
      <cdr:y>0.53775</cdr:y>
    </cdr:to>
    <cdr:sp>
      <cdr:nvSpPr>
        <cdr:cNvPr id="1" name="Polygon 1"/>
        <cdr:cNvSpPr>
          <a:spLocks/>
        </cdr:cNvSpPr>
      </cdr:nvSpPr>
      <cdr:spPr>
        <a:xfrm>
          <a:off x="0" y="0"/>
          <a:ext cx="0" cy="0"/>
        </a:xfrm>
        <a:custGeom>
          <a:pathLst>
            <a:path h="3022988" w="6588271">
              <a:moveTo>
                <a:pt x="0" y="3022988"/>
              </a:moveTo>
              <a:lnTo>
                <a:pt x="1112009" y="3022988"/>
              </a:lnTo>
              <a:lnTo>
                <a:pt x="1104392" y="2276759"/>
              </a:lnTo>
              <a:lnTo>
                <a:pt x="2208785" y="2276759"/>
              </a:lnTo>
              <a:lnTo>
                <a:pt x="2216401" y="1614291"/>
              </a:lnTo>
              <a:lnTo>
                <a:pt x="3297944" y="1614291"/>
              </a:lnTo>
              <a:lnTo>
                <a:pt x="3297944" y="913749"/>
              </a:lnTo>
              <a:lnTo>
                <a:pt x="4394720" y="913749"/>
              </a:lnTo>
              <a:lnTo>
                <a:pt x="4394720" y="228437"/>
              </a:lnTo>
              <a:lnTo>
                <a:pt x="5491495" y="228437"/>
              </a:lnTo>
              <a:lnTo>
                <a:pt x="5499112" y="0"/>
              </a:lnTo>
              <a:lnTo>
                <a:pt x="6588271" y="0"/>
              </a:ln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1581150</xdr:colOff>
      <xdr:row>125</xdr:row>
      <xdr:rowOff>0</xdr:rowOff>
    </xdr:from>
    <xdr:to>
      <xdr:col>26</xdr:col>
      <xdr:colOff>0</xdr:colOff>
      <xdr:row>125</xdr:row>
      <xdr:rowOff>0</xdr:rowOff>
    </xdr:to>
    <xdr:graphicFrame>
      <xdr:nvGraphicFramePr>
        <xdr:cNvPr id="1" name="Chart 1"/>
        <xdr:cNvGraphicFramePr/>
      </xdr:nvGraphicFramePr>
      <xdr:xfrm>
        <a:off x="7934325" y="28022550"/>
        <a:ext cx="171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1466850</xdr:colOff>
      <xdr:row>125</xdr:row>
      <xdr:rowOff>0</xdr:rowOff>
    </xdr:from>
    <xdr:to>
      <xdr:col>26</xdr:col>
      <xdr:colOff>0</xdr:colOff>
      <xdr:row>125</xdr:row>
      <xdr:rowOff>0</xdr:rowOff>
    </xdr:to>
    <xdr:graphicFrame>
      <xdr:nvGraphicFramePr>
        <xdr:cNvPr id="2" name="Chart 2"/>
        <xdr:cNvGraphicFramePr/>
      </xdr:nvGraphicFramePr>
      <xdr:xfrm>
        <a:off x="7820025" y="28022550"/>
        <a:ext cx="285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125</xdr:row>
      <xdr:rowOff>0</xdr:rowOff>
    </xdr:from>
    <xdr:to>
      <xdr:col>26</xdr:col>
      <xdr:colOff>0</xdr:colOff>
      <xdr:row>125</xdr:row>
      <xdr:rowOff>0</xdr:rowOff>
    </xdr:to>
    <xdr:sp>
      <xdr:nvSpPr>
        <xdr:cNvPr id="3" name="Line 3"/>
        <xdr:cNvSpPr>
          <a:spLocks/>
        </xdr:cNvSpPr>
      </xdr:nvSpPr>
      <xdr:spPr>
        <a:xfrm>
          <a:off x="8105775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125</xdr:row>
      <xdr:rowOff>0</xdr:rowOff>
    </xdr:from>
    <xdr:to>
      <xdr:col>26</xdr:col>
      <xdr:colOff>0</xdr:colOff>
      <xdr:row>125</xdr:row>
      <xdr:rowOff>0</xdr:rowOff>
    </xdr:to>
    <xdr:sp>
      <xdr:nvSpPr>
        <xdr:cNvPr id="4" name="Line 4"/>
        <xdr:cNvSpPr>
          <a:spLocks/>
        </xdr:cNvSpPr>
      </xdr:nvSpPr>
      <xdr:spPr>
        <a:xfrm>
          <a:off x="8105775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125</xdr:row>
      <xdr:rowOff>0</xdr:rowOff>
    </xdr:from>
    <xdr:to>
      <xdr:col>26</xdr:col>
      <xdr:colOff>0</xdr:colOff>
      <xdr:row>125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8105775" y="28022550"/>
          <a:ext cx="0" cy="0"/>
          <a:chOff x="822" y="4801"/>
          <a:chExt cx="880" cy="570"/>
        </a:xfrm>
        <a:solidFill>
          <a:srgbClr val="FFFFFF"/>
        </a:solidFill>
      </xdr:grpSpPr>
      <xdr:graphicFrame>
        <xdr:nvGraphicFramePr>
          <xdr:cNvPr id="6" name="Chart 6"/>
          <xdr:cNvGraphicFramePr/>
        </xdr:nvGraphicFramePr>
        <xdr:xfrm>
          <a:off x="822" y="4801"/>
          <a:ext cx="880" cy="5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TextBox 7"/>
          <xdr:cNvSpPr txBox="1">
            <a:spLocks noChangeArrowheads="1"/>
          </xdr:cNvSpPr>
        </xdr:nvSpPr>
        <xdr:spPr>
          <a:xfrm>
            <a:off x="1002" y="5172"/>
            <a:ext cx="6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$23.7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1342" y="4956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$73.0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227" y="5027"/>
            <a:ext cx="7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$57.1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113" y="5098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41.2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455" y="4881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$88.9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580" y="4857"/>
            <a:ext cx="7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$94.1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6"/>
  <sheetViews>
    <sheetView tabSelected="1" zoomScale="75" zoomScaleNormal="75" workbookViewId="0" topLeftCell="A93">
      <selection activeCell="AI123" sqref="AI123"/>
    </sheetView>
  </sheetViews>
  <sheetFormatPr defaultColWidth="9.140625" defaultRowHeight="12.75"/>
  <cols>
    <col min="1" max="1" width="1.57421875" style="30" customWidth="1"/>
    <col min="2" max="2" width="19.28125" style="30" hidden="1" customWidth="1"/>
    <col min="3" max="3" width="13.7109375" style="31" customWidth="1"/>
    <col min="4" max="4" width="34.140625" style="30" customWidth="1"/>
    <col min="5" max="6" width="9.7109375" style="30" hidden="1" customWidth="1"/>
    <col min="7" max="7" width="9.421875" style="30" hidden="1" customWidth="1"/>
    <col min="8" max="8" width="38.140625" style="30" hidden="1" customWidth="1"/>
    <col min="9" max="9" width="9.8515625" style="157" hidden="1" customWidth="1"/>
    <col min="10" max="10" width="9.421875" style="30" hidden="1" customWidth="1"/>
    <col min="11" max="11" width="43.421875" style="12" hidden="1" customWidth="1"/>
    <col min="12" max="12" width="11.57421875" style="157" hidden="1" customWidth="1"/>
    <col min="13" max="13" width="10.7109375" style="9" hidden="1" customWidth="1"/>
    <col min="14" max="14" width="12.57421875" style="158" hidden="1" customWidth="1"/>
    <col min="15" max="15" width="11.7109375" style="158" hidden="1" customWidth="1"/>
    <col min="16" max="16" width="2.7109375" style="9" hidden="1" customWidth="1"/>
    <col min="17" max="17" width="0" style="40" hidden="1" customWidth="1"/>
    <col min="18" max="20" width="0" style="9" hidden="1" customWidth="1"/>
    <col min="21" max="21" width="9.00390625" style="8" hidden="1" customWidth="1"/>
    <col min="22" max="22" width="10.00390625" style="8" hidden="1" customWidth="1"/>
    <col min="23" max="23" width="16.28125" style="9" customWidth="1"/>
    <col min="24" max="24" width="16.28125" style="159" customWidth="1"/>
    <col min="25" max="25" width="13.28125" style="11" customWidth="1"/>
    <col min="26" max="26" width="26.28125" style="12" customWidth="1"/>
    <col min="27" max="27" width="15.28125" style="12" customWidth="1"/>
    <col min="28" max="28" width="9.57421875" style="12" customWidth="1"/>
    <col min="29" max="29" width="9.00390625" style="12" customWidth="1"/>
    <col min="30" max="30" width="8.00390625" style="160" customWidth="1"/>
    <col min="31" max="31" width="12.8515625" style="12" hidden="1" customWidth="1"/>
    <col min="32" max="32" width="49.00390625" style="30" hidden="1" customWidth="1"/>
    <col min="33" max="33" width="8.140625" style="30" hidden="1" customWidth="1"/>
    <col min="34" max="34" width="8.7109375" style="30" customWidth="1"/>
    <col min="35" max="35" width="13.421875" style="30" customWidth="1"/>
    <col min="36" max="36" width="20.00390625" style="30" customWidth="1"/>
    <col min="37" max="46" width="13.421875" style="30" customWidth="1"/>
    <col min="47" max="48" width="8.7109375" style="30" customWidth="1"/>
    <col min="49" max="49" width="9.8515625" style="30" customWidth="1"/>
    <col min="50" max="50" width="2.28125" style="30" customWidth="1"/>
    <col min="51" max="51" width="30.7109375" style="30" customWidth="1"/>
    <col min="52" max="52" width="20.00390625" style="30" customWidth="1"/>
    <col min="53" max="53" width="16.421875" style="30" customWidth="1"/>
    <col min="54" max="54" width="10.57421875" style="30" customWidth="1"/>
    <col min="55" max="55" width="48.140625" style="30" customWidth="1"/>
    <col min="56" max="56" width="43.28125" style="30" customWidth="1"/>
    <col min="57" max="57" width="9.28125" style="30" bestFit="1" customWidth="1"/>
    <col min="58" max="58" width="7.421875" style="30" customWidth="1"/>
    <col min="59" max="59" width="20.8515625" style="30" bestFit="1" customWidth="1"/>
    <col min="60" max="62" width="9.140625" style="30" customWidth="1"/>
    <col min="63" max="63" width="33.7109375" style="30" customWidth="1"/>
    <col min="64" max="64" width="18.7109375" style="30" customWidth="1"/>
    <col min="65" max="65" width="12.8515625" style="30" customWidth="1"/>
    <col min="66" max="66" width="13.8515625" style="30" bestFit="1" customWidth="1"/>
    <col min="67" max="67" width="9.7109375" style="30" customWidth="1"/>
    <col min="68" max="68" width="9.140625" style="30" customWidth="1"/>
    <col min="69" max="69" width="10.28125" style="30" bestFit="1" customWidth="1"/>
    <col min="70" max="70" width="14.140625" style="30" bestFit="1" customWidth="1"/>
    <col min="71" max="71" width="12.8515625" style="30" bestFit="1" customWidth="1"/>
    <col min="72" max="73" width="14.00390625" style="30" bestFit="1" customWidth="1"/>
    <col min="74" max="16384" width="9.140625" style="30" customWidth="1"/>
  </cols>
  <sheetData>
    <row r="1" spans="3:26" s="1" customFormat="1" ht="76.5" customHeight="1" thickBot="1">
      <c r="C1" s="2" t="s">
        <v>0</v>
      </c>
      <c r="I1" s="3"/>
      <c r="K1" s="4"/>
      <c r="L1" s="3"/>
      <c r="M1" s="5"/>
      <c r="N1" s="6"/>
      <c r="O1" s="6"/>
      <c r="P1" s="5"/>
      <c r="Q1" s="7"/>
      <c r="R1" s="5"/>
      <c r="S1" s="5"/>
      <c r="T1" s="5"/>
      <c r="U1" s="8"/>
      <c r="V1" s="8"/>
      <c r="W1" s="9"/>
      <c r="X1" s="10" t="s">
        <v>1</v>
      </c>
      <c r="Y1" s="11"/>
      <c r="Z1" s="12"/>
    </row>
    <row r="2" spans="2:26" s="13" customFormat="1" ht="54.75" thickBot="1">
      <c r="B2" s="13" t="s">
        <v>2</v>
      </c>
      <c r="C2" s="14"/>
      <c r="E2" s="15" t="s">
        <v>3</v>
      </c>
      <c r="F2" s="16" t="s">
        <v>4</v>
      </c>
      <c r="G2" s="17" t="s">
        <v>5</v>
      </c>
      <c r="H2" s="18" t="s">
        <v>6</v>
      </c>
      <c r="I2" s="19" t="s">
        <v>7</v>
      </c>
      <c r="J2" s="20" t="s">
        <v>5</v>
      </c>
      <c r="K2" s="20" t="s">
        <v>6</v>
      </c>
      <c r="L2" s="21" t="s">
        <v>8</v>
      </c>
      <c r="M2" s="22" t="s">
        <v>5</v>
      </c>
      <c r="N2" s="23" t="s">
        <v>6</v>
      </c>
      <c r="O2" s="24"/>
      <c r="P2" s="25"/>
      <c r="Q2" s="26"/>
      <c r="R2" s="25"/>
      <c r="S2" s="25"/>
      <c r="T2" s="25"/>
      <c r="U2" s="8" t="s">
        <v>9</v>
      </c>
      <c r="V2" s="8" t="s">
        <v>10</v>
      </c>
      <c r="W2" s="27" t="s">
        <v>11</v>
      </c>
      <c r="X2" s="28" t="s">
        <v>12</v>
      </c>
      <c r="Y2" s="29" t="s">
        <v>13</v>
      </c>
      <c r="Z2" s="12"/>
    </row>
    <row r="3" spans="2:31" ht="15">
      <c r="B3" s="30" t="s">
        <v>14</v>
      </c>
      <c r="D3" s="30" t="s">
        <v>15</v>
      </c>
      <c r="E3" s="32">
        <v>0.1</v>
      </c>
      <c r="F3" s="32">
        <f aca="true" t="shared" si="0" ref="F3:F9">+G3+E3</f>
        <v>0.1</v>
      </c>
      <c r="G3" s="33"/>
      <c r="H3" s="33"/>
      <c r="I3" s="32">
        <v>0.1</v>
      </c>
      <c r="J3" s="34">
        <f aca="true" t="shared" si="1" ref="J3:J9">+I3-F3</f>
        <v>0</v>
      </c>
      <c r="K3" s="35"/>
      <c r="L3" s="36">
        <v>0.1</v>
      </c>
      <c r="M3" s="37">
        <f>+L3-I3</f>
        <v>0</v>
      </c>
      <c r="N3" s="38"/>
      <c r="O3" s="39"/>
      <c r="T3" s="41" t="s">
        <v>16</v>
      </c>
      <c r="U3" s="8" t="s">
        <v>16</v>
      </c>
      <c r="V3" s="8" t="s">
        <v>15</v>
      </c>
      <c r="W3" s="42">
        <v>0</v>
      </c>
      <c r="X3" s="43">
        <v>0</v>
      </c>
      <c r="Y3" s="44"/>
      <c r="AA3" s="30"/>
      <c r="AB3" s="30"/>
      <c r="AC3" s="30"/>
      <c r="AD3" s="30"/>
      <c r="AE3" s="30"/>
    </row>
    <row r="4" spans="3:31" ht="15">
      <c r="C4" s="31" t="s">
        <v>17</v>
      </c>
      <c r="E4" s="45"/>
      <c r="F4" s="45">
        <f t="shared" si="0"/>
        <v>0</v>
      </c>
      <c r="G4" s="46"/>
      <c r="H4" s="46"/>
      <c r="I4" s="45"/>
      <c r="J4" s="47">
        <f t="shared" si="1"/>
        <v>0</v>
      </c>
      <c r="K4" s="48"/>
      <c r="L4" s="49"/>
      <c r="M4" s="50">
        <f aca="true" t="shared" si="2" ref="M4:M9">+X4-L4</f>
        <v>0</v>
      </c>
      <c r="N4" s="51"/>
      <c r="O4" s="39"/>
      <c r="W4" s="52"/>
      <c r="X4" s="42"/>
      <c r="Y4" s="53"/>
      <c r="Z4" s="54"/>
      <c r="AA4" s="30"/>
      <c r="AB4" s="30"/>
      <c r="AC4" s="30"/>
      <c r="AD4" s="30"/>
      <c r="AE4" s="30"/>
    </row>
    <row r="5" spans="2:31" ht="39">
      <c r="B5" s="30" t="s">
        <v>17</v>
      </c>
      <c r="D5" s="9" t="s">
        <v>18</v>
      </c>
      <c r="E5" s="45">
        <v>7891.7</v>
      </c>
      <c r="F5" s="45">
        <f t="shared" si="0"/>
        <v>7906.3</v>
      </c>
      <c r="G5" s="46">
        <v>14.6</v>
      </c>
      <c r="H5" s="46" t="s">
        <v>19</v>
      </c>
      <c r="I5" s="55">
        <v>8061.3</v>
      </c>
      <c r="J5" s="47">
        <f t="shared" si="1"/>
        <v>155</v>
      </c>
      <c r="K5" s="48" t="s">
        <v>20</v>
      </c>
      <c r="L5" s="56">
        <v>8061.3</v>
      </c>
      <c r="M5" s="50">
        <f t="shared" si="2"/>
        <v>769.6999999999998</v>
      </c>
      <c r="N5" s="51"/>
      <c r="O5" s="39"/>
      <c r="T5" s="41" t="s">
        <v>21</v>
      </c>
      <c r="U5" s="8" t="s">
        <v>21</v>
      </c>
      <c r="V5" s="8" t="s">
        <v>18</v>
      </c>
      <c r="W5" s="42">
        <v>8792</v>
      </c>
      <c r="X5" s="57">
        <f>W5+39</f>
        <v>8831</v>
      </c>
      <c r="Y5" s="58">
        <f>X5-W5</f>
        <v>39</v>
      </c>
      <c r="Z5" s="59" t="s">
        <v>22</v>
      </c>
      <c r="AA5" s="30"/>
      <c r="AB5" s="30"/>
      <c r="AC5" s="30"/>
      <c r="AD5" s="30"/>
      <c r="AE5" s="30"/>
    </row>
    <row r="6" spans="2:31" ht="15">
      <c r="B6" s="30" t="s">
        <v>17</v>
      </c>
      <c r="D6" s="30" t="s">
        <v>23</v>
      </c>
      <c r="E6" s="45">
        <v>174.7</v>
      </c>
      <c r="F6" s="45">
        <f t="shared" si="0"/>
        <v>174.7</v>
      </c>
      <c r="G6" s="46"/>
      <c r="H6" s="46"/>
      <c r="I6" s="55">
        <v>176.03</v>
      </c>
      <c r="J6" s="47">
        <f t="shared" si="1"/>
        <v>1.3300000000000125</v>
      </c>
      <c r="K6" s="48"/>
      <c r="L6" s="56">
        <v>176.03</v>
      </c>
      <c r="M6" s="50">
        <f t="shared" si="2"/>
        <v>19.97</v>
      </c>
      <c r="N6" s="51"/>
      <c r="O6" s="39"/>
      <c r="T6" s="41" t="s">
        <v>21</v>
      </c>
      <c r="U6" s="8" t="s">
        <v>21</v>
      </c>
      <c r="V6" s="8" t="s">
        <v>23</v>
      </c>
      <c r="W6" s="57">
        <v>196</v>
      </c>
      <c r="X6" s="57">
        <v>196</v>
      </c>
      <c r="Y6" s="58">
        <f>X6-W6</f>
        <v>0</v>
      </c>
      <c r="Z6" s="59"/>
      <c r="AA6" s="30"/>
      <c r="AB6" s="30"/>
      <c r="AC6" s="30"/>
      <c r="AD6" s="30"/>
      <c r="AE6" s="30"/>
    </row>
    <row r="7" spans="2:31" ht="15">
      <c r="B7" s="30" t="s">
        <v>17</v>
      </c>
      <c r="D7" s="30" t="s">
        <v>24</v>
      </c>
      <c r="E7" s="45">
        <v>375.7</v>
      </c>
      <c r="F7" s="45">
        <f t="shared" si="0"/>
        <v>375.7</v>
      </c>
      <c r="G7" s="60"/>
      <c r="H7" s="60"/>
      <c r="I7" s="55">
        <v>373.37</v>
      </c>
      <c r="J7" s="47">
        <f t="shared" si="1"/>
        <v>-2.329999999999984</v>
      </c>
      <c r="K7" s="48"/>
      <c r="L7" s="56">
        <v>373.37</v>
      </c>
      <c r="M7" s="50">
        <f t="shared" si="2"/>
        <v>194.63</v>
      </c>
      <c r="N7" s="51"/>
      <c r="O7" s="39"/>
      <c r="T7" s="41" t="s">
        <v>21</v>
      </c>
      <c r="U7" s="8" t="s">
        <v>21</v>
      </c>
      <c r="V7" s="8" t="s">
        <v>24</v>
      </c>
      <c r="W7" s="57">
        <v>568</v>
      </c>
      <c r="X7" s="57">
        <v>568</v>
      </c>
      <c r="Y7" s="58">
        <f>X7-W7</f>
        <v>0</v>
      </c>
      <c r="Z7" s="59"/>
      <c r="AA7" s="30"/>
      <c r="AB7" s="30"/>
      <c r="AC7" s="30"/>
      <c r="AD7" s="30"/>
      <c r="AE7" s="30"/>
    </row>
    <row r="8" spans="2:31" ht="15">
      <c r="B8" s="30" t="s">
        <v>17</v>
      </c>
      <c r="D8" s="30" t="s">
        <v>25</v>
      </c>
      <c r="E8" s="45">
        <v>62</v>
      </c>
      <c r="F8" s="45">
        <f t="shared" si="0"/>
        <v>62</v>
      </c>
      <c r="G8" s="60"/>
      <c r="H8" s="60"/>
      <c r="I8" s="55">
        <v>97.63</v>
      </c>
      <c r="J8" s="47">
        <f t="shared" si="1"/>
        <v>35.629999999999995</v>
      </c>
      <c r="K8" s="48" t="s">
        <v>26</v>
      </c>
      <c r="L8" s="56">
        <v>97.63</v>
      </c>
      <c r="M8" s="50">
        <f t="shared" si="2"/>
        <v>13.370000000000005</v>
      </c>
      <c r="N8" s="51"/>
      <c r="O8" s="39"/>
      <c r="T8" s="41" t="s">
        <v>21</v>
      </c>
      <c r="U8" s="8" t="s">
        <v>21</v>
      </c>
      <c r="V8" s="8" t="s">
        <v>25</v>
      </c>
      <c r="W8" s="42">
        <v>111</v>
      </c>
      <c r="X8" s="42">
        <v>111</v>
      </c>
      <c r="Y8" s="58">
        <f>X8-W8</f>
        <v>0</v>
      </c>
      <c r="Z8" s="59"/>
      <c r="AA8" s="30"/>
      <c r="AB8" s="30"/>
      <c r="AC8" s="30"/>
      <c r="AD8" s="30"/>
      <c r="AE8" s="30"/>
    </row>
    <row r="9" spans="2:31" ht="19.5">
      <c r="B9" s="30" t="s">
        <v>17</v>
      </c>
      <c r="D9" s="30" t="s">
        <v>27</v>
      </c>
      <c r="E9" s="61">
        <v>27.3</v>
      </c>
      <c r="F9" s="61">
        <f t="shared" si="0"/>
        <v>27.3</v>
      </c>
      <c r="G9" s="62"/>
      <c r="H9" s="62"/>
      <c r="I9" s="63">
        <v>29.04</v>
      </c>
      <c r="J9" s="64">
        <f t="shared" si="1"/>
        <v>1.7399999999999984</v>
      </c>
      <c r="K9" s="48"/>
      <c r="L9" s="65">
        <v>29.04</v>
      </c>
      <c r="M9" s="50">
        <f t="shared" si="2"/>
        <v>-11.04</v>
      </c>
      <c r="N9" s="51"/>
      <c r="O9" s="39"/>
      <c r="T9" s="41" t="s">
        <v>21</v>
      </c>
      <c r="U9" s="8" t="s">
        <v>21</v>
      </c>
      <c r="V9" s="8" t="s">
        <v>27</v>
      </c>
      <c r="W9" s="66">
        <v>18</v>
      </c>
      <c r="X9" s="66">
        <v>18</v>
      </c>
      <c r="Y9" s="67">
        <f>X9-W9</f>
        <v>0</v>
      </c>
      <c r="Z9" s="48"/>
      <c r="AA9" s="30"/>
      <c r="AB9" s="30"/>
      <c r="AC9" s="30"/>
      <c r="AD9" s="30"/>
      <c r="AE9" s="30"/>
    </row>
    <row r="10" spans="4:31" ht="12.75">
      <c r="D10" s="68" t="s">
        <v>28</v>
      </c>
      <c r="E10" s="69">
        <f>SUM(E5:E9)</f>
        <v>8531.4</v>
      </c>
      <c r="F10" s="69">
        <f>SUM(F5:F9)</f>
        <v>8546</v>
      </c>
      <c r="G10" s="70">
        <f>SUM(G5:G9)</f>
        <v>14.6</v>
      </c>
      <c r="H10" s="60"/>
      <c r="I10" s="69">
        <f>SUM(I5:I9)</f>
        <v>8737.37</v>
      </c>
      <c r="J10" s="71">
        <f>SUM(J5:J9)</f>
        <v>191.37000000000003</v>
      </c>
      <c r="K10" s="48"/>
      <c r="L10" s="72">
        <f>SUM(L5:L9)</f>
        <v>8737.37</v>
      </c>
      <c r="M10" s="73">
        <f>SUM(M5:M9)</f>
        <v>986.6299999999999</v>
      </c>
      <c r="N10" s="51"/>
      <c r="O10" s="39"/>
      <c r="W10" s="74">
        <f>SUM(W5:W9)</f>
        <v>9685</v>
      </c>
      <c r="X10" s="74">
        <f>SUM(X5:X9)</f>
        <v>9724</v>
      </c>
      <c r="Y10" s="75">
        <f>SUM(Y5:Y9)</f>
        <v>39</v>
      </c>
      <c r="Z10" s="76"/>
      <c r="AA10" s="30"/>
      <c r="AB10" s="30"/>
      <c r="AC10" s="30"/>
      <c r="AD10" s="30"/>
      <c r="AE10" s="30"/>
    </row>
    <row r="11" spans="3:31" ht="15">
      <c r="C11" s="31" t="s">
        <v>29</v>
      </c>
      <c r="E11" s="45"/>
      <c r="F11" s="45">
        <f aca="true" t="shared" si="3" ref="F11:F16">+G11+E11</f>
        <v>0</v>
      </c>
      <c r="G11" s="60"/>
      <c r="H11" s="60"/>
      <c r="I11" s="45"/>
      <c r="J11" s="47">
        <f aca="true" t="shared" si="4" ref="J11:J16">+I11-F11</f>
        <v>0</v>
      </c>
      <c r="K11" s="48"/>
      <c r="L11" s="49"/>
      <c r="M11" s="50">
        <f>+L11-I11</f>
        <v>0</v>
      </c>
      <c r="N11" s="51"/>
      <c r="O11" s="39"/>
      <c r="W11" s="52"/>
      <c r="X11" s="42"/>
      <c r="Y11" s="53"/>
      <c r="Z11" s="54"/>
      <c r="AA11" s="30"/>
      <c r="AB11" s="30"/>
      <c r="AC11" s="30"/>
      <c r="AD11" s="30"/>
      <c r="AE11" s="30"/>
    </row>
    <row r="12" spans="2:31" ht="77.25">
      <c r="B12" s="30" t="s">
        <v>29</v>
      </c>
      <c r="D12" s="30" t="s">
        <v>30</v>
      </c>
      <c r="E12" s="45">
        <v>613.1</v>
      </c>
      <c r="F12" s="45">
        <f t="shared" si="3"/>
        <v>613.1</v>
      </c>
      <c r="G12" s="60"/>
      <c r="H12" s="60"/>
      <c r="I12" s="55">
        <v>737.81</v>
      </c>
      <c r="J12" s="77">
        <f t="shared" si="4"/>
        <v>124.70999999999992</v>
      </c>
      <c r="K12" s="78" t="s">
        <v>31</v>
      </c>
      <c r="L12" s="56">
        <v>737.81</v>
      </c>
      <c r="M12" s="79">
        <f>+X12-L12</f>
        <v>129.19000000000005</v>
      </c>
      <c r="N12" s="80" t="s">
        <v>32</v>
      </c>
      <c r="O12" s="81"/>
      <c r="U12" s="8" t="s">
        <v>33</v>
      </c>
      <c r="V12" s="8" t="s">
        <v>30</v>
      </c>
      <c r="W12" s="42">
        <v>867</v>
      </c>
      <c r="X12" s="42">
        <v>867</v>
      </c>
      <c r="Y12" s="58">
        <f>X12-W12</f>
        <v>0</v>
      </c>
      <c r="Z12" s="59"/>
      <c r="AA12" s="30"/>
      <c r="AB12" s="30"/>
      <c r="AC12" s="30"/>
      <c r="AD12" s="30"/>
      <c r="AE12" s="30"/>
    </row>
    <row r="13" spans="2:31" ht="15">
      <c r="B13" s="30" t="s">
        <v>29</v>
      </c>
      <c r="D13" s="30" t="s">
        <v>34</v>
      </c>
      <c r="E13" s="45">
        <v>1458.8</v>
      </c>
      <c r="F13" s="45">
        <f t="shared" si="3"/>
        <v>1458.8</v>
      </c>
      <c r="G13" s="60"/>
      <c r="H13" s="60"/>
      <c r="I13" s="55">
        <v>1594.58</v>
      </c>
      <c r="J13" s="77">
        <f t="shared" si="4"/>
        <v>135.77999999999997</v>
      </c>
      <c r="K13" s="78" t="s">
        <v>31</v>
      </c>
      <c r="L13" s="56">
        <v>1594.58</v>
      </c>
      <c r="M13" s="50">
        <f>+X13-L13</f>
        <v>680.4200000000001</v>
      </c>
      <c r="N13" s="82"/>
      <c r="O13" s="81"/>
      <c r="U13" s="8" t="s">
        <v>33</v>
      </c>
      <c r="V13" s="8" t="s">
        <v>34</v>
      </c>
      <c r="W13" s="57">
        <v>2275</v>
      </c>
      <c r="X13" s="57">
        <v>2275</v>
      </c>
      <c r="Y13" s="58">
        <f>X13-W13</f>
        <v>0</v>
      </c>
      <c r="Z13" s="59"/>
      <c r="AA13" s="30"/>
      <c r="AB13" s="30"/>
      <c r="AC13" s="30"/>
      <c r="AD13" s="30"/>
      <c r="AE13" s="30"/>
    </row>
    <row r="14" spans="2:31" ht="15">
      <c r="B14" s="30" t="s">
        <v>29</v>
      </c>
      <c r="D14" s="30" t="s">
        <v>35</v>
      </c>
      <c r="E14" s="45">
        <v>1777.3</v>
      </c>
      <c r="F14" s="45">
        <f t="shared" si="3"/>
        <v>1777.3</v>
      </c>
      <c r="G14" s="60"/>
      <c r="H14" s="60"/>
      <c r="I14" s="55">
        <v>1870.43</v>
      </c>
      <c r="J14" s="47">
        <f t="shared" si="4"/>
        <v>93.13000000000011</v>
      </c>
      <c r="K14" s="48" t="s">
        <v>36</v>
      </c>
      <c r="L14" s="56">
        <v>1870.43</v>
      </c>
      <c r="M14" s="50">
        <f>+X14-L14</f>
        <v>14.569999999999936</v>
      </c>
      <c r="N14" s="51"/>
      <c r="O14" s="39"/>
      <c r="U14" s="8" t="s">
        <v>33</v>
      </c>
      <c r="V14" s="8" t="s">
        <v>35</v>
      </c>
      <c r="W14" s="57">
        <v>1885</v>
      </c>
      <c r="X14" s="57">
        <v>1885</v>
      </c>
      <c r="Y14" s="58">
        <f>X14-W14</f>
        <v>0</v>
      </c>
      <c r="Z14" s="59"/>
      <c r="AA14" s="30"/>
      <c r="AB14" s="30"/>
      <c r="AC14" s="30"/>
      <c r="AD14" s="30"/>
      <c r="AE14" s="30"/>
    </row>
    <row r="15" spans="2:26" s="31" customFormat="1" ht="15">
      <c r="B15" s="31" t="s">
        <v>29</v>
      </c>
      <c r="D15" s="9" t="s">
        <v>37</v>
      </c>
      <c r="E15" s="83">
        <v>381.1</v>
      </c>
      <c r="F15" s="45">
        <f t="shared" si="3"/>
        <v>181.10000000000002</v>
      </c>
      <c r="G15" s="60">
        <v>-200</v>
      </c>
      <c r="H15" s="84" t="s">
        <v>38</v>
      </c>
      <c r="I15" s="55">
        <v>145.64</v>
      </c>
      <c r="J15" s="47">
        <f t="shared" si="4"/>
        <v>-35.460000000000036</v>
      </c>
      <c r="K15" s="48" t="s">
        <v>36</v>
      </c>
      <c r="L15" s="56">
        <v>145.64</v>
      </c>
      <c r="M15" s="50">
        <f>+X15-L15</f>
        <v>112.36000000000001</v>
      </c>
      <c r="N15" s="51"/>
      <c r="O15" s="39"/>
      <c r="Q15" s="85"/>
      <c r="U15" s="8" t="s">
        <v>33</v>
      </c>
      <c r="V15" s="8" t="s">
        <v>37</v>
      </c>
      <c r="W15" s="57">
        <v>258</v>
      </c>
      <c r="X15" s="57">
        <v>258</v>
      </c>
      <c r="Y15" s="58">
        <f>X15-W15</f>
        <v>0</v>
      </c>
      <c r="Z15" s="59"/>
    </row>
    <row r="16" spans="2:31" ht="19.5">
      <c r="B16" s="30" t="s">
        <v>29</v>
      </c>
      <c r="D16" s="30" t="s">
        <v>39</v>
      </c>
      <c r="E16" s="61">
        <v>73.4</v>
      </c>
      <c r="F16" s="61">
        <f t="shared" si="3"/>
        <v>73.4</v>
      </c>
      <c r="G16" s="86"/>
      <c r="H16" s="86"/>
      <c r="I16" s="63">
        <v>92.63</v>
      </c>
      <c r="J16" s="64">
        <f t="shared" si="4"/>
        <v>19.22999999999999</v>
      </c>
      <c r="K16" s="48" t="s">
        <v>36</v>
      </c>
      <c r="L16" s="65">
        <v>92.63</v>
      </c>
      <c r="M16" s="50">
        <f>+X16-L16</f>
        <v>-0.6299999999999955</v>
      </c>
      <c r="N16" s="51"/>
      <c r="O16" s="39"/>
      <c r="U16" s="8" t="s">
        <v>33</v>
      </c>
      <c r="V16" s="8" t="s">
        <v>39</v>
      </c>
      <c r="W16" s="66">
        <v>92</v>
      </c>
      <c r="X16" s="66">
        <v>92</v>
      </c>
      <c r="Y16" s="67">
        <f>X16-W16</f>
        <v>0</v>
      </c>
      <c r="Z16" s="59"/>
      <c r="AA16" s="30"/>
      <c r="AB16" s="30"/>
      <c r="AC16" s="30"/>
      <c r="AD16" s="30"/>
      <c r="AE16" s="30"/>
    </row>
    <row r="17" spans="4:31" ht="12.75">
      <c r="D17" s="68" t="s">
        <v>28</v>
      </c>
      <c r="E17" s="69">
        <f>SUM(E12:E16)</f>
        <v>4303.7</v>
      </c>
      <c r="F17" s="69">
        <f>SUM(F12:F16)</f>
        <v>4103.7</v>
      </c>
      <c r="G17" s="71">
        <f>SUM(G12:G16)</f>
        <v>-200</v>
      </c>
      <c r="H17" s="73"/>
      <c r="I17" s="69">
        <f>SUM(I12:I16)</f>
        <v>4441.09</v>
      </c>
      <c r="J17" s="71">
        <f>SUM(J12:J16)</f>
        <v>337.39</v>
      </c>
      <c r="K17" s="81"/>
      <c r="L17" s="72">
        <f>SUM(L12:L16)</f>
        <v>4441.09</v>
      </c>
      <c r="M17" s="87">
        <f>SUM(M12:M16)</f>
        <v>935.9100000000001</v>
      </c>
      <c r="N17" s="82"/>
      <c r="O17" s="81"/>
      <c r="W17" s="74">
        <f>SUM(W12:W16)</f>
        <v>5377</v>
      </c>
      <c r="X17" s="74">
        <f>SUM(X12:X16)</f>
        <v>5377</v>
      </c>
      <c r="Y17" s="75">
        <f>SUM(Y12:Y16)</f>
        <v>0</v>
      </c>
      <c r="Z17" s="76"/>
      <c r="AA17" s="30"/>
      <c r="AB17" s="30"/>
      <c r="AC17" s="30"/>
      <c r="AD17" s="30"/>
      <c r="AE17" s="30"/>
    </row>
    <row r="18" spans="3:31" ht="15">
      <c r="C18" s="31" t="s">
        <v>40</v>
      </c>
      <c r="E18" s="45"/>
      <c r="F18" s="45">
        <f>+G18+E18</f>
        <v>0</v>
      </c>
      <c r="G18" s="46"/>
      <c r="H18" s="46"/>
      <c r="I18" s="45"/>
      <c r="J18" s="47">
        <f>+I18-F18</f>
        <v>0</v>
      </c>
      <c r="K18" s="88"/>
      <c r="L18" s="49"/>
      <c r="M18" s="50">
        <f>+X18-L18</f>
        <v>0</v>
      </c>
      <c r="N18" s="89"/>
      <c r="O18" s="90"/>
      <c r="W18" s="52"/>
      <c r="X18" s="42"/>
      <c r="Y18" s="53"/>
      <c r="Z18" s="54"/>
      <c r="AA18" s="30"/>
      <c r="AB18" s="30"/>
      <c r="AC18" s="30"/>
      <c r="AD18" s="30"/>
      <c r="AE18" s="30"/>
    </row>
    <row r="19" spans="2:31" ht="26.25">
      <c r="B19" s="30" t="s">
        <v>40</v>
      </c>
      <c r="D19" s="9" t="s">
        <v>41</v>
      </c>
      <c r="E19" s="45">
        <v>12788.6</v>
      </c>
      <c r="F19" s="45">
        <f>+G19+E19</f>
        <v>12881.6</v>
      </c>
      <c r="G19" s="46">
        <v>93</v>
      </c>
      <c r="H19" s="91" t="s">
        <v>42</v>
      </c>
      <c r="I19" s="55">
        <v>13180.68</v>
      </c>
      <c r="J19" s="47">
        <f>+I19-F19</f>
        <v>299.0799999999999</v>
      </c>
      <c r="K19" s="92" t="s">
        <v>43</v>
      </c>
      <c r="L19" s="93">
        <f>+I19</f>
        <v>13180.68</v>
      </c>
      <c r="M19" s="50">
        <f>+X19-L19</f>
        <v>730.2199999999993</v>
      </c>
      <c r="N19" s="51"/>
      <c r="O19" s="94"/>
      <c r="U19" s="8" t="s">
        <v>44</v>
      </c>
      <c r="V19" s="8" t="s">
        <v>41</v>
      </c>
      <c r="W19" s="42">
        <v>13873</v>
      </c>
      <c r="X19" s="57">
        <f>13873+37.9</f>
        <v>13910.9</v>
      </c>
      <c r="Y19" s="58">
        <f>X19-W19</f>
        <v>37.899999999999636</v>
      </c>
      <c r="Z19" s="59" t="s">
        <v>45</v>
      </c>
      <c r="AA19" s="30"/>
      <c r="AB19" s="30"/>
      <c r="AC19" s="30"/>
      <c r="AD19" s="30"/>
      <c r="AE19" s="30"/>
    </row>
    <row r="20" spans="2:31" ht="15">
      <c r="B20" s="30" t="s">
        <v>40</v>
      </c>
      <c r="C20" s="95"/>
      <c r="D20" s="96" t="s">
        <v>46</v>
      </c>
      <c r="E20" s="97">
        <v>9438</v>
      </c>
      <c r="F20" s="98">
        <f>+G20+E20</f>
        <v>9577</v>
      </c>
      <c r="G20" s="99">
        <v>139</v>
      </c>
      <c r="H20" s="99" t="s">
        <v>47</v>
      </c>
      <c r="I20" s="55">
        <v>9614.03</v>
      </c>
      <c r="J20" s="47">
        <f>+I20-F20</f>
        <v>37.030000000000655</v>
      </c>
      <c r="K20" s="48" t="s">
        <v>48</v>
      </c>
      <c r="L20" s="100">
        <v>9853</v>
      </c>
      <c r="M20" s="50">
        <f>+X20-L20</f>
        <v>1829</v>
      </c>
      <c r="N20" s="51"/>
      <c r="O20" s="39"/>
      <c r="U20" s="8" t="s">
        <v>44</v>
      </c>
      <c r="V20" s="8" t="s">
        <v>46</v>
      </c>
      <c r="W20" s="42">
        <v>11682</v>
      </c>
      <c r="X20" s="57">
        <v>11682</v>
      </c>
      <c r="Y20" s="58">
        <f>X20-W20</f>
        <v>0</v>
      </c>
      <c r="Z20" s="59"/>
      <c r="AA20" s="30"/>
      <c r="AB20" s="30"/>
      <c r="AC20" s="30"/>
      <c r="AD20" s="30"/>
      <c r="AE20" s="30"/>
    </row>
    <row r="21" spans="2:31" ht="15">
      <c r="B21" s="30" t="s">
        <v>40</v>
      </c>
      <c r="D21" s="30" t="s">
        <v>49</v>
      </c>
      <c r="E21" s="98">
        <v>121.2</v>
      </c>
      <c r="F21" s="98">
        <f>+G21+E21</f>
        <v>121.2</v>
      </c>
      <c r="G21" s="60"/>
      <c r="H21" s="60"/>
      <c r="I21" s="55">
        <v>120.42</v>
      </c>
      <c r="J21" s="47">
        <f>+I21-F21</f>
        <v>-0.7800000000000011</v>
      </c>
      <c r="K21" s="48"/>
      <c r="L21" s="56">
        <v>120.42</v>
      </c>
      <c r="M21" s="50">
        <f>+X21-L21</f>
        <v>-34.42</v>
      </c>
      <c r="N21" s="51"/>
      <c r="O21" s="39"/>
      <c r="U21" s="8" t="s">
        <v>44</v>
      </c>
      <c r="V21" s="8" t="s">
        <v>49</v>
      </c>
      <c r="W21" s="42">
        <v>86</v>
      </c>
      <c r="X21" s="57">
        <v>86</v>
      </c>
      <c r="Y21" s="58">
        <f>X21-W21</f>
        <v>0</v>
      </c>
      <c r="Z21" s="59"/>
      <c r="AA21" s="30"/>
      <c r="AB21" s="30"/>
      <c r="AC21" s="30"/>
      <c r="AD21" s="30"/>
      <c r="AE21" s="30"/>
    </row>
    <row r="22" spans="2:31" ht="19.5">
      <c r="B22" s="30" t="s">
        <v>40</v>
      </c>
      <c r="D22" s="9" t="s">
        <v>50</v>
      </c>
      <c r="E22" s="101">
        <v>2707.3</v>
      </c>
      <c r="F22" s="101">
        <f>+G22+E22</f>
        <v>3214.3</v>
      </c>
      <c r="G22" s="62">
        <v>507</v>
      </c>
      <c r="H22" s="84" t="s">
        <v>51</v>
      </c>
      <c r="I22" s="63">
        <v>3285.22</v>
      </c>
      <c r="J22" s="102">
        <f>+I22-F22</f>
        <v>70.91999999999962</v>
      </c>
      <c r="K22" s="48"/>
      <c r="L22" s="65">
        <v>3285.22</v>
      </c>
      <c r="M22" s="50">
        <f>+X22-L22</f>
        <v>67.7800000000002</v>
      </c>
      <c r="N22" s="51"/>
      <c r="O22" s="39"/>
      <c r="U22" s="8" t="s">
        <v>44</v>
      </c>
      <c r="V22" s="8" t="s">
        <v>50</v>
      </c>
      <c r="W22" s="103">
        <v>3353</v>
      </c>
      <c r="X22" s="66">
        <v>3353</v>
      </c>
      <c r="Y22" s="67">
        <f>X22-W22</f>
        <v>0</v>
      </c>
      <c r="Z22" s="59"/>
      <c r="AA22" s="30"/>
      <c r="AB22" s="30"/>
      <c r="AC22" s="30"/>
      <c r="AD22" s="30"/>
      <c r="AE22" s="30"/>
    </row>
    <row r="23" spans="4:31" ht="12.75">
      <c r="D23" s="68" t="s">
        <v>28</v>
      </c>
      <c r="E23" s="69">
        <f>SUM(E19:E22)</f>
        <v>25055.1</v>
      </c>
      <c r="F23" s="69">
        <f>SUM(F19:F22)</f>
        <v>25794.1</v>
      </c>
      <c r="G23" s="71">
        <f>SUM(G19:G22)</f>
        <v>739</v>
      </c>
      <c r="H23" s="91"/>
      <c r="I23" s="69">
        <f>SUM(I19:I22)</f>
        <v>26200.35</v>
      </c>
      <c r="J23" s="71">
        <f>SUM(J19:J22)</f>
        <v>406.2500000000002</v>
      </c>
      <c r="K23" s="48"/>
      <c r="L23" s="72">
        <f>SUM(L19:L22)</f>
        <v>26439.32</v>
      </c>
      <c r="M23" s="73">
        <f>SUM(M19:M22)</f>
        <v>2592.5799999999995</v>
      </c>
      <c r="N23" s="51"/>
      <c r="O23" s="39"/>
      <c r="W23" s="74">
        <f>SUM(W19:W22)</f>
        <v>28994</v>
      </c>
      <c r="X23" s="74">
        <f>SUM(X19:X22)</f>
        <v>29031.9</v>
      </c>
      <c r="Y23" s="75">
        <f>SUM(Y19:Y22)</f>
        <v>37.899999999999636</v>
      </c>
      <c r="Z23" s="59"/>
      <c r="AA23" s="30"/>
      <c r="AB23" s="30"/>
      <c r="AC23" s="30"/>
      <c r="AD23" s="30"/>
      <c r="AE23" s="30"/>
    </row>
    <row r="24" spans="3:31" ht="15">
      <c r="C24" s="31" t="s">
        <v>52</v>
      </c>
      <c r="E24" s="45"/>
      <c r="F24" s="45">
        <f aca="true" t="shared" si="5" ref="F24:F43">+G24+E24</f>
        <v>0</v>
      </c>
      <c r="G24" s="46"/>
      <c r="H24" s="46"/>
      <c r="I24" s="45"/>
      <c r="J24" s="47">
        <f aca="true" t="shared" si="6" ref="J24:J43">+I24-F24</f>
        <v>0</v>
      </c>
      <c r="K24" s="48"/>
      <c r="L24" s="49"/>
      <c r="M24" s="50">
        <f>+L24-I24</f>
        <v>0</v>
      </c>
      <c r="N24" s="51"/>
      <c r="O24" s="39"/>
      <c r="W24" s="52"/>
      <c r="X24" s="42"/>
      <c r="Y24" s="53"/>
      <c r="Z24" s="54"/>
      <c r="AA24" s="30"/>
      <c r="AB24" s="30"/>
      <c r="AC24" s="30"/>
      <c r="AD24" s="30"/>
      <c r="AE24" s="30"/>
    </row>
    <row r="25" spans="2:31" ht="15">
      <c r="B25" s="30" t="s">
        <v>52</v>
      </c>
      <c r="D25" s="30" t="s">
        <v>53</v>
      </c>
      <c r="E25" s="45">
        <v>1447.8</v>
      </c>
      <c r="F25" s="45">
        <f t="shared" si="5"/>
        <v>1447.8</v>
      </c>
      <c r="G25" s="46"/>
      <c r="H25" s="46"/>
      <c r="I25" s="45">
        <v>1380.71</v>
      </c>
      <c r="J25" s="47">
        <f t="shared" si="6"/>
        <v>-67.08999999999992</v>
      </c>
      <c r="K25" s="48" t="s">
        <v>36</v>
      </c>
      <c r="L25" s="49">
        <v>1380.71</v>
      </c>
      <c r="M25" s="50">
        <f>+X25-L25</f>
        <v>32.289999999999964</v>
      </c>
      <c r="N25" s="51"/>
      <c r="O25" s="39"/>
      <c r="U25" s="8" t="s">
        <v>54</v>
      </c>
      <c r="V25" s="8" t="s">
        <v>53</v>
      </c>
      <c r="W25" s="42">
        <v>1413</v>
      </c>
      <c r="X25" s="57">
        <v>1413</v>
      </c>
      <c r="Y25" s="58">
        <f>X25-W25</f>
        <v>0</v>
      </c>
      <c r="Z25" s="76"/>
      <c r="AA25" s="30"/>
      <c r="AB25" s="30"/>
      <c r="AC25" s="30"/>
      <c r="AD25" s="30"/>
      <c r="AE25" s="30"/>
    </row>
    <row r="26" spans="3:31" ht="15">
      <c r="C26" s="31" t="s">
        <v>55</v>
      </c>
      <c r="E26" s="45"/>
      <c r="F26" s="45">
        <f t="shared" si="5"/>
        <v>0</v>
      </c>
      <c r="G26" s="46"/>
      <c r="H26" s="46"/>
      <c r="I26" s="45"/>
      <c r="J26" s="47">
        <f t="shared" si="6"/>
        <v>0</v>
      </c>
      <c r="K26" s="48"/>
      <c r="L26" s="49"/>
      <c r="M26" s="50">
        <f>+X26-L26</f>
        <v>0</v>
      </c>
      <c r="N26" s="51"/>
      <c r="O26" s="39"/>
      <c r="W26" s="52"/>
      <c r="X26" s="57">
        <v>0</v>
      </c>
      <c r="Y26" s="58">
        <f>+W26-X26</f>
        <v>0</v>
      </c>
      <c r="Z26" s="54"/>
      <c r="AA26" s="30"/>
      <c r="AB26" s="30"/>
      <c r="AC26" s="30"/>
      <c r="AD26" s="30"/>
      <c r="AE26" s="30"/>
    </row>
    <row r="27" spans="2:31" ht="15">
      <c r="B27" s="30" t="s">
        <v>55</v>
      </c>
      <c r="D27" s="30" t="s">
        <v>56</v>
      </c>
      <c r="E27" s="45">
        <v>337.5</v>
      </c>
      <c r="F27" s="45">
        <f t="shared" si="5"/>
        <v>337.5</v>
      </c>
      <c r="G27" s="46"/>
      <c r="H27" s="46"/>
      <c r="I27" s="45">
        <v>338.11</v>
      </c>
      <c r="J27" s="47">
        <f t="shared" si="6"/>
        <v>0.6100000000000136</v>
      </c>
      <c r="K27" s="48"/>
      <c r="L27" s="49">
        <v>338.11</v>
      </c>
      <c r="M27" s="50">
        <f>+X27-L27</f>
        <v>35.889999999999986</v>
      </c>
      <c r="N27" s="51"/>
      <c r="O27" s="39"/>
      <c r="U27" s="8" t="s">
        <v>57</v>
      </c>
      <c r="V27" s="8" t="s">
        <v>56</v>
      </c>
      <c r="W27" s="42">
        <v>374</v>
      </c>
      <c r="X27" s="57">
        <v>374</v>
      </c>
      <c r="Y27" s="58">
        <f>X27-W27</f>
        <v>0</v>
      </c>
      <c r="Z27" s="59"/>
      <c r="AA27" s="30"/>
      <c r="AB27" s="30"/>
      <c r="AC27" s="30"/>
      <c r="AD27" s="30"/>
      <c r="AE27" s="30"/>
    </row>
    <row r="28" spans="2:31" ht="15">
      <c r="B28" s="30" t="s">
        <v>55</v>
      </c>
      <c r="D28" s="30" t="s">
        <v>58</v>
      </c>
      <c r="E28" s="45">
        <v>621.3</v>
      </c>
      <c r="F28" s="45">
        <f t="shared" si="5"/>
        <v>621.3</v>
      </c>
      <c r="G28" s="46"/>
      <c r="H28" s="46"/>
      <c r="I28" s="45">
        <v>619.03</v>
      </c>
      <c r="J28" s="47">
        <f t="shared" si="6"/>
        <v>-2.269999999999982</v>
      </c>
      <c r="K28" s="48"/>
      <c r="L28" s="49">
        <v>619.03</v>
      </c>
      <c r="M28" s="50">
        <f>+X28-L28</f>
        <v>66.97000000000003</v>
      </c>
      <c r="N28" s="51"/>
      <c r="O28" s="39"/>
      <c r="U28" s="8" t="s">
        <v>57</v>
      </c>
      <c r="V28" s="8" t="s">
        <v>58</v>
      </c>
      <c r="W28" s="42">
        <v>686</v>
      </c>
      <c r="X28" s="57">
        <v>686</v>
      </c>
      <c r="Y28" s="58">
        <f>X28-W28</f>
        <v>0</v>
      </c>
      <c r="Z28" s="59"/>
      <c r="AA28" s="30"/>
      <c r="AB28" s="30"/>
      <c r="AC28" s="30"/>
      <c r="AD28" s="30"/>
      <c r="AE28" s="30"/>
    </row>
    <row r="29" spans="2:31" ht="19.5">
      <c r="B29" s="30" t="s">
        <v>55</v>
      </c>
      <c r="D29" s="30" t="s">
        <v>59</v>
      </c>
      <c r="E29" s="61">
        <v>78.1</v>
      </c>
      <c r="F29" s="61">
        <f t="shared" si="5"/>
        <v>78.1</v>
      </c>
      <c r="G29" s="86"/>
      <c r="H29" s="86"/>
      <c r="I29" s="61">
        <v>78.86</v>
      </c>
      <c r="J29" s="64">
        <f t="shared" si="6"/>
        <v>0.7600000000000051</v>
      </c>
      <c r="K29" s="48"/>
      <c r="L29" s="104">
        <v>78.86</v>
      </c>
      <c r="M29" s="50">
        <f>+X29-L29</f>
        <v>7.140000000000001</v>
      </c>
      <c r="N29" s="51"/>
      <c r="O29" s="39"/>
      <c r="U29" s="8" t="s">
        <v>57</v>
      </c>
      <c r="V29" s="8" t="s">
        <v>59</v>
      </c>
      <c r="W29" s="103">
        <v>86</v>
      </c>
      <c r="X29" s="66">
        <v>86</v>
      </c>
      <c r="Y29" s="67">
        <f>X29-W29</f>
        <v>0</v>
      </c>
      <c r="Z29" s="59"/>
      <c r="AA29" s="30"/>
      <c r="AB29" s="30"/>
      <c r="AC29" s="30"/>
      <c r="AD29" s="30"/>
      <c r="AE29" s="30"/>
    </row>
    <row r="30" spans="4:31" ht="12.75">
      <c r="D30" s="68" t="s">
        <v>28</v>
      </c>
      <c r="E30" s="69">
        <f>SUM(E27:E29)</f>
        <v>1036.8999999999999</v>
      </c>
      <c r="F30" s="69">
        <f>SUM(F27:F29)</f>
        <v>1036.8999999999999</v>
      </c>
      <c r="G30" s="46"/>
      <c r="H30" s="46"/>
      <c r="I30" s="69">
        <f>SUM(I27:I29)</f>
        <v>1036</v>
      </c>
      <c r="J30" s="105">
        <f>SUM(J27:J29)</f>
        <v>-0.899999999999963</v>
      </c>
      <c r="K30" s="48"/>
      <c r="L30" s="72">
        <f>SUM(L27:L29)</f>
        <v>1036</v>
      </c>
      <c r="M30" s="73">
        <f>SUM(M27:M29)</f>
        <v>110.00000000000001</v>
      </c>
      <c r="N30" s="51"/>
      <c r="O30" s="39"/>
      <c r="W30" s="74">
        <f>SUM(W27:W29)</f>
        <v>1146</v>
      </c>
      <c r="X30" s="74">
        <f>SUM(X27:X29)</f>
        <v>1146</v>
      </c>
      <c r="Y30" s="75">
        <f>SUM(Y27:Y29)</f>
        <v>0</v>
      </c>
      <c r="Z30" s="76"/>
      <c r="AA30" s="30"/>
      <c r="AB30" s="30"/>
      <c r="AC30" s="30"/>
      <c r="AD30" s="30"/>
      <c r="AE30" s="30"/>
    </row>
    <row r="31" spans="3:31" ht="15">
      <c r="C31" s="31" t="s">
        <v>60</v>
      </c>
      <c r="E31" s="45"/>
      <c r="F31" s="45">
        <f t="shared" si="5"/>
        <v>0</v>
      </c>
      <c r="G31" s="46"/>
      <c r="H31" s="46"/>
      <c r="I31" s="45"/>
      <c r="J31" s="47">
        <f t="shared" si="6"/>
        <v>0</v>
      </c>
      <c r="K31" s="48"/>
      <c r="L31" s="49"/>
      <c r="M31" s="50">
        <f>+X31-L31</f>
        <v>0</v>
      </c>
      <c r="N31" s="51"/>
      <c r="O31" s="39"/>
      <c r="W31" s="52"/>
      <c r="X31" s="42"/>
      <c r="Y31" s="53"/>
      <c r="Z31" s="54"/>
      <c r="AA31" s="30"/>
      <c r="AB31" s="30"/>
      <c r="AC31" s="30"/>
      <c r="AD31" s="30"/>
      <c r="AE31" s="30"/>
    </row>
    <row r="32" spans="2:31" ht="15">
      <c r="B32" s="30" t="s">
        <v>60</v>
      </c>
      <c r="D32" s="30" t="s">
        <v>61</v>
      </c>
      <c r="E32" s="45">
        <v>862.9</v>
      </c>
      <c r="F32" s="45">
        <f t="shared" si="5"/>
        <v>862.9</v>
      </c>
      <c r="G32" s="46"/>
      <c r="H32" s="46"/>
      <c r="I32" s="45">
        <v>877.69</v>
      </c>
      <c r="J32" s="47">
        <f t="shared" si="6"/>
        <v>14.790000000000077</v>
      </c>
      <c r="K32" s="48"/>
      <c r="L32" s="49">
        <v>877.69</v>
      </c>
      <c r="M32" s="50">
        <f>+X32-L32</f>
        <v>56.309999999999945</v>
      </c>
      <c r="N32" s="51"/>
      <c r="O32" s="39"/>
      <c r="U32" s="8" t="s">
        <v>62</v>
      </c>
      <c r="V32" s="8" t="s">
        <v>61</v>
      </c>
      <c r="W32" s="42">
        <v>934</v>
      </c>
      <c r="X32" s="57">
        <v>934</v>
      </c>
      <c r="Y32" s="58">
        <f>X32-W32</f>
        <v>0</v>
      </c>
      <c r="Z32" s="59"/>
      <c r="AA32" s="30"/>
      <c r="AB32" s="30"/>
      <c r="AC32" s="30"/>
      <c r="AD32" s="30"/>
      <c r="AE32" s="30"/>
    </row>
    <row r="33" spans="2:31" ht="16.5">
      <c r="B33" s="30" t="s">
        <v>60</v>
      </c>
      <c r="D33" s="30" t="s">
        <v>63</v>
      </c>
      <c r="E33" s="61">
        <v>438.2</v>
      </c>
      <c r="F33" s="61">
        <f t="shared" si="5"/>
        <v>438.2</v>
      </c>
      <c r="G33" s="86"/>
      <c r="H33" s="86"/>
      <c r="I33" s="61">
        <v>443.45</v>
      </c>
      <c r="J33" s="64">
        <f t="shared" si="6"/>
        <v>5.25</v>
      </c>
      <c r="K33" s="48"/>
      <c r="L33" s="104">
        <v>443.45</v>
      </c>
      <c r="M33" s="50">
        <f>+X33-L33</f>
        <v>-16.44999999999999</v>
      </c>
      <c r="N33" s="51"/>
      <c r="O33" s="39"/>
      <c r="U33" s="8" t="s">
        <v>62</v>
      </c>
      <c r="V33" s="8" t="s">
        <v>63</v>
      </c>
      <c r="W33" s="42">
        <v>427</v>
      </c>
      <c r="X33" s="57">
        <v>427</v>
      </c>
      <c r="Y33" s="58">
        <f>X33-W33</f>
        <v>0</v>
      </c>
      <c r="Z33" s="59"/>
      <c r="AA33" s="30"/>
      <c r="AB33" s="30"/>
      <c r="AC33" s="30"/>
      <c r="AD33" s="30"/>
      <c r="AE33" s="30"/>
    </row>
    <row r="34" spans="4:31" ht="19.5">
      <c r="D34" s="30" t="s">
        <v>64</v>
      </c>
      <c r="E34" s="61"/>
      <c r="F34" s="61"/>
      <c r="G34" s="86"/>
      <c r="H34" s="86"/>
      <c r="I34" s="61"/>
      <c r="J34" s="64"/>
      <c r="K34" s="48"/>
      <c r="L34" s="104"/>
      <c r="M34" s="50"/>
      <c r="N34" s="51"/>
      <c r="O34" s="39"/>
      <c r="U34" s="8" t="s">
        <v>62</v>
      </c>
      <c r="V34" s="8" t="s">
        <v>65</v>
      </c>
      <c r="W34" s="103">
        <v>0</v>
      </c>
      <c r="X34" s="66">
        <v>0</v>
      </c>
      <c r="Y34" s="67">
        <f>X34-W34</f>
        <v>0</v>
      </c>
      <c r="Z34" s="59"/>
      <c r="AA34" s="30"/>
      <c r="AB34" s="30"/>
      <c r="AC34" s="30"/>
      <c r="AD34" s="30"/>
      <c r="AE34" s="30"/>
    </row>
    <row r="35" spans="4:31" ht="12.75">
      <c r="D35" s="68" t="s">
        <v>28</v>
      </c>
      <c r="E35" s="69">
        <f>SUM(E32:E33)</f>
        <v>1301.1</v>
      </c>
      <c r="F35" s="69">
        <f>SUM(F32:F33)</f>
        <v>1301.1</v>
      </c>
      <c r="G35" s="46"/>
      <c r="H35" s="46"/>
      <c r="I35" s="69">
        <f>SUM(I32:I33)</f>
        <v>1321.14</v>
      </c>
      <c r="J35" s="105">
        <f>SUM(J32:J33)</f>
        <v>20.040000000000077</v>
      </c>
      <c r="K35" s="48"/>
      <c r="L35" s="72">
        <f>SUM(L32:L33)</f>
        <v>1321.14</v>
      </c>
      <c r="M35" s="73">
        <f>SUM(M32:M33)</f>
        <v>39.85999999999996</v>
      </c>
      <c r="N35" s="51"/>
      <c r="O35" s="90"/>
      <c r="W35" s="74">
        <f>SUM(W32:W34)</f>
        <v>1361</v>
      </c>
      <c r="X35" s="74">
        <f>SUM(X32:X34)</f>
        <v>1361</v>
      </c>
      <c r="Y35" s="75">
        <f>SUM(Y32:Y34)</f>
        <v>0</v>
      </c>
      <c r="Z35" s="59"/>
      <c r="AA35" s="30"/>
      <c r="AB35" s="30"/>
      <c r="AC35" s="30"/>
      <c r="AD35" s="30"/>
      <c r="AE35" s="30"/>
    </row>
    <row r="36" spans="3:31" ht="15">
      <c r="C36" s="31" t="s">
        <v>66</v>
      </c>
      <c r="E36" s="45"/>
      <c r="F36" s="45">
        <f t="shared" si="5"/>
        <v>0</v>
      </c>
      <c r="G36" s="46"/>
      <c r="H36" s="46"/>
      <c r="I36" s="45"/>
      <c r="J36" s="47">
        <f t="shared" si="6"/>
        <v>0</v>
      </c>
      <c r="K36" s="88"/>
      <c r="L36" s="49"/>
      <c r="M36" s="50">
        <f aca="true" t="shared" si="7" ref="M36:M43">+X36-L36</f>
        <v>0</v>
      </c>
      <c r="N36" s="89"/>
      <c r="O36" s="90"/>
      <c r="W36" s="42"/>
      <c r="X36" s="42"/>
      <c r="Y36" s="44"/>
      <c r="Z36" s="106"/>
      <c r="AA36" s="30"/>
      <c r="AB36" s="30"/>
      <c r="AC36" s="30"/>
      <c r="AD36" s="30"/>
      <c r="AE36" s="30"/>
    </row>
    <row r="37" spans="2:31" ht="26.25">
      <c r="B37" s="30" t="s">
        <v>66</v>
      </c>
      <c r="D37" s="30" t="s">
        <v>67</v>
      </c>
      <c r="E37" s="45">
        <v>1379.3</v>
      </c>
      <c r="F37" s="45">
        <f t="shared" si="5"/>
        <v>1379.3</v>
      </c>
      <c r="G37" s="46"/>
      <c r="H37" s="46"/>
      <c r="I37" s="45">
        <v>1014.4</v>
      </c>
      <c r="J37" s="47">
        <f t="shared" si="6"/>
        <v>-364.9</v>
      </c>
      <c r="K37" s="88" t="s">
        <v>68</v>
      </c>
      <c r="L37" s="49">
        <v>1014.4</v>
      </c>
      <c r="M37" s="50">
        <f t="shared" si="7"/>
        <v>490.6</v>
      </c>
      <c r="N37" s="89"/>
      <c r="O37" s="39"/>
      <c r="U37" s="8" t="s">
        <v>69</v>
      </c>
      <c r="V37" s="8" t="s">
        <v>67</v>
      </c>
      <c r="W37" s="42">
        <v>1505</v>
      </c>
      <c r="X37" s="57">
        <v>1505</v>
      </c>
      <c r="Y37" s="58">
        <f aca="true" t="shared" si="8" ref="Y37:Y42">X37-W37</f>
        <v>0</v>
      </c>
      <c r="Z37" s="59"/>
      <c r="AA37" s="30"/>
      <c r="AB37" s="30"/>
      <c r="AC37" s="30"/>
      <c r="AD37" s="30"/>
      <c r="AE37" s="30"/>
    </row>
    <row r="38" spans="2:31" ht="15">
      <c r="B38" s="30" t="s">
        <v>66</v>
      </c>
      <c r="D38" s="30" t="s">
        <v>70</v>
      </c>
      <c r="E38" s="45">
        <v>92.9</v>
      </c>
      <c r="F38" s="45">
        <f t="shared" si="5"/>
        <v>92.9</v>
      </c>
      <c r="G38" s="46"/>
      <c r="H38" s="46"/>
      <c r="I38" s="45">
        <v>1E-05</v>
      </c>
      <c r="J38" s="47">
        <f t="shared" si="6"/>
        <v>-92.89999</v>
      </c>
      <c r="K38" s="48" t="s">
        <v>71</v>
      </c>
      <c r="L38" s="49">
        <v>1E-05</v>
      </c>
      <c r="M38" s="50">
        <f t="shared" si="7"/>
        <v>34.99999</v>
      </c>
      <c r="N38" s="51"/>
      <c r="O38" s="39"/>
      <c r="U38" s="8" t="s">
        <v>69</v>
      </c>
      <c r="V38" s="8" t="s">
        <v>70</v>
      </c>
      <c r="W38" s="42">
        <v>35</v>
      </c>
      <c r="X38" s="57">
        <v>35</v>
      </c>
      <c r="Y38" s="58">
        <f t="shared" si="8"/>
        <v>0</v>
      </c>
      <c r="Z38" s="59"/>
      <c r="AA38" s="30"/>
      <c r="AB38" s="30"/>
      <c r="AC38" s="30"/>
      <c r="AD38" s="30"/>
      <c r="AE38" s="30"/>
    </row>
    <row r="39" spans="2:31" ht="15">
      <c r="B39" s="30" t="s">
        <v>66</v>
      </c>
      <c r="D39" s="30" t="s">
        <v>72</v>
      </c>
      <c r="E39" s="45">
        <v>77.4</v>
      </c>
      <c r="F39" s="45">
        <f t="shared" si="5"/>
        <v>77.4</v>
      </c>
      <c r="G39" s="46"/>
      <c r="H39" s="46"/>
      <c r="I39" s="55">
        <v>79.12</v>
      </c>
      <c r="J39" s="47">
        <f t="shared" si="6"/>
        <v>1.7199999999999989</v>
      </c>
      <c r="K39" s="48"/>
      <c r="L39" s="56">
        <v>79.12</v>
      </c>
      <c r="M39" s="50">
        <f t="shared" si="7"/>
        <v>-79.12</v>
      </c>
      <c r="N39" s="51"/>
      <c r="O39" s="94"/>
      <c r="P39" s="107"/>
      <c r="W39" s="42">
        <v>0</v>
      </c>
      <c r="X39" s="57">
        <v>0</v>
      </c>
      <c r="Y39" s="58">
        <f t="shared" si="8"/>
        <v>0</v>
      </c>
      <c r="Z39" s="59"/>
      <c r="AA39" s="30"/>
      <c r="AB39" s="30"/>
      <c r="AC39" s="30"/>
      <c r="AD39" s="30"/>
      <c r="AE39" s="30"/>
    </row>
    <row r="40" spans="2:31" ht="26.25">
      <c r="B40" s="30" t="s">
        <v>66</v>
      </c>
      <c r="D40" s="30" t="s">
        <v>73</v>
      </c>
      <c r="E40" s="45">
        <v>326.3</v>
      </c>
      <c r="F40" s="45">
        <f t="shared" si="5"/>
        <v>326.3</v>
      </c>
      <c r="G40" s="46"/>
      <c r="H40" s="46"/>
      <c r="I40" s="55">
        <v>530.14</v>
      </c>
      <c r="J40" s="47">
        <f t="shared" si="6"/>
        <v>203.83999999999997</v>
      </c>
      <c r="K40" s="92" t="s">
        <v>74</v>
      </c>
      <c r="L40" s="56">
        <v>530.14</v>
      </c>
      <c r="M40" s="50">
        <f t="shared" si="7"/>
        <v>-530.14</v>
      </c>
      <c r="N40" s="108"/>
      <c r="O40" s="94"/>
      <c r="W40" s="42">
        <v>0</v>
      </c>
      <c r="X40" s="57">
        <v>0</v>
      </c>
      <c r="Y40" s="58">
        <f t="shared" si="8"/>
        <v>0</v>
      </c>
      <c r="Z40" s="59"/>
      <c r="AA40" s="30"/>
      <c r="AB40" s="30"/>
      <c r="AC40" s="30"/>
      <c r="AD40" s="30"/>
      <c r="AE40" s="30"/>
    </row>
    <row r="41" spans="2:31" ht="15">
      <c r="B41" s="30" t="s">
        <v>66</v>
      </c>
      <c r="D41" s="30" t="s">
        <v>75</v>
      </c>
      <c r="E41" s="45">
        <v>1509.4</v>
      </c>
      <c r="F41" s="45">
        <f t="shared" si="5"/>
        <v>1509.4</v>
      </c>
      <c r="G41" s="46"/>
      <c r="H41" s="46"/>
      <c r="I41" s="55">
        <v>1818.56</v>
      </c>
      <c r="J41" s="47">
        <f t="shared" si="6"/>
        <v>309.15999999999985</v>
      </c>
      <c r="K41" s="92" t="s">
        <v>76</v>
      </c>
      <c r="L41" s="56">
        <v>1818.56</v>
      </c>
      <c r="M41" s="50">
        <f t="shared" si="7"/>
        <v>316.44000000000005</v>
      </c>
      <c r="N41" s="108"/>
      <c r="O41" s="39"/>
      <c r="U41" s="8" t="s">
        <v>69</v>
      </c>
      <c r="V41" s="8" t="s">
        <v>75</v>
      </c>
      <c r="W41" s="42">
        <v>2135</v>
      </c>
      <c r="X41" s="57">
        <v>2135</v>
      </c>
      <c r="Y41" s="58">
        <f t="shared" si="8"/>
        <v>0</v>
      </c>
      <c r="Z41" s="59"/>
      <c r="AA41" s="30"/>
      <c r="AB41" s="30"/>
      <c r="AC41" s="30"/>
      <c r="AD41" s="30"/>
      <c r="AE41" s="30"/>
    </row>
    <row r="42" spans="2:31" ht="15">
      <c r="B42" s="30" t="s">
        <v>66</v>
      </c>
      <c r="D42" s="30" t="s">
        <v>77</v>
      </c>
      <c r="E42" s="45">
        <v>1217.2</v>
      </c>
      <c r="F42" s="45">
        <f t="shared" si="5"/>
        <v>1217.2</v>
      </c>
      <c r="G42" s="46"/>
      <c r="H42" s="46"/>
      <c r="I42" s="55">
        <v>1200.04</v>
      </c>
      <c r="J42" s="47">
        <f t="shared" si="6"/>
        <v>-17.160000000000082</v>
      </c>
      <c r="K42" s="48"/>
      <c r="L42" s="56">
        <v>1200.04</v>
      </c>
      <c r="M42" s="50">
        <f t="shared" si="7"/>
        <v>337.96000000000004</v>
      </c>
      <c r="N42" s="51"/>
      <c r="O42" s="39"/>
      <c r="U42" s="8" t="s">
        <v>69</v>
      </c>
      <c r="V42" s="8" t="s">
        <v>77</v>
      </c>
      <c r="W42" s="42">
        <v>1538</v>
      </c>
      <c r="X42" s="57">
        <v>1538</v>
      </c>
      <c r="Y42" s="58">
        <f t="shared" si="8"/>
        <v>0</v>
      </c>
      <c r="Z42" s="59"/>
      <c r="AA42" s="30"/>
      <c r="AB42" s="30"/>
      <c r="AC42" s="30"/>
      <c r="AD42" s="30"/>
      <c r="AE42" s="30"/>
    </row>
    <row r="43" spans="2:31" ht="19.5">
      <c r="B43" s="30" t="s">
        <v>66</v>
      </c>
      <c r="D43" s="30" t="s">
        <v>78</v>
      </c>
      <c r="E43" s="61">
        <v>463.2</v>
      </c>
      <c r="F43" s="61">
        <f t="shared" si="5"/>
        <v>463.2</v>
      </c>
      <c r="G43" s="86"/>
      <c r="H43" s="86"/>
      <c r="I43" s="63">
        <v>475.83</v>
      </c>
      <c r="J43" s="64">
        <f t="shared" si="6"/>
        <v>12.629999999999995</v>
      </c>
      <c r="K43" s="48"/>
      <c r="L43" s="65">
        <v>475.83</v>
      </c>
      <c r="M43" s="50">
        <f t="shared" si="7"/>
        <v>36.170000000000016</v>
      </c>
      <c r="N43" s="51"/>
      <c r="O43" s="39"/>
      <c r="U43" s="8" t="s">
        <v>69</v>
      </c>
      <c r="V43" s="8" t="s">
        <v>78</v>
      </c>
      <c r="W43" s="103">
        <v>512</v>
      </c>
      <c r="X43" s="66">
        <v>512</v>
      </c>
      <c r="Y43" s="67">
        <f>X43-W43</f>
        <v>0</v>
      </c>
      <c r="Z43" s="59"/>
      <c r="AA43" s="30"/>
      <c r="AB43" s="30"/>
      <c r="AC43" s="30"/>
      <c r="AD43" s="30"/>
      <c r="AE43" s="30"/>
    </row>
    <row r="44" spans="4:31" ht="12.75">
      <c r="D44" s="68" t="s">
        <v>28</v>
      </c>
      <c r="E44" s="69">
        <f>SUM(E37:E43)</f>
        <v>5065.7</v>
      </c>
      <c r="F44" s="69">
        <f>SUM(F37:F43)</f>
        <v>5065.7</v>
      </c>
      <c r="G44" s="46"/>
      <c r="H44" s="46"/>
      <c r="I44" s="69">
        <f>SUM(I37:I43)</f>
        <v>5118.09001</v>
      </c>
      <c r="J44" s="71">
        <f>SUM(J37:J43)</f>
        <v>52.39000999999979</v>
      </c>
      <c r="K44" s="48"/>
      <c r="L44" s="72">
        <f>SUM(L37:L43)</f>
        <v>5118.09001</v>
      </c>
      <c r="M44" s="73">
        <f>SUM(M37:M43)</f>
        <v>606.9099900000001</v>
      </c>
      <c r="N44" s="51"/>
      <c r="O44" s="39"/>
      <c r="W44" s="74">
        <f>SUM(W37:W43)</f>
        <v>5725</v>
      </c>
      <c r="X44" s="74">
        <f>SUM(X37:X43)</f>
        <v>5725</v>
      </c>
      <c r="Y44" s="75">
        <f>SUM(Y37:Y43)</f>
        <v>0</v>
      </c>
      <c r="Z44" s="76"/>
      <c r="AA44" s="30"/>
      <c r="AB44" s="30"/>
      <c r="AC44" s="30"/>
      <c r="AD44" s="30"/>
      <c r="AE44" s="30"/>
    </row>
    <row r="45" spans="3:31" ht="15">
      <c r="C45" s="31" t="s">
        <v>79</v>
      </c>
      <c r="E45" s="45"/>
      <c r="F45" s="45">
        <f aca="true" t="shared" si="9" ref="F45:F78">+G45+E45</f>
        <v>0</v>
      </c>
      <c r="G45" s="46"/>
      <c r="H45" s="46"/>
      <c r="I45" s="45"/>
      <c r="J45" s="47">
        <f aca="true" t="shared" si="10" ref="J45:J78">+I45-F45</f>
        <v>0</v>
      </c>
      <c r="K45" s="48"/>
      <c r="L45" s="49"/>
      <c r="M45" s="50">
        <f>+X45-L45</f>
        <v>0</v>
      </c>
      <c r="N45" s="51"/>
      <c r="O45" s="39"/>
      <c r="W45" s="52"/>
      <c r="X45" s="42"/>
      <c r="Y45" s="53"/>
      <c r="Z45" s="54"/>
      <c r="AA45" s="30"/>
      <c r="AB45" s="30"/>
      <c r="AC45" s="30"/>
      <c r="AD45" s="30"/>
      <c r="AE45" s="30"/>
    </row>
    <row r="46" spans="2:31" ht="15">
      <c r="B46" s="30" t="s">
        <v>79</v>
      </c>
      <c r="D46" s="30" t="s">
        <v>80</v>
      </c>
      <c r="E46" s="45">
        <v>1083</v>
      </c>
      <c r="F46" s="45">
        <f t="shared" si="9"/>
        <v>1113</v>
      </c>
      <c r="G46" s="46">
        <v>30</v>
      </c>
      <c r="H46" s="91" t="s">
        <v>81</v>
      </c>
      <c r="I46" s="45">
        <v>946.44</v>
      </c>
      <c r="J46" s="47">
        <f t="shared" si="10"/>
        <v>-166.55999999999995</v>
      </c>
      <c r="K46" s="48"/>
      <c r="L46" s="49">
        <v>946.44</v>
      </c>
      <c r="M46" s="50">
        <f>+X46-L46</f>
        <v>95.55999999999995</v>
      </c>
      <c r="N46" s="51"/>
      <c r="O46" s="39"/>
      <c r="U46" s="8" t="s">
        <v>82</v>
      </c>
      <c r="V46" s="8" t="s">
        <v>80</v>
      </c>
      <c r="W46" s="42">
        <v>1042</v>
      </c>
      <c r="X46" s="57">
        <v>1042</v>
      </c>
      <c r="Y46" s="58">
        <f>X46-W46</f>
        <v>0</v>
      </c>
      <c r="Z46" s="54"/>
      <c r="AA46" s="30"/>
      <c r="AB46" s="30"/>
      <c r="AC46" s="30"/>
      <c r="AD46" s="30"/>
      <c r="AE46" s="30"/>
    </row>
    <row r="47" spans="2:31" ht="30.75">
      <c r="B47" s="30" t="s">
        <v>79</v>
      </c>
      <c r="D47" s="30" t="s">
        <v>83</v>
      </c>
      <c r="E47" s="61">
        <v>1568.5</v>
      </c>
      <c r="F47" s="61">
        <f t="shared" si="9"/>
        <v>1568.5</v>
      </c>
      <c r="G47" s="86">
        <v>0</v>
      </c>
      <c r="H47" s="86"/>
      <c r="I47" s="61">
        <v>1474.58</v>
      </c>
      <c r="J47" s="64">
        <f t="shared" si="10"/>
        <v>-93.92000000000007</v>
      </c>
      <c r="K47" s="48" t="s">
        <v>84</v>
      </c>
      <c r="L47" s="104">
        <v>1474.58</v>
      </c>
      <c r="M47" s="50">
        <f>+X47-L47</f>
        <v>235.42000000000007</v>
      </c>
      <c r="N47" s="51"/>
      <c r="O47" s="39"/>
      <c r="U47" s="8" t="s">
        <v>82</v>
      </c>
      <c r="V47" s="8" t="s">
        <v>83</v>
      </c>
      <c r="W47" s="103">
        <v>1710</v>
      </c>
      <c r="X47" s="66">
        <v>1710</v>
      </c>
      <c r="Y47" s="67">
        <f>X47-W47</f>
        <v>0</v>
      </c>
      <c r="Z47" s="54"/>
      <c r="AA47" s="30"/>
      <c r="AB47" s="30"/>
      <c r="AC47" s="30"/>
      <c r="AD47" s="30"/>
      <c r="AE47" s="30"/>
    </row>
    <row r="48" spans="1:26" s="119" customFormat="1" ht="16.5">
      <c r="A48" s="30"/>
      <c r="B48" s="30"/>
      <c r="C48" s="31"/>
      <c r="D48" s="68" t="s">
        <v>28</v>
      </c>
      <c r="E48" s="109">
        <f>SUM(E46:E47)</f>
        <v>2651.5</v>
      </c>
      <c r="F48" s="109">
        <f>SUM(F46:F47)</f>
        <v>2681.5</v>
      </c>
      <c r="G48" s="110">
        <f>SUM(G46:G47)</f>
        <v>30</v>
      </c>
      <c r="H48" s="62"/>
      <c r="I48" s="109">
        <f>SUM(I46:I47)</f>
        <v>2421.02</v>
      </c>
      <c r="J48" s="111">
        <f>SUM(J46:J47)</f>
        <v>-260.48</v>
      </c>
      <c r="K48" s="48"/>
      <c r="L48" s="112">
        <f>SUM(L46:L47)</f>
        <v>2421.02</v>
      </c>
      <c r="M48" s="113">
        <f>SUM(M46:M47)</f>
        <v>330.98</v>
      </c>
      <c r="N48" s="51"/>
      <c r="O48" s="114"/>
      <c r="P48" s="115"/>
      <c r="Q48" s="116"/>
      <c r="R48" s="115"/>
      <c r="S48" s="115"/>
      <c r="T48" s="115"/>
      <c r="U48" s="8"/>
      <c r="V48" s="8"/>
      <c r="W48" s="117">
        <f>SUM(W46:W47)</f>
        <v>2752</v>
      </c>
      <c r="X48" s="117">
        <f>SUM(X46:X47)</f>
        <v>2752</v>
      </c>
      <c r="Y48" s="118">
        <f>SUM(Y46:Y47)</f>
        <v>0</v>
      </c>
      <c r="Z48" s="76"/>
    </row>
    <row r="49" spans="1:31" ht="15">
      <c r="A49" s="119"/>
      <c r="B49" s="119"/>
      <c r="C49" s="120"/>
      <c r="D49" s="121" t="s">
        <v>85</v>
      </c>
      <c r="E49" s="122">
        <f>SUM(E48,E44,E35,E30,E25,E23,E17,E10,E3)</f>
        <v>49393.299999999996</v>
      </c>
      <c r="F49" s="122">
        <f>SUM(F48,F44,F35,F30,F25,F23,F17,F10,F3)</f>
        <v>49976.899999999994</v>
      </c>
      <c r="G49" s="123">
        <f>SUM(G48,G44,G35,G30,G25,G23,G17,G10,G3)</f>
        <v>583.6</v>
      </c>
      <c r="H49" s="124"/>
      <c r="I49" s="122">
        <f>SUM(I48,I44,I35,I30,I25,I23,I17,I10,I3)</f>
        <v>50655.87001</v>
      </c>
      <c r="J49" s="125">
        <f>SUM(J48,J44,J35,J30,J25,J23,J17,J10,J3)</f>
        <v>678.9700100000002</v>
      </c>
      <c r="K49" s="126"/>
      <c r="L49" s="127">
        <f>SUM(L48,L44,L35,L30,L25,L23,L17,L10,L3)</f>
        <v>50894.84001</v>
      </c>
      <c r="M49" s="128">
        <f>SUM(M48,M44,M35,M30,M25,M23,M17,M10,M3)</f>
        <v>5635.159989999999</v>
      </c>
      <c r="N49" s="129"/>
      <c r="O49" s="39"/>
      <c r="W49" s="130">
        <f>SUM(W48,W44,W35,W30,W25,W23,W17,W10,W3)</f>
        <v>56453</v>
      </c>
      <c r="X49" s="130">
        <f>SUM(X48,X44,X35,X30,X25,X23,X17,X10,X3)</f>
        <v>56529.9</v>
      </c>
      <c r="Y49" s="44">
        <f>SUM(Y48,Y44,Y35,Y30,Y25,Y23,Y17,Y10,Y3)</f>
        <v>76.89999999999964</v>
      </c>
      <c r="AA49" s="30"/>
      <c r="AB49" s="30"/>
      <c r="AC49" s="30"/>
      <c r="AD49" s="30"/>
      <c r="AE49" s="30"/>
    </row>
    <row r="50" spans="4:31" ht="15">
      <c r="D50" s="68"/>
      <c r="E50" s="69"/>
      <c r="F50" s="69"/>
      <c r="G50" s="71"/>
      <c r="H50" s="46"/>
      <c r="I50" s="69"/>
      <c r="J50" s="105"/>
      <c r="K50" s="48"/>
      <c r="L50" s="72"/>
      <c r="M50" s="77"/>
      <c r="N50" s="51"/>
      <c r="O50" s="39"/>
      <c r="W50" s="52"/>
      <c r="X50" s="74"/>
      <c r="Y50" s="131"/>
      <c r="AA50" s="30"/>
      <c r="AB50" s="30"/>
      <c r="AC50" s="30"/>
      <c r="AD50" s="30"/>
      <c r="AE50" s="30"/>
    </row>
    <row r="51" spans="2:31" ht="15">
      <c r="B51" s="30" t="s">
        <v>86</v>
      </c>
      <c r="C51" s="31" t="s">
        <v>86</v>
      </c>
      <c r="E51" s="45">
        <v>140</v>
      </c>
      <c r="F51" s="45">
        <f t="shared" si="9"/>
        <v>80</v>
      </c>
      <c r="G51" s="46">
        <v>-60</v>
      </c>
      <c r="H51" s="91" t="s">
        <v>87</v>
      </c>
      <c r="I51" s="45">
        <v>80.72</v>
      </c>
      <c r="J51" s="47">
        <f t="shared" si="10"/>
        <v>0.7199999999999989</v>
      </c>
      <c r="K51" s="48"/>
      <c r="L51" s="49">
        <v>80.72</v>
      </c>
      <c r="M51" s="50">
        <f>+X51-L51</f>
        <v>6.280000000000001</v>
      </c>
      <c r="N51" s="51"/>
      <c r="O51" s="39"/>
      <c r="U51" s="8" t="s">
        <v>88</v>
      </c>
      <c r="W51" s="42">
        <v>87</v>
      </c>
      <c r="X51" s="57">
        <v>87</v>
      </c>
      <c r="Y51" s="58">
        <f>X51-W51</f>
        <v>0</v>
      </c>
      <c r="Z51" s="54"/>
      <c r="AA51" s="30"/>
      <c r="AB51" s="30"/>
      <c r="AC51" s="30"/>
      <c r="AD51" s="30"/>
      <c r="AE51" s="30"/>
    </row>
    <row r="52" spans="2:31" ht="15">
      <c r="B52" s="30" t="s">
        <v>89</v>
      </c>
      <c r="C52" s="31" t="s">
        <v>89</v>
      </c>
      <c r="E52" s="45">
        <v>388.1</v>
      </c>
      <c r="F52" s="45">
        <f t="shared" si="9"/>
        <v>388.1</v>
      </c>
      <c r="G52" s="46"/>
      <c r="H52" s="46"/>
      <c r="I52" s="45">
        <v>388.7</v>
      </c>
      <c r="J52" s="47">
        <f t="shared" si="10"/>
        <v>0.5999999999999659</v>
      </c>
      <c r="K52" s="48"/>
      <c r="L52" s="49">
        <v>388.7</v>
      </c>
      <c r="M52" s="50">
        <f>+X52-L52</f>
        <v>24.30000000000001</v>
      </c>
      <c r="N52" s="51"/>
      <c r="O52" s="39"/>
      <c r="U52" s="8" t="s">
        <v>90</v>
      </c>
      <c r="W52" s="42">
        <v>413</v>
      </c>
      <c r="X52" s="57">
        <v>413</v>
      </c>
      <c r="Y52" s="58">
        <f>X52-W52</f>
        <v>0</v>
      </c>
      <c r="Z52" s="59"/>
      <c r="AA52" s="30"/>
      <c r="AB52" s="30"/>
      <c r="AC52" s="30"/>
      <c r="AD52" s="30"/>
      <c r="AE52" s="30"/>
    </row>
    <row r="53" spans="1:26" s="119" customFormat="1" ht="19.5">
      <c r="A53" s="30"/>
      <c r="B53" s="30" t="s">
        <v>91</v>
      </c>
      <c r="C53" s="31" t="s">
        <v>91</v>
      </c>
      <c r="D53" s="30"/>
      <c r="E53" s="61">
        <v>308.9</v>
      </c>
      <c r="F53" s="61">
        <f t="shared" si="9"/>
        <v>308.9</v>
      </c>
      <c r="G53" s="86">
        <v>0</v>
      </c>
      <c r="H53" s="86"/>
      <c r="I53" s="61">
        <v>308.9</v>
      </c>
      <c r="J53" s="64">
        <f t="shared" si="10"/>
        <v>0</v>
      </c>
      <c r="K53" s="48"/>
      <c r="L53" s="104">
        <v>308.9</v>
      </c>
      <c r="M53" s="50">
        <f>+X53-L53</f>
        <v>-24.899999999999977</v>
      </c>
      <c r="N53" s="51"/>
      <c r="O53" s="114"/>
      <c r="P53" s="115"/>
      <c r="Q53" s="116"/>
      <c r="R53" s="115"/>
      <c r="S53" s="115"/>
      <c r="T53" s="115"/>
      <c r="U53" s="8" t="s">
        <v>92</v>
      </c>
      <c r="V53" s="8" t="s">
        <v>93</v>
      </c>
      <c r="W53" s="103">
        <v>284</v>
      </c>
      <c r="X53" s="66">
        <v>284</v>
      </c>
      <c r="Y53" s="67">
        <f>X53-W53</f>
        <v>0</v>
      </c>
      <c r="Z53" s="59"/>
    </row>
    <row r="54" spans="1:31" ht="15">
      <c r="A54" s="119"/>
      <c r="B54" s="119"/>
      <c r="C54" s="120"/>
      <c r="D54" s="121" t="s">
        <v>94</v>
      </c>
      <c r="E54" s="122">
        <f>SUM(E51:E53)</f>
        <v>837</v>
      </c>
      <c r="F54" s="122">
        <f>SUM(F51:F53)</f>
        <v>777</v>
      </c>
      <c r="G54" s="123">
        <f>SUM(G51:G53)</f>
        <v>-60</v>
      </c>
      <c r="H54" s="124"/>
      <c r="I54" s="122">
        <f>SUM(I51:I53)</f>
        <v>778.3199999999999</v>
      </c>
      <c r="J54" s="125">
        <f>SUM(J51:J53)</f>
        <v>1.3199999999999648</v>
      </c>
      <c r="K54" s="126"/>
      <c r="L54" s="127">
        <f>SUM(L51:L53)</f>
        <v>778.3199999999999</v>
      </c>
      <c r="M54" s="128">
        <f>SUM(M51:M53)</f>
        <v>5.680000000000035</v>
      </c>
      <c r="N54" s="129"/>
      <c r="O54" s="39"/>
      <c r="W54" s="130">
        <f>SUM(W51:W53)</f>
        <v>784</v>
      </c>
      <c r="X54" s="130">
        <f>SUM(X51:X53)</f>
        <v>784</v>
      </c>
      <c r="Y54" s="58">
        <f>SUM(Y51:Y53)</f>
        <v>0</v>
      </c>
      <c r="Z54" s="76"/>
      <c r="AA54" s="30"/>
      <c r="AB54" s="30"/>
      <c r="AC54" s="30"/>
      <c r="AD54" s="30"/>
      <c r="AE54" s="30"/>
    </row>
    <row r="55" spans="2:31" ht="26.25">
      <c r="B55" s="30" t="s">
        <v>95</v>
      </c>
      <c r="C55" s="31" t="s">
        <v>95</v>
      </c>
      <c r="E55" s="45">
        <v>455.6</v>
      </c>
      <c r="F55" s="45">
        <f t="shared" si="9"/>
        <v>455.6</v>
      </c>
      <c r="G55" s="46"/>
      <c r="H55" s="46"/>
      <c r="I55" s="45">
        <v>413.8</v>
      </c>
      <c r="J55" s="47">
        <f t="shared" si="10"/>
        <v>-41.80000000000001</v>
      </c>
      <c r="K55" s="48" t="s">
        <v>96</v>
      </c>
      <c r="L55" s="49">
        <v>413.8</v>
      </c>
      <c r="M55" s="50">
        <f>+X55-L55</f>
        <v>12.199999999999989</v>
      </c>
      <c r="N55" s="51"/>
      <c r="O55" s="39"/>
      <c r="U55" s="8" t="s">
        <v>97</v>
      </c>
      <c r="W55" s="42">
        <v>426</v>
      </c>
      <c r="X55" s="57">
        <v>426</v>
      </c>
      <c r="Y55" s="58">
        <f>X55-W55</f>
        <v>0</v>
      </c>
      <c r="Z55" s="54"/>
      <c r="AA55" s="30"/>
      <c r="AB55" s="30"/>
      <c r="AC55" s="30"/>
      <c r="AD55" s="30"/>
      <c r="AE55" s="30"/>
    </row>
    <row r="56" spans="2:31" ht="15">
      <c r="B56" s="30" t="s">
        <v>98</v>
      </c>
      <c r="C56" s="31" t="s">
        <v>98</v>
      </c>
      <c r="E56" s="45">
        <v>43.3</v>
      </c>
      <c r="F56" s="45">
        <f t="shared" si="9"/>
        <v>43.3</v>
      </c>
      <c r="G56" s="46"/>
      <c r="H56" s="46"/>
      <c r="I56" s="45">
        <v>42.9</v>
      </c>
      <c r="J56" s="47">
        <f t="shared" si="10"/>
        <v>-0.3999999999999986</v>
      </c>
      <c r="K56" s="48"/>
      <c r="L56" s="49">
        <v>42.9</v>
      </c>
      <c r="M56" s="50">
        <f>+X56-L56</f>
        <v>3.1000000000000014</v>
      </c>
      <c r="N56" s="51"/>
      <c r="O56" s="39"/>
      <c r="U56" s="8" t="s">
        <v>99</v>
      </c>
      <c r="W56" s="42">
        <v>46</v>
      </c>
      <c r="X56" s="57">
        <v>46</v>
      </c>
      <c r="Y56" s="58">
        <f>X56-W56</f>
        <v>0</v>
      </c>
      <c r="Z56" s="59"/>
      <c r="AA56" s="30"/>
      <c r="AB56" s="30"/>
      <c r="AC56" s="30"/>
      <c r="AD56" s="30"/>
      <c r="AE56" s="30"/>
    </row>
    <row r="57" spans="2:31" ht="15">
      <c r="B57" s="30" t="s">
        <v>100</v>
      </c>
      <c r="C57" s="31" t="s">
        <v>100</v>
      </c>
      <c r="E57" s="45">
        <v>295.3</v>
      </c>
      <c r="F57" s="45">
        <f t="shared" si="9"/>
        <v>295.3</v>
      </c>
      <c r="G57" s="46"/>
      <c r="H57" s="46"/>
      <c r="I57" s="45">
        <v>290.6</v>
      </c>
      <c r="J57" s="47">
        <f t="shared" si="10"/>
        <v>-4.699999999999989</v>
      </c>
      <c r="K57" s="48"/>
      <c r="L57" s="49">
        <v>290.6</v>
      </c>
      <c r="M57" s="50">
        <f>+X57-L57</f>
        <v>19.399999999999977</v>
      </c>
      <c r="N57" s="51"/>
      <c r="O57" s="39"/>
      <c r="U57" s="8" t="s">
        <v>101</v>
      </c>
      <c r="W57" s="42">
        <v>310</v>
      </c>
      <c r="X57" s="57">
        <v>310</v>
      </c>
      <c r="Y57" s="58">
        <f>X57-W57</f>
        <v>0</v>
      </c>
      <c r="Z57" s="59"/>
      <c r="AA57" s="30"/>
      <c r="AB57" s="30"/>
      <c r="AC57" s="30"/>
      <c r="AD57" s="30"/>
      <c r="AE57" s="30"/>
    </row>
    <row r="58" spans="1:26" s="119" customFormat="1" ht="19.5">
      <c r="A58" s="30"/>
      <c r="B58" s="30" t="s">
        <v>102</v>
      </c>
      <c r="C58" s="31" t="s">
        <v>102</v>
      </c>
      <c r="D58" s="30"/>
      <c r="E58" s="61">
        <v>366.7</v>
      </c>
      <c r="F58" s="61">
        <f t="shared" si="9"/>
        <v>366.7</v>
      </c>
      <c r="G58" s="86"/>
      <c r="H58" s="86"/>
      <c r="I58" s="61">
        <v>369.4</v>
      </c>
      <c r="J58" s="64">
        <f t="shared" si="10"/>
        <v>2.6999999999999886</v>
      </c>
      <c r="K58" s="48"/>
      <c r="L58" s="104">
        <v>369.4</v>
      </c>
      <c r="M58" s="50">
        <f>+X58-L58</f>
        <v>-8.399999999999977</v>
      </c>
      <c r="N58" s="51"/>
      <c r="O58" s="114"/>
      <c r="P58" s="115"/>
      <c r="Q58" s="116"/>
      <c r="R58" s="115"/>
      <c r="S58" s="115"/>
      <c r="T58" s="115"/>
      <c r="U58" s="8" t="s">
        <v>103</v>
      </c>
      <c r="V58" s="8"/>
      <c r="W58" s="103">
        <v>361</v>
      </c>
      <c r="X58" s="66">
        <v>361</v>
      </c>
      <c r="Y58" s="67">
        <f>X58-W58</f>
        <v>0</v>
      </c>
      <c r="Z58" s="59"/>
    </row>
    <row r="59" spans="1:31" ht="15">
      <c r="A59" s="119"/>
      <c r="B59" s="119"/>
      <c r="C59" s="120"/>
      <c r="D59" s="121" t="s">
        <v>104</v>
      </c>
      <c r="E59" s="122">
        <f>SUM(E55:E58)</f>
        <v>1160.9</v>
      </c>
      <c r="F59" s="122">
        <f>SUM(F55:F58)</f>
        <v>1160.9</v>
      </c>
      <c r="G59" s="124"/>
      <c r="H59" s="124"/>
      <c r="I59" s="122">
        <f>SUM(I55:I58)</f>
        <v>1116.6999999999998</v>
      </c>
      <c r="J59" s="125">
        <f>SUM(J55:J58)</f>
        <v>-44.20000000000001</v>
      </c>
      <c r="K59" s="126"/>
      <c r="L59" s="127">
        <f>SUM(L55:L58)</f>
        <v>1116.6999999999998</v>
      </c>
      <c r="M59" s="132">
        <f>SUM(M55:M58)</f>
        <v>26.29999999999999</v>
      </c>
      <c r="N59" s="129"/>
      <c r="O59" s="84"/>
      <c r="P59" s="133"/>
      <c r="W59" s="130">
        <f>SUM(W55:W58)</f>
        <v>1143</v>
      </c>
      <c r="X59" s="130">
        <f>SUM(X55:X58)</f>
        <v>1143</v>
      </c>
      <c r="Y59" s="58">
        <f>SUM(Y55:Y58)</f>
        <v>0</v>
      </c>
      <c r="Z59" s="76"/>
      <c r="AA59" s="30"/>
      <c r="AB59" s="30"/>
      <c r="AC59" s="30"/>
      <c r="AD59" s="30"/>
      <c r="AE59" s="30"/>
    </row>
    <row r="60" spans="3:31" ht="15">
      <c r="C60" s="31" t="s">
        <v>105</v>
      </c>
      <c r="E60" s="45"/>
      <c r="F60" s="45">
        <f t="shared" si="9"/>
        <v>0</v>
      </c>
      <c r="G60" s="46"/>
      <c r="H60" s="46"/>
      <c r="I60" s="45"/>
      <c r="J60" s="47">
        <f t="shared" si="10"/>
        <v>0</v>
      </c>
      <c r="K60" s="91"/>
      <c r="L60" s="49"/>
      <c r="M60" s="50">
        <f>+L60-I60</f>
        <v>0</v>
      </c>
      <c r="N60" s="134"/>
      <c r="O60" s="39"/>
      <c r="W60" s="52"/>
      <c r="X60" s="42"/>
      <c r="Y60" s="53"/>
      <c r="Z60" s="54"/>
      <c r="AA60" s="30"/>
      <c r="AB60" s="30"/>
      <c r="AC60" s="30"/>
      <c r="AD60" s="30"/>
      <c r="AE60" s="30"/>
    </row>
    <row r="61" spans="2:31" ht="15">
      <c r="B61" s="30" t="s">
        <v>105</v>
      </c>
      <c r="D61" s="30" t="s">
        <v>106</v>
      </c>
      <c r="E61" s="45">
        <v>471.1</v>
      </c>
      <c r="F61" s="45">
        <f t="shared" si="9"/>
        <v>471.1</v>
      </c>
      <c r="G61" s="46"/>
      <c r="H61" s="46"/>
      <c r="I61" s="45">
        <v>439.83</v>
      </c>
      <c r="J61" s="47">
        <f t="shared" si="10"/>
        <v>-31.27000000000004</v>
      </c>
      <c r="K61" s="48" t="s">
        <v>107</v>
      </c>
      <c r="L61" s="49">
        <v>439.83</v>
      </c>
      <c r="M61" s="50">
        <f aca="true" t="shared" si="11" ref="M61:M78">+X61-L61</f>
        <v>-57.829999999999984</v>
      </c>
      <c r="N61" s="51"/>
      <c r="O61" s="39"/>
      <c r="U61" s="8" t="s">
        <v>108</v>
      </c>
      <c r="V61" s="8" t="s">
        <v>106</v>
      </c>
      <c r="W61" s="42">
        <v>382</v>
      </c>
      <c r="X61" s="42">
        <v>382</v>
      </c>
      <c r="Y61" s="58">
        <f aca="true" t="shared" si="12" ref="Y61:Y76">X61-W61</f>
        <v>0</v>
      </c>
      <c r="Z61" s="59"/>
      <c r="AA61" s="30"/>
      <c r="AB61" s="30"/>
      <c r="AC61" s="30"/>
      <c r="AD61" s="30"/>
      <c r="AE61" s="30"/>
    </row>
    <row r="62" spans="2:31" ht="15">
      <c r="B62" s="30" t="s">
        <v>105</v>
      </c>
      <c r="D62" s="30" t="s">
        <v>109</v>
      </c>
      <c r="E62" s="45">
        <v>42.7</v>
      </c>
      <c r="F62" s="45">
        <f t="shared" si="9"/>
        <v>42.7</v>
      </c>
      <c r="G62" s="46"/>
      <c r="H62" s="46"/>
      <c r="I62" s="45">
        <v>45</v>
      </c>
      <c r="J62" s="47">
        <f t="shared" si="10"/>
        <v>2.299999999999997</v>
      </c>
      <c r="K62" s="48"/>
      <c r="L62" s="49">
        <v>45</v>
      </c>
      <c r="M62" s="50">
        <f t="shared" si="11"/>
        <v>3</v>
      </c>
      <c r="N62" s="51"/>
      <c r="O62" s="39"/>
      <c r="U62" s="8" t="s">
        <v>108</v>
      </c>
      <c r="V62" s="8" t="s">
        <v>109</v>
      </c>
      <c r="W62" s="42">
        <v>48</v>
      </c>
      <c r="X62" s="42">
        <v>48</v>
      </c>
      <c r="Y62" s="58">
        <f t="shared" si="12"/>
        <v>0</v>
      </c>
      <c r="Z62" s="59"/>
      <c r="AA62" s="30"/>
      <c r="AB62" s="30"/>
      <c r="AC62" s="30"/>
      <c r="AD62" s="30"/>
      <c r="AE62" s="30"/>
    </row>
    <row r="63" spans="3:31" ht="15">
      <c r="C63" s="31" t="s">
        <v>110</v>
      </c>
      <c r="E63" s="45"/>
      <c r="F63" s="45">
        <f t="shared" si="9"/>
        <v>0</v>
      </c>
      <c r="G63" s="46"/>
      <c r="H63" s="46"/>
      <c r="I63" s="45"/>
      <c r="J63" s="47">
        <f t="shared" si="10"/>
        <v>0</v>
      </c>
      <c r="K63" s="48"/>
      <c r="L63" s="49"/>
      <c r="M63" s="50">
        <f t="shared" si="11"/>
        <v>0</v>
      </c>
      <c r="N63" s="51"/>
      <c r="O63" s="39"/>
      <c r="W63" s="42"/>
      <c r="X63" s="42"/>
      <c r="Y63" s="58"/>
      <c r="Z63" s="59"/>
      <c r="AA63" s="30"/>
      <c r="AB63" s="30"/>
      <c r="AC63" s="30"/>
      <c r="AD63" s="30"/>
      <c r="AE63" s="30"/>
    </row>
    <row r="64" spans="2:31" ht="15">
      <c r="B64" s="30" t="s">
        <v>110</v>
      </c>
      <c r="D64" s="30" t="s">
        <v>111</v>
      </c>
      <c r="E64" s="45">
        <v>523.6</v>
      </c>
      <c r="F64" s="45">
        <f t="shared" si="9"/>
        <v>523.6</v>
      </c>
      <c r="G64" s="46"/>
      <c r="H64" s="46"/>
      <c r="I64" s="45">
        <v>445.5</v>
      </c>
      <c r="J64" s="47">
        <f t="shared" si="10"/>
        <v>-78.10000000000002</v>
      </c>
      <c r="K64" s="48"/>
      <c r="L64" s="49">
        <v>445.5</v>
      </c>
      <c r="M64" s="50">
        <f t="shared" si="11"/>
        <v>8.5</v>
      </c>
      <c r="N64" s="51"/>
      <c r="O64" s="39"/>
      <c r="U64" s="8" t="s">
        <v>112</v>
      </c>
      <c r="V64" s="8" t="s">
        <v>111</v>
      </c>
      <c r="W64" s="42">
        <v>454</v>
      </c>
      <c r="X64" s="57">
        <v>454</v>
      </c>
      <c r="Y64" s="58">
        <f t="shared" si="12"/>
        <v>0</v>
      </c>
      <c r="Z64" s="59"/>
      <c r="AA64" s="30"/>
      <c r="AB64" s="30"/>
      <c r="AC64" s="30"/>
      <c r="AD64" s="30"/>
      <c r="AE64" s="30"/>
    </row>
    <row r="65" spans="2:31" ht="15">
      <c r="B65" s="30" t="s">
        <v>110</v>
      </c>
      <c r="D65" s="9" t="s">
        <v>113</v>
      </c>
      <c r="E65" s="83">
        <v>453.1</v>
      </c>
      <c r="F65" s="45">
        <v>14</v>
      </c>
      <c r="G65" s="73">
        <f>+F65-E65</f>
        <v>-439.1</v>
      </c>
      <c r="H65" s="91" t="s">
        <v>114</v>
      </c>
      <c r="I65" s="45"/>
      <c r="J65" s="47">
        <f t="shared" si="10"/>
        <v>-14</v>
      </c>
      <c r="K65" s="48"/>
      <c r="L65" s="49"/>
      <c r="M65" s="50">
        <f t="shared" si="11"/>
        <v>0</v>
      </c>
      <c r="N65" s="51"/>
      <c r="O65" s="39"/>
      <c r="W65" s="42">
        <v>0</v>
      </c>
      <c r="X65" s="57">
        <f>+L65</f>
        <v>0</v>
      </c>
      <c r="Y65" s="58">
        <f t="shared" si="12"/>
        <v>0</v>
      </c>
      <c r="Z65" s="59"/>
      <c r="AA65" s="30"/>
      <c r="AB65" s="30"/>
      <c r="AC65" s="30"/>
      <c r="AD65" s="30"/>
      <c r="AE65" s="30"/>
    </row>
    <row r="66" spans="2:31" ht="15">
      <c r="B66" s="30" t="s">
        <v>110</v>
      </c>
      <c r="D66" s="30" t="s">
        <v>115</v>
      </c>
      <c r="E66" s="45">
        <v>13.4</v>
      </c>
      <c r="F66" s="45">
        <f t="shared" si="9"/>
        <v>13.4</v>
      </c>
      <c r="G66" s="46"/>
      <c r="H66" s="46"/>
      <c r="I66" s="45"/>
      <c r="J66" s="47">
        <f t="shared" si="10"/>
        <v>-13.4</v>
      </c>
      <c r="K66" s="48"/>
      <c r="L66" s="49"/>
      <c r="M66" s="50">
        <f t="shared" si="11"/>
        <v>0</v>
      </c>
      <c r="N66" s="51"/>
      <c r="O66" s="39"/>
      <c r="W66" s="42">
        <v>0</v>
      </c>
      <c r="X66" s="57">
        <f>+L66</f>
        <v>0</v>
      </c>
      <c r="Y66" s="58">
        <f t="shared" si="12"/>
        <v>0</v>
      </c>
      <c r="Z66" s="59"/>
      <c r="AA66" s="30"/>
      <c r="AB66" s="30"/>
      <c r="AC66" s="30"/>
      <c r="AD66" s="30"/>
      <c r="AE66" s="30"/>
    </row>
    <row r="67" spans="3:31" ht="15">
      <c r="C67" s="31" t="s">
        <v>116</v>
      </c>
      <c r="E67" s="45"/>
      <c r="F67" s="45">
        <f t="shared" si="9"/>
        <v>0</v>
      </c>
      <c r="G67" s="46"/>
      <c r="H67" s="46"/>
      <c r="I67" s="45"/>
      <c r="J67" s="47">
        <f t="shared" si="10"/>
        <v>0</v>
      </c>
      <c r="K67" s="48"/>
      <c r="L67" s="49"/>
      <c r="M67" s="50">
        <f t="shared" si="11"/>
        <v>0</v>
      </c>
      <c r="N67" s="51"/>
      <c r="O67" s="39"/>
      <c r="W67" s="42"/>
      <c r="X67" s="42">
        <f>+L67</f>
        <v>0</v>
      </c>
      <c r="Y67" s="58"/>
      <c r="Z67" s="59"/>
      <c r="AA67" s="30"/>
      <c r="AB67" s="30"/>
      <c r="AC67" s="30"/>
      <c r="AD67" s="30"/>
      <c r="AE67" s="30"/>
    </row>
    <row r="68" spans="2:31" ht="15">
      <c r="B68" s="30" t="s">
        <v>116</v>
      </c>
      <c r="D68" s="30" t="s">
        <v>117</v>
      </c>
      <c r="E68" s="45">
        <v>330.4</v>
      </c>
      <c r="F68" s="45">
        <f t="shared" si="9"/>
        <v>330.4</v>
      </c>
      <c r="G68" s="46"/>
      <c r="H68" s="46"/>
      <c r="I68" s="45">
        <v>343.5</v>
      </c>
      <c r="J68" s="47">
        <f t="shared" si="10"/>
        <v>13.100000000000023</v>
      </c>
      <c r="K68" s="48"/>
      <c r="L68" s="49">
        <v>343.5</v>
      </c>
      <c r="M68" s="50">
        <f t="shared" si="11"/>
        <v>34.5</v>
      </c>
      <c r="N68" s="51"/>
      <c r="O68" s="39"/>
      <c r="U68" s="8" t="s">
        <v>118</v>
      </c>
      <c r="V68" s="8" t="s">
        <v>117</v>
      </c>
      <c r="W68" s="42">
        <v>378</v>
      </c>
      <c r="X68" s="42">
        <v>378</v>
      </c>
      <c r="Y68" s="58">
        <f t="shared" si="12"/>
        <v>0</v>
      </c>
      <c r="Z68" s="59"/>
      <c r="AA68" s="30"/>
      <c r="AB68" s="30"/>
      <c r="AC68" s="30"/>
      <c r="AD68" s="30"/>
      <c r="AE68" s="30"/>
    </row>
    <row r="69" spans="2:31" ht="15">
      <c r="B69" s="30" t="s">
        <v>116</v>
      </c>
      <c r="D69" s="30" t="s">
        <v>119</v>
      </c>
      <c r="E69" s="45">
        <v>90.2</v>
      </c>
      <c r="F69" s="45">
        <f t="shared" si="9"/>
        <v>90.2</v>
      </c>
      <c r="G69" s="46"/>
      <c r="H69" s="46"/>
      <c r="I69" s="45">
        <v>77.8</v>
      </c>
      <c r="J69" s="47">
        <f t="shared" si="10"/>
        <v>-12.400000000000006</v>
      </c>
      <c r="K69" s="48"/>
      <c r="L69" s="49">
        <v>77.8</v>
      </c>
      <c r="M69" s="50">
        <f t="shared" si="11"/>
        <v>4.200000000000003</v>
      </c>
      <c r="N69" s="51"/>
      <c r="O69" s="39"/>
      <c r="U69" s="8" t="s">
        <v>118</v>
      </c>
      <c r="V69" s="8" t="s">
        <v>119</v>
      </c>
      <c r="W69" s="42">
        <v>82</v>
      </c>
      <c r="X69" s="42">
        <v>82</v>
      </c>
      <c r="Y69" s="58">
        <f t="shared" si="12"/>
        <v>0</v>
      </c>
      <c r="Z69" s="59"/>
      <c r="AA69" s="30"/>
      <c r="AB69" s="30"/>
      <c r="AC69" s="30"/>
      <c r="AD69" s="30"/>
      <c r="AE69" s="30"/>
    </row>
    <row r="70" spans="2:31" ht="15">
      <c r="B70" s="30" t="s">
        <v>116</v>
      </c>
      <c r="D70" s="30" t="s">
        <v>120</v>
      </c>
      <c r="E70" s="45">
        <v>12.8</v>
      </c>
      <c r="F70" s="45">
        <f t="shared" si="9"/>
        <v>12.8</v>
      </c>
      <c r="G70" s="46"/>
      <c r="H70" s="46"/>
      <c r="I70" s="45">
        <v>13.3</v>
      </c>
      <c r="J70" s="47">
        <f t="shared" si="10"/>
        <v>0.5</v>
      </c>
      <c r="K70" s="48"/>
      <c r="L70" s="49">
        <v>13.3</v>
      </c>
      <c r="M70" s="50">
        <f t="shared" si="11"/>
        <v>0.6999999999999993</v>
      </c>
      <c r="N70" s="51"/>
      <c r="O70" s="39"/>
      <c r="U70" s="8" t="s">
        <v>118</v>
      </c>
      <c r="V70" s="8" t="s">
        <v>120</v>
      </c>
      <c r="W70" s="42">
        <v>14</v>
      </c>
      <c r="X70" s="42">
        <v>14</v>
      </c>
      <c r="Y70" s="58">
        <f t="shared" si="12"/>
        <v>0</v>
      </c>
      <c r="Z70" s="59"/>
      <c r="AA70" s="30"/>
      <c r="AB70" s="30"/>
      <c r="AC70" s="30"/>
      <c r="AD70" s="30"/>
      <c r="AE70" s="30"/>
    </row>
    <row r="71" spans="2:31" ht="15">
      <c r="B71" s="30" t="s">
        <v>116</v>
      </c>
      <c r="D71" s="30" t="s">
        <v>121</v>
      </c>
      <c r="E71" s="45">
        <v>349.1</v>
      </c>
      <c r="F71" s="45">
        <f t="shared" si="9"/>
        <v>349.1</v>
      </c>
      <c r="G71" s="46"/>
      <c r="H71" s="46"/>
      <c r="I71" s="45">
        <v>294.2</v>
      </c>
      <c r="J71" s="47">
        <f t="shared" si="10"/>
        <v>-54.900000000000034</v>
      </c>
      <c r="K71" s="48"/>
      <c r="L71" s="49">
        <v>294.2</v>
      </c>
      <c r="M71" s="50">
        <f t="shared" si="11"/>
        <v>18.80000000000001</v>
      </c>
      <c r="N71" s="51"/>
      <c r="O71" s="39"/>
      <c r="U71" s="8" t="s">
        <v>118</v>
      </c>
      <c r="V71" s="8" t="s">
        <v>121</v>
      </c>
      <c r="W71" s="42">
        <v>313</v>
      </c>
      <c r="X71" s="42">
        <v>313</v>
      </c>
      <c r="Y71" s="58">
        <f t="shared" si="12"/>
        <v>0</v>
      </c>
      <c r="Z71" s="59"/>
      <c r="AA71" s="30"/>
      <c r="AB71" s="30"/>
      <c r="AC71" s="30"/>
      <c r="AD71" s="30"/>
      <c r="AE71" s="30"/>
    </row>
    <row r="72" spans="2:31" ht="15">
      <c r="B72" s="30" t="s">
        <v>116</v>
      </c>
      <c r="D72" s="30" t="s">
        <v>122</v>
      </c>
      <c r="E72" s="45">
        <v>366.9</v>
      </c>
      <c r="F72" s="45">
        <f t="shared" si="9"/>
        <v>366.9</v>
      </c>
      <c r="G72" s="46"/>
      <c r="H72" s="46"/>
      <c r="I72" s="45">
        <v>485.9</v>
      </c>
      <c r="J72" s="47">
        <f t="shared" si="10"/>
        <v>119</v>
      </c>
      <c r="K72" s="48" t="s">
        <v>123</v>
      </c>
      <c r="L72" s="49">
        <v>485.9</v>
      </c>
      <c r="M72" s="50">
        <f t="shared" si="11"/>
        <v>36.10000000000002</v>
      </c>
      <c r="N72" s="51"/>
      <c r="O72" s="39"/>
      <c r="U72" s="8" t="s">
        <v>118</v>
      </c>
      <c r="V72" s="8" t="s">
        <v>122</v>
      </c>
      <c r="W72" s="42">
        <v>522</v>
      </c>
      <c r="X72" s="42">
        <v>522</v>
      </c>
      <c r="Y72" s="58">
        <f t="shared" si="12"/>
        <v>0</v>
      </c>
      <c r="Z72" s="59"/>
      <c r="AA72" s="30"/>
      <c r="AB72" s="30"/>
      <c r="AC72" s="30"/>
      <c r="AD72" s="30"/>
      <c r="AE72" s="30"/>
    </row>
    <row r="73" spans="3:31" ht="15">
      <c r="C73" s="31" t="s">
        <v>124</v>
      </c>
      <c r="E73" s="45"/>
      <c r="F73" s="45">
        <f t="shared" si="9"/>
        <v>0</v>
      </c>
      <c r="G73" s="46"/>
      <c r="H73" s="46"/>
      <c r="I73" s="45"/>
      <c r="J73" s="47">
        <f t="shared" si="10"/>
        <v>0</v>
      </c>
      <c r="K73" s="48"/>
      <c r="L73" s="49"/>
      <c r="M73" s="50">
        <f t="shared" si="11"/>
        <v>0</v>
      </c>
      <c r="N73" s="51"/>
      <c r="O73" s="39"/>
      <c r="W73" s="42"/>
      <c r="X73" s="42"/>
      <c r="Y73" s="58"/>
      <c r="Z73" s="59"/>
      <c r="AA73" s="30"/>
      <c r="AB73" s="30"/>
      <c r="AC73" s="30"/>
      <c r="AD73" s="30"/>
      <c r="AE73" s="30"/>
    </row>
    <row r="74" spans="2:31" ht="15">
      <c r="B74" s="30" t="s">
        <v>124</v>
      </c>
      <c r="D74" s="30" t="s">
        <v>125</v>
      </c>
      <c r="E74" s="45">
        <v>510</v>
      </c>
      <c r="F74" s="45">
        <f t="shared" si="9"/>
        <v>510</v>
      </c>
      <c r="G74" s="46"/>
      <c r="H74" s="46"/>
      <c r="I74" s="45">
        <v>518.34</v>
      </c>
      <c r="J74" s="47">
        <f t="shared" si="10"/>
        <v>8.340000000000032</v>
      </c>
      <c r="K74" s="48"/>
      <c r="L74" s="49">
        <v>518.34</v>
      </c>
      <c r="M74" s="50">
        <f t="shared" si="11"/>
        <v>1.6599999999999682</v>
      </c>
      <c r="N74" s="51"/>
      <c r="O74" s="39"/>
      <c r="U74" s="8" t="s">
        <v>126</v>
      </c>
      <c r="V74" s="8" t="s">
        <v>125</v>
      </c>
      <c r="W74" s="42">
        <v>520</v>
      </c>
      <c r="X74" s="42">
        <v>520</v>
      </c>
      <c r="Y74" s="58">
        <f t="shared" si="12"/>
        <v>0</v>
      </c>
      <c r="Z74" s="59"/>
      <c r="AA74" s="30"/>
      <c r="AB74" s="30"/>
      <c r="AC74" s="30"/>
      <c r="AD74" s="30"/>
      <c r="AE74" s="30"/>
    </row>
    <row r="75" spans="2:31" ht="15">
      <c r="B75" s="30" t="s">
        <v>124</v>
      </c>
      <c r="D75" s="30" t="s">
        <v>127</v>
      </c>
      <c r="E75" s="45">
        <v>240.2</v>
      </c>
      <c r="F75" s="45">
        <f t="shared" si="9"/>
        <v>240.2</v>
      </c>
      <c r="G75" s="46"/>
      <c r="H75" s="46"/>
      <c r="I75" s="45">
        <v>243.96</v>
      </c>
      <c r="J75" s="47">
        <f t="shared" si="10"/>
        <v>3.7600000000000193</v>
      </c>
      <c r="K75" s="48"/>
      <c r="L75" s="49">
        <v>243.96</v>
      </c>
      <c r="M75" s="50">
        <f t="shared" si="11"/>
        <v>18.039999999999992</v>
      </c>
      <c r="N75" s="51"/>
      <c r="O75" s="39"/>
      <c r="U75" s="8" t="s">
        <v>126</v>
      </c>
      <c r="V75" s="8" t="s">
        <v>127</v>
      </c>
      <c r="W75" s="42">
        <v>262</v>
      </c>
      <c r="X75" s="42">
        <v>262</v>
      </c>
      <c r="Y75" s="58">
        <f t="shared" si="12"/>
        <v>0</v>
      </c>
      <c r="Z75" s="59"/>
      <c r="AA75" s="30"/>
      <c r="AB75" s="30"/>
      <c r="AC75" s="30"/>
      <c r="AD75" s="30"/>
      <c r="AE75" s="30"/>
    </row>
    <row r="76" spans="2:31" ht="15">
      <c r="B76" s="30" t="s">
        <v>124</v>
      </c>
      <c r="D76" s="30" t="s">
        <v>128</v>
      </c>
      <c r="E76" s="45">
        <v>302.4</v>
      </c>
      <c r="F76" s="45">
        <f t="shared" si="9"/>
        <v>302.4</v>
      </c>
      <c r="G76" s="46"/>
      <c r="H76" s="46"/>
      <c r="I76" s="45">
        <v>305.49</v>
      </c>
      <c r="J76" s="47">
        <f t="shared" si="10"/>
        <v>3.090000000000032</v>
      </c>
      <c r="K76" s="48"/>
      <c r="L76" s="49">
        <v>305.49</v>
      </c>
      <c r="M76" s="50">
        <f t="shared" si="11"/>
        <v>19.50999999999999</v>
      </c>
      <c r="N76" s="51"/>
      <c r="O76" s="39"/>
      <c r="U76" s="8" t="s">
        <v>126</v>
      </c>
      <c r="V76" s="8" t="s">
        <v>128</v>
      </c>
      <c r="W76" s="42">
        <v>325</v>
      </c>
      <c r="X76" s="42">
        <v>325</v>
      </c>
      <c r="Y76" s="58">
        <f t="shared" si="12"/>
        <v>0</v>
      </c>
      <c r="Z76" s="59"/>
      <c r="AA76" s="30"/>
      <c r="AB76" s="30"/>
      <c r="AC76" s="30"/>
      <c r="AD76" s="30"/>
      <c r="AE76" s="30"/>
    </row>
    <row r="77" spans="5:31" ht="15">
      <c r="E77" s="45"/>
      <c r="F77" s="45">
        <f t="shared" si="9"/>
        <v>0</v>
      </c>
      <c r="G77" s="46"/>
      <c r="H77" s="46"/>
      <c r="I77" s="45"/>
      <c r="J77" s="47">
        <f t="shared" si="10"/>
        <v>0</v>
      </c>
      <c r="K77" s="48"/>
      <c r="L77" s="49"/>
      <c r="M77" s="50">
        <f t="shared" si="11"/>
        <v>0</v>
      </c>
      <c r="N77" s="51"/>
      <c r="O77" s="39"/>
      <c r="W77" s="52"/>
      <c r="X77" s="42"/>
      <c r="Y77" s="53"/>
      <c r="Z77" s="59"/>
      <c r="AA77" s="30"/>
      <c r="AB77" s="30"/>
      <c r="AC77" s="30"/>
      <c r="AD77" s="30"/>
      <c r="AE77" s="30"/>
    </row>
    <row r="78" spans="1:26" s="119" customFormat="1" ht="19.5">
      <c r="A78" s="30"/>
      <c r="B78" s="30" t="s">
        <v>129</v>
      </c>
      <c r="C78" s="31" t="s">
        <v>129</v>
      </c>
      <c r="D78" s="30"/>
      <c r="E78" s="61">
        <v>1.3</v>
      </c>
      <c r="F78" s="61">
        <f t="shared" si="9"/>
        <v>1.3</v>
      </c>
      <c r="G78" s="86">
        <v>0</v>
      </c>
      <c r="H78" s="86"/>
      <c r="I78" s="61">
        <v>1.3</v>
      </c>
      <c r="J78" s="64">
        <f t="shared" si="10"/>
        <v>0</v>
      </c>
      <c r="K78" s="48"/>
      <c r="L78" s="104">
        <v>1.3</v>
      </c>
      <c r="M78" s="50">
        <f t="shared" si="11"/>
        <v>-0.30000000000000004</v>
      </c>
      <c r="N78" s="51"/>
      <c r="O78" s="114"/>
      <c r="P78" s="115"/>
      <c r="Q78" s="116"/>
      <c r="R78" s="115"/>
      <c r="S78" s="115"/>
      <c r="T78" s="115"/>
      <c r="U78" s="8" t="s">
        <v>130</v>
      </c>
      <c r="V78" s="8">
        <v>460</v>
      </c>
      <c r="W78" s="103">
        <v>1</v>
      </c>
      <c r="X78" s="66">
        <v>1</v>
      </c>
      <c r="Y78" s="67">
        <f>X78-W78</f>
        <v>0</v>
      </c>
      <c r="Z78" s="59"/>
    </row>
    <row r="79" spans="1:31" ht="15">
      <c r="A79" s="119"/>
      <c r="B79" s="119"/>
      <c r="C79" s="120"/>
      <c r="D79" s="121" t="s">
        <v>131</v>
      </c>
      <c r="E79" s="122">
        <f>SUM(E61:E78)</f>
        <v>3707.2000000000003</v>
      </c>
      <c r="F79" s="122">
        <f>SUM(F61:F78)</f>
        <v>3268.1000000000004</v>
      </c>
      <c r="G79" s="123">
        <f>SUM(G61:G78)</f>
        <v>-439.1</v>
      </c>
      <c r="H79" s="124"/>
      <c r="I79" s="122">
        <f>SUM(I61:I78)</f>
        <v>3214.12</v>
      </c>
      <c r="J79" s="125">
        <f>SUM(J61:J78)</f>
        <v>-53.97999999999999</v>
      </c>
      <c r="K79" s="126"/>
      <c r="L79" s="127">
        <f>SUM(L61:L78)</f>
        <v>3214.12</v>
      </c>
      <c r="M79" s="132">
        <f>SUM(M61:M78)</f>
        <v>86.88000000000001</v>
      </c>
      <c r="N79" s="129"/>
      <c r="O79" s="39"/>
      <c r="W79" s="130">
        <f>SUM(W61:W78)</f>
        <v>3301</v>
      </c>
      <c r="X79" s="130">
        <f>SUM(X61:X78)</f>
        <v>3301</v>
      </c>
      <c r="Y79" s="58">
        <f>SUM(Y61:Y78)</f>
        <v>0</v>
      </c>
      <c r="Z79" s="76"/>
      <c r="AA79" s="30"/>
      <c r="AB79" s="30"/>
      <c r="AC79" s="30"/>
      <c r="AD79" s="30"/>
      <c r="AE79" s="30"/>
    </row>
    <row r="80" spans="5:31" ht="15">
      <c r="E80" s="45"/>
      <c r="F80" s="45">
        <f aca="true" t="shared" si="13" ref="F80:F112">+G80+E80</f>
        <v>0</v>
      </c>
      <c r="G80" s="46"/>
      <c r="H80" s="46"/>
      <c r="I80" s="45"/>
      <c r="J80" s="47">
        <f aca="true" t="shared" si="14" ref="J80:J112">+I80-F80</f>
        <v>0</v>
      </c>
      <c r="K80" s="48"/>
      <c r="L80" s="49"/>
      <c r="M80" s="50">
        <f aca="true" t="shared" si="15" ref="M80:M87">+X80-L80</f>
        <v>0</v>
      </c>
      <c r="N80" s="51"/>
      <c r="O80" s="39"/>
      <c r="W80" s="52"/>
      <c r="X80" s="42"/>
      <c r="Y80" s="53"/>
      <c r="Z80" s="54"/>
      <c r="AA80" s="30"/>
      <c r="AB80" s="30"/>
      <c r="AC80" s="30"/>
      <c r="AD80" s="30"/>
      <c r="AE80" s="30"/>
    </row>
    <row r="81" spans="2:31" ht="15">
      <c r="B81" s="30" t="s">
        <v>132</v>
      </c>
      <c r="C81" s="31" t="s">
        <v>132</v>
      </c>
      <c r="E81" s="45">
        <v>292.9</v>
      </c>
      <c r="F81" s="45">
        <f t="shared" si="13"/>
        <v>292.9</v>
      </c>
      <c r="G81" s="46"/>
      <c r="H81" s="46"/>
      <c r="I81" s="45">
        <v>288.9</v>
      </c>
      <c r="J81" s="47">
        <f t="shared" si="14"/>
        <v>-4</v>
      </c>
      <c r="K81" s="48"/>
      <c r="L81" s="49">
        <v>288.9</v>
      </c>
      <c r="M81" s="50">
        <f t="shared" si="15"/>
        <v>22.100000000000023</v>
      </c>
      <c r="N81" s="51"/>
      <c r="O81" s="39"/>
      <c r="U81" s="8" t="s">
        <v>133</v>
      </c>
      <c r="W81" s="42">
        <v>311</v>
      </c>
      <c r="X81" s="42">
        <v>311</v>
      </c>
      <c r="Y81" s="58">
        <f aca="true" t="shared" si="16" ref="Y81:Y86">X81-W81</f>
        <v>0</v>
      </c>
      <c r="Z81" s="59"/>
      <c r="AA81" s="30"/>
      <c r="AB81" s="30"/>
      <c r="AC81" s="30"/>
      <c r="AD81" s="30"/>
      <c r="AE81" s="30"/>
    </row>
    <row r="82" spans="2:31" ht="15">
      <c r="B82" s="30" t="s">
        <v>134</v>
      </c>
      <c r="C82" s="31" t="s">
        <v>134</v>
      </c>
      <c r="E82" s="45">
        <v>660.7</v>
      </c>
      <c r="F82" s="45">
        <f t="shared" si="13"/>
        <v>660.7</v>
      </c>
      <c r="G82" s="46"/>
      <c r="H82" s="46"/>
      <c r="I82" s="45">
        <v>569.3</v>
      </c>
      <c r="J82" s="47">
        <f t="shared" si="14"/>
        <v>-91.40000000000009</v>
      </c>
      <c r="K82" s="48"/>
      <c r="L82" s="49">
        <v>569.3</v>
      </c>
      <c r="M82" s="50">
        <f t="shared" si="15"/>
        <v>41.700000000000045</v>
      </c>
      <c r="N82" s="51"/>
      <c r="O82" s="39"/>
      <c r="U82" s="8" t="s">
        <v>135</v>
      </c>
      <c r="W82" s="42">
        <v>611</v>
      </c>
      <c r="X82" s="42">
        <v>611</v>
      </c>
      <c r="Y82" s="58">
        <f t="shared" si="16"/>
        <v>0</v>
      </c>
      <c r="Z82" s="59"/>
      <c r="AA82" s="30"/>
      <c r="AB82" s="30"/>
      <c r="AC82" s="30"/>
      <c r="AD82" s="30"/>
      <c r="AE82" s="30"/>
    </row>
    <row r="83" spans="2:31" ht="15">
      <c r="B83" s="30" t="s">
        <v>136</v>
      </c>
      <c r="C83" s="31" t="s">
        <v>136</v>
      </c>
      <c r="E83" s="45">
        <v>414.9</v>
      </c>
      <c r="F83" s="45">
        <f t="shared" si="13"/>
        <v>414.9</v>
      </c>
      <c r="G83" s="46"/>
      <c r="H83" s="46"/>
      <c r="I83" s="45">
        <v>328.4</v>
      </c>
      <c r="J83" s="47">
        <f t="shared" si="14"/>
        <v>-86.5</v>
      </c>
      <c r="K83" s="48"/>
      <c r="L83" s="49">
        <v>328.4</v>
      </c>
      <c r="M83" s="50">
        <f t="shared" si="15"/>
        <v>22.600000000000023</v>
      </c>
      <c r="N83" s="51"/>
      <c r="O83" s="39"/>
      <c r="U83" s="8" t="s">
        <v>137</v>
      </c>
      <c r="W83" s="42">
        <v>351</v>
      </c>
      <c r="X83" s="42">
        <v>351</v>
      </c>
      <c r="Y83" s="58">
        <f t="shared" si="16"/>
        <v>0</v>
      </c>
      <c r="Z83" s="59"/>
      <c r="AA83" s="30"/>
      <c r="AB83" s="30"/>
      <c r="AC83" s="30"/>
      <c r="AD83" s="30"/>
      <c r="AE83" s="30"/>
    </row>
    <row r="84" spans="2:31" ht="15">
      <c r="B84" s="30" t="s">
        <v>138</v>
      </c>
      <c r="C84" s="31" t="s">
        <v>138</v>
      </c>
      <c r="E84" s="45">
        <v>292</v>
      </c>
      <c r="F84" s="45">
        <f t="shared" si="13"/>
        <v>292</v>
      </c>
      <c r="G84" s="46"/>
      <c r="H84" s="46"/>
      <c r="I84" s="45">
        <v>206.8</v>
      </c>
      <c r="J84" s="47">
        <f t="shared" si="14"/>
        <v>-85.19999999999999</v>
      </c>
      <c r="K84" s="48"/>
      <c r="L84" s="49">
        <v>206.8</v>
      </c>
      <c r="M84" s="50">
        <f t="shared" si="15"/>
        <v>14.199999999999989</v>
      </c>
      <c r="N84" s="51"/>
      <c r="O84" s="39"/>
      <c r="U84" s="8" t="s">
        <v>139</v>
      </c>
      <c r="W84" s="42">
        <v>221</v>
      </c>
      <c r="X84" s="42">
        <v>221</v>
      </c>
      <c r="Y84" s="58">
        <f t="shared" si="16"/>
        <v>0</v>
      </c>
      <c r="Z84" s="59"/>
      <c r="AA84" s="30"/>
      <c r="AB84" s="30"/>
      <c r="AC84" s="30"/>
      <c r="AD84" s="30"/>
      <c r="AE84" s="30"/>
    </row>
    <row r="85" spans="2:31" ht="15">
      <c r="B85" s="30" t="s">
        <v>140</v>
      </c>
      <c r="C85" s="31" t="s">
        <v>140</v>
      </c>
      <c r="E85" s="45">
        <v>153.7</v>
      </c>
      <c r="F85" s="45">
        <f t="shared" si="13"/>
        <v>153.7</v>
      </c>
      <c r="G85" s="46"/>
      <c r="H85" s="46"/>
      <c r="I85" s="45">
        <v>151.2</v>
      </c>
      <c r="J85" s="47">
        <f t="shared" si="14"/>
        <v>-2.5</v>
      </c>
      <c r="K85" s="48"/>
      <c r="L85" s="49">
        <v>151.2</v>
      </c>
      <c r="M85" s="50">
        <f t="shared" si="15"/>
        <v>10.800000000000011</v>
      </c>
      <c r="N85" s="51"/>
      <c r="O85" s="39"/>
      <c r="U85" s="8" t="s">
        <v>141</v>
      </c>
      <c r="W85" s="42">
        <v>162</v>
      </c>
      <c r="X85" s="42">
        <v>162</v>
      </c>
      <c r="Y85" s="58">
        <f t="shared" si="16"/>
        <v>0</v>
      </c>
      <c r="Z85" s="59"/>
      <c r="AA85" s="30"/>
      <c r="AB85" s="30"/>
      <c r="AC85" s="30"/>
      <c r="AD85" s="30"/>
      <c r="AE85" s="30"/>
    </row>
    <row r="86" spans="2:31" ht="15">
      <c r="B86" s="30" t="s">
        <v>142</v>
      </c>
      <c r="C86" s="31" t="s">
        <v>142</v>
      </c>
      <c r="E86" s="45">
        <v>361.7</v>
      </c>
      <c r="F86" s="45">
        <f t="shared" si="13"/>
        <v>361.7</v>
      </c>
      <c r="G86" s="46"/>
      <c r="H86" s="46"/>
      <c r="I86" s="45">
        <v>357.7</v>
      </c>
      <c r="J86" s="47">
        <f t="shared" si="14"/>
        <v>-4</v>
      </c>
      <c r="K86" s="48"/>
      <c r="L86" s="49">
        <v>357.7</v>
      </c>
      <c r="M86" s="50">
        <f t="shared" si="15"/>
        <v>24.30000000000001</v>
      </c>
      <c r="N86" s="51"/>
      <c r="O86" s="39"/>
      <c r="U86" s="8" t="s">
        <v>143</v>
      </c>
      <c r="W86" s="42">
        <v>382</v>
      </c>
      <c r="X86" s="42">
        <v>382</v>
      </c>
      <c r="Y86" s="58">
        <f t="shared" si="16"/>
        <v>0</v>
      </c>
      <c r="Z86" s="59"/>
      <c r="AA86" s="30"/>
      <c r="AB86" s="30"/>
      <c r="AC86" s="30"/>
      <c r="AD86" s="30"/>
      <c r="AE86" s="30"/>
    </row>
    <row r="87" spans="1:26" s="119" customFormat="1" ht="19.5">
      <c r="A87" s="30"/>
      <c r="B87" s="30" t="s">
        <v>144</v>
      </c>
      <c r="C87" s="31" t="s">
        <v>144</v>
      </c>
      <c r="D87" s="30"/>
      <c r="E87" s="61">
        <v>12.9</v>
      </c>
      <c r="F87" s="61">
        <f t="shared" si="13"/>
        <v>12.9</v>
      </c>
      <c r="G87" s="86"/>
      <c r="H87" s="86"/>
      <c r="I87" s="61">
        <v>12.9</v>
      </c>
      <c r="J87" s="64">
        <f t="shared" si="14"/>
        <v>0</v>
      </c>
      <c r="K87" s="48"/>
      <c r="L87" s="104">
        <v>12.9</v>
      </c>
      <c r="M87" s="50">
        <f t="shared" si="15"/>
        <v>-0.9000000000000004</v>
      </c>
      <c r="N87" s="51"/>
      <c r="O87" s="114"/>
      <c r="P87" s="115"/>
      <c r="Q87" s="116"/>
      <c r="R87" s="115"/>
      <c r="S87" s="115"/>
      <c r="T87" s="115"/>
      <c r="U87" s="8" t="s">
        <v>145</v>
      </c>
      <c r="V87" s="8"/>
      <c r="W87" s="103">
        <v>12</v>
      </c>
      <c r="X87" s="66">
        <v>12</v>
      </c>
      <c r="Y87" s="67">
        <f>X87-W87</f>
        <v>0</v>
      </c>
      <c r="Z87" s="59"/>
    </row>
    <row r="88" spans="1:31" ht="15">
      <c r="A88" s="119"/>
      <c r="B88" s="119"/>
      <c r="C88" s="120"/>
      <c r="D88" s="121" t="s">
        <v>146</v>
      </c>
      <c r="E88" s="122">
        <f>SUM(E81:E87)</f>
        <v>2188.8</v>
      </c>
      <c r="F88" s="122">
        <f>SUM(F81:F87)</f>
        <v>2188.8</v>
      </c>
      <c r="G88" s="124"/>
      <c r="H88" s="124"/>
      <c r="I88" s="122">
        <f>SUM(I81:I87)</f>
        <v>1915.2</v>
      </c>
      <c r="J88" s="125">
        <f>SUM(J81:J87)</f>
        <v>-273.6000000000001</v>
      </c>
      <c r="K88" s="126"/>
      <c r="L88" s="127">
        <f>SUM(L81:L87)</f>
        <v>1915.2</v>
      </c>
      <c r="M88" s="128">
        <f>SUM(M81:M87)</f>
        <v>134.8000000000001</v>
      </c>
      <c r="N88" s="129"/>
      <c r="O88" s="39"/>
      <c r="W88" s="130">
        <f>SUM(W81:W87)</f>
        <v>2050</v>
      </c>
      <c r="X88" s="130">
        <f>SUM(X81:X87)</f>
        <v>2050</v>
      </c>
      <c r="Y88" s="58">
        <f>SUM(Y81:Y87)</f>
        <v>0</v>
      </c>
      <c r="Z88" s="76"/>
      <c r="AA88" s="30"/>
      <c r="AB88" s="30"/>
      <c r="AC88" s="30"/>
      <c r="AD88" s="30"/>
      <c r="AE88" s="30"/>
    </row>
    <row r="89" spans="3:31" ht="15">
      <c r="C89" s="31" t="s">
        <v>147</v>
      </c>
      <c r="E89" s="45"/>
      <c r="F89" s="45">
        <f t="shared" si="13"/>
        <v>0</v>
      </c>
      <c r="G89" s="46"/>
      <c r="H89" s="46"/>
      <c r="I89" s="45"/>
      <c r="J89" s="47">
        <f t="shared" si="14"/>
        <v>0</v>
      </c>
      <c r="K89" s="48"/>
      <c r="L89" s="49"/>
      <c r="M89" s="50">
        <f>+L89-I89</f>
        <v>0</v>
      </c>
      <c r="N89" s="51"/>
      <c r="O89" s="39"/>
      <c r="W89" s="52"/>
      <c r="X89" s="42"/>
      <c r="Y89" s="131"/>
      <c r="Z89" s="135"/>
      <c r="AA89" s="30"/>
      <c r="AB89" s="30"/>
      <c r="AC89" s="30"/>
      <c r="AD89" s="30"/>
      <c r="AE89" s="30"/>
    </row>
    <row r="90" spans="2:31" ht="15">
      <c r="B90" s="30" t="s">
        <v>147</v>
      </c>
      <c r="D90" s="30" t="s">
        <v>148</v>
      </c>
      <c r="E90" s="45">
        <v>153.3</v>
      </c>
      <c r="F90" s="45">
        <f t="shared" si="13"/>
        <v>153.3</v>
      </c>
      <c r="G90" s="46"/>
      <c r="H90" s="46"/>
      <c r="I90" s="45">
        <v>151.1</v>
      </c>
      <c r="J90" s="47">
        <f t="shared" si="14"/>
        <v>-2.200000000000017</v>
      </c>
      <c r="K90" s="48"/>
      <c r="L90" s="49">
        <v>151.1</v>
      </c>
      <c r="M90" s="50">
        <f aca="true" t="shared" si="17" ref="M90:M102">+X90-L90</f>
        <v>-151.1</v>
      </c>
      <c r="N90" s="51"/>
      <c r="O90" s="39"/>
      <c r="U90" s="8" t="s">
        <v>149</v>
      </c>
      <c r="V90" s="8" t="s">
        <v>148</v>
      </c>
      <c r="W90" s="42">
        <v>0</v>
      </c>
      <c r="X90" s="42">
        <v>0</v>
      </c>
      <c r="Y90" s="58">
        <f>X90-W90</f>
        <v>0</v>
      </c>
      <c r="Z90" s="59"/>
      <c r="AA90" s="30"/>
      <c r="AB90" s="30"/>
      <c r="AC90" s="30"/>
      <c r="AD90" s="30"/>
      <c r="AE90" s="30"/>
    </row>
    <row r="91" spans="2:31" ht="15">
      <c r="B91" s="30" t="s">
        <v>147</v>
      </c>
      <c r="D91" s="30" t="s">
        <v>150</v>
      </c>
      <c r="E91" s="45">
        <v>239.9</v>
      </c>
      <c r="F91" s="45">
        <f t="shared" si="13"/>
        <v>-0.09999999999999432</v>
      </c>
      <c r="G91" s="46">
        <v>-240</v>
      </c>
      <c r="H91" s="91" t="s">
        <v>151</v>
      </c>
      <c r="I91" s="45"/>
      <c r="J91" s="47">
        <f t="shared" si="14"/>
        <v>0.09999999999999432</v>
      </c>
      <c r="K91" s="48"/>
      <c r="L91" s="49"/>
      <c r="M91" s="50">
        <f t="shared" si="17"/>
        <v>0</v>
      </c>
      <c r="N91" s="51"/>
      <c r="O91" s="39"/>
      <c r="W91" s="42">
        <v>0</v>
      </c>
      <c r="X91" s="42">
        <v>0</v>
      </c>
      <c r="Y91" s="58">
        <f>X91-W91</f>
        <v>0</v>
      </c>
      <c r="Z91" s="59"/>
      <c r="AA91" s="30"/>
      <c r="AB91" s="30"/>
      <c r="AC91" s="30"/>
      <c r="AD91" s="30"/>
      <c r="AE91" s="30"/>
    </row>
    <row r="92" spans="2:31" ht="15">
      <c r="B92" s="30" t="s">
        <v>147</v>
      </c>
      <c r="D92" s="30" t="s">
        <v>152</v>
      </c>
      <c r="E92" s="45">
        <v>100</v>
      </c>
      <c r="F92" s="45">
        <f t="shared" si="13"/>
        <v>100</v>
      </c>
      <c r="G92" s="46"/>
      <c r="H92" s="46"/>
      <c r="I92" s="45">
        <v>89.4</v>
      </c>
      <c r="J92" s="47">
        <f t="shared" si="14"/>
        <v>-10.599999999999994</v>
      </c>
      <c r="K92" s="48"/>
      <c r="L92" s="49">
        <v>89.4</v>
      </c>
      <c r="M92" s="50">
        <f t="shared" si="17"/>
        <v>5.599999999999994</v>
      </c>
      <c r="N92" s="51"/>
      <c r="O92" s="39"/>
      <c r="U92" s="8" t="s">
        <v>149</v>
      </c>
      <c r="V92" s="8" t="s">
        <v>152</v>
      </c>
      <c r="W92" s="42">
        <v>95</v>
      </c>
      <c r="X92" s="42">
        <v>95</v>
      </c>
      <c r="Y92" s="58">
        <f>X92-W92</f>
        <v>0</v>
      </c>
      <c r="Z92" s="59"/>
      <c r="AA92" s="30"/>
      <c r="AB92" s="30"/>
      <c r="AC92" s="30"/>
      <c r="AD92" s="30"/>
      <c r="AE92" s="30"/>
    </row>
    <row r="93" spans="2:31" ht="15">
      <c r="B93" s="30" t="s">
        <v>147</v>
      </c>
      <c r="D93" s="30" t="s">
        <v>153</v>
      </c>
      <c r="E93" s="45">
        <v>38.5</v>
      </c>
      <c r="F93" s="45">
        <f t="shared" si="13"/>
        <v>0</v>
      </c>
      <c r="G93" s="46">
        <f>-E93</f>
        <v>-38.5</v>
      </c>
      <c r="H93" s="91" t="s">
        <v>151</v>
      </c>
      <c r="I93" s="45"/>
      <c r="J93" s="47">
        <f t="shared" si="14"/>
        <v>0</v>
      </c>
      <c r="K93" s="48"/>
      <c r="L93" s="49"/>
      <c r="M93" s="50">
        <f t="shared" si="17"/>
        <v>0</v>
      </c>
      <c r="N93" s="51"/>
      <c r="O93" s="39"/>
      <c r="W93" s="42">
        <v>0</v>
      </c>
      <c r="X93" s="57">
        <f>+L93</f>
        <v>0</v>
      </c>
      <c r="Y93" s="58">
        <f>X93-W93</f>
        <v>0</v>
      </c>
      <c r="Z93" s="59"/>
      <c r="AA93" s="30"/>
      <c r="AB93" s="30"/>
      <c r="AC93" s="30"/>
      <c r="AD93" s="30"/>
      <c r="AE93" s="30"/>
    </row>
    <row r="94" spans="3:31" ht="15">
      <c r="C94" s="31" t="s">
        <v>154</v>
      </c>
      <c r="E94" s="45"/>
      <c r="F94" s="45">
        <f t="shared" si="13"/>
        <v>0</v>
      </c>
      <c r="G94" s="46"/>
      <c r="H94" s="46"/>
      <c r="I94" s="45"/>
      <c r="J94" s="47">
        <f t="shared" si="14"/>
        <v>0</v>
      </c>
      <c r="K94" s="48"/>
      <c r="L94" s="49"/>
      <c r="M94" s="50">
        <f t="shared" si="17"/>
        <v>0</v>
      </c>
      <c r="N94" s="51"/>
      <c r="O94" s="39"/>
      <c r="W94" s="42"/>
      <c r="X94" s="57"/>
      <c r="Y94" s="58"/>
      <c r="Z94" s="59"/>
      <c r="AA94" s="30"/>
      <c r="AB94" s="30"/>
      <c r="AC94" s="30"/>
      <c r="AD94" s="30"/>
      <c r="AE94" s="30"/>
    </row>
    <row r="95" spans="2:31" ht="15">
      <c r="B95" s="30" t="s">
        <v>154</v>
      </c>
      <c r="D95" s="30" t="s">
        <v>155</v>
      </c>
      <c r="E95" s="45">
        <v>224.9</v>
      </c>
      <c r="F95" s="45">
        <f t="shared" si="13"/>
        <v>224.9</v>
      </c>
      <c r="G95" s="46"/>
      <c r="H95" s="46"/>
      <c r="I95" s="45">
        <v>220.9</v>
      </c>
      <c r="J95" s="47">
        <f t="shared" si="14"/>
        <v>-4</v>
      </c>
      <c r="K95" s="48"/>
      <c r="L95" s="49">
        <v>220.9</v>
      </c>
      <c r="M95" s="50">
        <f t="shared" si="17"/>
        <v>12.099999999999994</v>
      </c>
      <c r="N95" s="51"/>
      <c r="O95" s="39"/>
      <c r="U95" s="8" t="s">
        <v>156</v>
      </c>
      <c r="V95" s="8" t="s">
        <v>155</v>
      </c>
      <c r="W95" s="42">
        <v>233</v>
      </c>
      <c r="X95" s="42">
        <v>233</v>
      </c>
      <c r="Y95" s="58">
        <f>X95-W95</f>
        <v>0</v>
      </c>
      <c r="Z95" s="59"/>
      <c r="AA95" s="30"/>
      <c r="AB95" s="30"/>
      <c r="AC95" s="30"/>
      <c r="AD95" s="30"/>
      <c r="AE95" s="30"/>
    </row>
    <row r="96" spans="2:31" ht="15">
      <c r="B96" s="30" t="s">
        <v>154</v>
      </c>
      <c r="D96" s="30" t="s">
        <v>157</v>
      </c>
      <c r="E96" s="45"/>
      <c r="F96" s="45">
        <f t="shared" si="13"/>
        <v>0</v>
      </c>
      <c r="G96" s="46"/>
      <c r="H96" s="46"/>
      <c r="I96" s="45"/>
      <c r="J96" s="47">
        <f t="shared" si="14"/>
        <v>0</v>
      </c>
      <c r="K96" s="48"/>
      <c r="L96" s="49"/>
      <c r="M96" s="50">
        <f t="shared" si="17"/>
        <v>0</v>
      </c>
      <c r="N96" s="51"/>
      <c r="O96" s="39"/>
      <c r="U96" s="8" t="s">
        <v>156</v>
      </c>
      <c r="V96" s="8" t="s">
        <v>157</v>
      </c>
      <c r="W96" s="42">
        <v>0</v>
      </c>
      <c r="X96" s="42">
        <v>0</v>
      </c>
      <c r="Y96" s="58">
        <f>X96-W96</f>
        <v>0</v>
      </c>
      <c r="Z96" s="59"/>
      <c r="AA96" s="30"/>
      <c r="AB96" s="30"/>
      <c r="AC96" s="30"/>
      <c r="AD96" s="30"/>
      <c r="AE96" s="30"/>
    </row>
    <row r="97" spans="2:31" ht="15">
      <c r="B97" s="30" t="s">
        <v>154</v>
      </c>
      <c r="D97" s="30" t="s">
        <v>158</v>
      </c>
      <c r="E97" s="45">
        <v>222.5</v>
      </c>
      <c r="F97" s="45">
        <f t="shared" si="13"/>
        <v>222.5</v>
      </c>
      <c r="G97" s="46"/>
      <c r="H97" s="46"/>
      <c r="I97" s="45">
        <v>218.7</v>
      </c>
      <c r="J97" s="47">
        <f t="shared" si="14"/>
        <v>-3.8000000000000114</v>
      </c>
      <c r="K97" s="48"/>
      <c r="L97" s="49">
        <v>218.7</v>
      </c>
      <c r="M97" s="50">
        <f t="shared" si="17"/>
        <v>11.300000000000011</v>
      </c>
      <c r="N97" s="51"/>
      <c r="O97" s="39"/>
      <c r="U97" s="8" t="s">
        <v>156</v>
      </c>
      <c r="V97" s="8" t="s">
        <v>158</v>
      </c>
      <c r="W97" s="42">
        <v>230</v>
      </c>
      <c r="X97" s="42">
        <v>230</v>
      </c>
      <c r="Y97" s="58">
        <f>X97-W97</f>
        <v>0</v>
      </c>
      <c r="Z97" s="59"/>
      <c r="AA97" s="30"/>
      <c r="AB97" s="30"/>
      <c r="AC97" s="30"/>
      <c r="AD97" s="30"/>
      <c r="AE97" s="30"/>
    </row>
    <row r="98" spans="5:31" ht="15">
      <c r="E98" s="45"/>
      <c r="F98" s="45">
        <f t="shared" si="13"/>
        <v>0</v>
      </c>
      <c r="G98" s="46"/>
      <c r="H98" s="46"/>
      <c r="I98" s="45"/>
      <c r="J98" s="47">
        <f t="shared" si="14"/>
        <v>0</v>
      </c>
      <c r="K98" s="48"/>
      <c r="L98" s="49"/>
      <c r="M98" s="50">
        <f t="shared" si="17"/>
        <v>0</v>
      </c>
      <c r="N98" s="51"/>
      <c r="O98" s="39"/>
      <c r="W98" s="52"/>
      <c r="X98" s="57"/>
      <c r="Y98" s="53"/>
      <c r="Z98" s="59"/>
      <c r="AA98" s="30"/>
      <c r="AB98" s="30"/>
      <c r="AC98" s="30"/>
      <c r="AD98" s="30"/>
      <c r="AE98" s="30"/>
    </row>
    <row r="99" spans="2:31" ht="15">
      <c r="B99" s="30" t="s">
        <v>159</v>
      </c>
      <c r="C99" s="31" t="s">
        <v>159</v>
      </c>
      <c r="E99" s="45">
        <v>122.7</v>
      </c>
      <c r="F99" s="45">
        <f t="shared" si="13"/>
        <v>122.7</v>
      </c>
      <c r="G99" s="46"/>
      <c r="H99" s="46"/>
      <c r="I99" s="45">
        <v>103.5</v>
      </c>
      <c r="J99" s="47">
        <f t="shared" si="14"/>
        <v>-19.200000000000003</v>
      </c>
      <c r="K99" s="48"/>
      <c r="L99" s="49">
        <v>103.5</v>
      </c>
      <c r="M99" s="50">
        <f t="shared" si="17"/>
        <v>5.5</v>
      </c>
      <c r="N99" s="51"/>
      <c r="O99" s="39"/>
      <c r="T99" s="8" t="s">
        <v>160</v>
      </c>
      <c r="V99" s="136">
        <v>109.29960000000001</v>
      </c>
      <c r="W99" s="42">
        <v>109</v>
      </c>
      <c r="X99" s="42">
        <v>109</v>
      </c>
      <c r="Y99" s="58">
        <f>X99-W99</f>
        <v>0</v>
      </c>
      <c r="Z99" s="59"/>
      <c r="AA99" s="30"/>
      <c r="AB99" s="30"/>
      <c r="AC99" s="30"/>
      <c r="AD99" s="30"/>
      <c r="AE99" s="30"/>
    </row>
    <row r="100" spans="3:31" ht="15">
      <c r="C100" s="31" t="s">
        <v>161</v>
      </c>
      <c r="E100" s="45"/>
      <c r="F100" s="45">
        <f t="shared" si="13"/>
        <v>0</v>
      </c>
      <c r="G100" s="46"/>
      <c r="H100" s="46"/>
      <c r="I100" s="45"/>
      <c r="J100" s="47">
        <f t="shared" si="14"/>
        <v>0</v>
      </c>
      <c r="K100" s="48"/>
      <c r="L100" s="49"/>
      <c r="M100" s="50">
        <f t="shared" si="17"/>
        <v>0</v>
      </c>
      <c r="N100" s="51"/>
      <c r="O100" s="39"/>
      <c r="W100" s="52"/>
      <c r="X100" s="52"/>
      <c r="Y100" s="53"/>
      <c r="Z100" s="59"/>
      <c r="AA100" s="30"/>
      <c r="AB100" s="30"/>
      <c r="AC100" s="30"/>
      <c r="AD100" s="30"/>
      <c r="AE100" s="30"/>
    </row>
    <row r="101" spans="2:31" ht="15">
      <c r="B101" s="30" t="s">
        <v>161</v>
      </c>
      <c r="D101" s="30" t="s">
        <v>150</v>
      </c>
      <c r="E101" s="45">
        <v>9.4</v>
      </c>
      <c r="F101" s="45">
        <f t="shared" si="13"/>
        <v>9.4</v>
      </c>
      <c r="G101" s="46"/>
      <c r="H101" s="46"/>
      <c r="I101" s="45">
        <v>9.4</v>
      </c>
      <c r="J101" s="47">
        <f t="shared" si="14"/>
        <v>0</v>
      </c>
      <c r="K101" s="48"/>
      <c r="L101" s="49">
        <v>9.4</v>
      </c>
      <c r="M101" s="50">
        <f t="shared" si="17"/>
        <v>-0.40000000000000036</v>
      </c>
      <c r="N101" s="51"/>
      <c r="O101" s="39"/>
      <c r="U101" s="8" t="s">
        <v>162</v>
      </c>
      <c r="V101" s="8" t="s">
        <v>150</v>
      </c>
      <c r="W101" s="42">
        <v>9</v>
      </c>
      <c r="X101" s="42">
        <v>9</v>
      </c>
      <c r="Y101" s="58">
        <f>X101-W101</f>
        <v>0</v>
      </c>
      <c r="Z101" s="59"/>
      <c r="AA101" s="30"/>
      <c r="AB101" s="30"/>
      <c r="AC101" s="30"/>
      <c r="AD101" s="30"/>
      <c r="AE101" s="30"/>
    </row>
    <row r="102" spans="1:26" s="119" customFormat="1" ht="19.5">
      <c r="A102" s="30"/>
      <c r="B102" s="30" t="s">
        <v>161</v>
      </c>
      <c r="C102" s="31"/>
      <c r="D102" s="30" t="s">
        <v>163</v>
      </c>
      <c r="E102" s="61">
        <v>32.2</v>
      </c>
      <c r="F102" s="61">
        <f t="shared" si="13"/>
        <v>32.2</v>
      </c>
      <c r="G102" s="86">
        <v>0</v>
      </c>
      <c r="H102" s="86"/>
      <c r="I102" s="61">
        <v>32.2</v>
      </c>
      <c r="J102" s="64">
        <f t="shared" si="14"/>
        <v>0</v>
      </c>
      <c r="K102" s="48"/>
      <c r="L102" s="104">
        <v>32.2</v>
      </c>
      <c r="M102" s="50">
        <f t="shared" si="17"/>
        <v>-17.200000000000003</v>
      </c>
      <c r="N102" s="51"/>
      <c r="O102" s="114"/>
      <c r="P102" s="115"/>
      <c r="Q102" s="116"/>
      <c r="R102" s="115"/>
      <c r="S102" s="115"/>
      <c r="T102" s="115"/>
      <c r="U102" s="8" t="s">
        <v>162</v>
      </c>
      <c r="V102" s="8" t="s">
        <v>163</v>
      </c>
      <c r="W102" s="103">
        <v>15</v>
      </c>
      <c r="X102" s="103">
        <v>15</v>
      </c>
      <c r="Y102" s="67">
        <f>X102-W102</f>
        <v>0</v>
      </c>
      <c r="Z102" s="59"/>
    </row>
    <row r="103" spans="1:31" ht="15">
      <c r="A103" s="119"/>
      <c r="B103" s="119"/>
      <c r="C103" s="120"/>
      <c r="D103" s="121" t="s">
        <v>164</v>
      </c>
      <c r="E103" s="122">
        <f>SUM(E90:E102)</f>
        <v>1143.4</v>
      </c>
      <c r="F103" s="122">
        <f>SUM(F90:F102)</f>
        <v>864.9000000000001</v>
      </c>
      <c r="G103" s="123">
        <f>SUM(G90:G102)</f>
        <v>-278.5</v>
      </c>
      <c r="H103" s="124"/>
      <c r="I103" s="122">
        <f>SUM(I90:I102)</f>
        <v>825.1999999999999</v>
      </c>
      <c r="J103" s="125">
        <f>SUM(J90:J102)</f>
        <v>-39.70000000000003</v>
      </c>
      <c r="K103" s="126"/>
      <c r="L103" s="127">
        <f>SUM(L90:L102)</f>
        <v>825.1999999999999</v>
      </c>
      <c r="M103" s="128">
        <f>SUM(M90:M102)</f>
        <v>-134.2</v>
      </c>
      <c r="N103" s="129"/>
      <c r="O103" s="39"/>
      <c r="W103" s="130">
        <f>SUM(W90:W102)</f>
        <v>691</v>
      </c>
      <c r="X103" s="130">
        <f>SUM(X90:X102)</f>
        <v>691</v>
      </c>
      <c r="Y103" s="58">
        <f>SUM(Y90:Y102)</f>
        <v>0</v>
      </c>
      <c r="Z103" s="76"/>
      <c r="AA103" s="30"/>
      <c r="AB103" s="30"/>
      <c r="AC103" s="30"/>
      <c r="AD103" s="30"/>
      <c r="AE103" s="30"/>
    </row>
    <row r="104" spans="2:31" ht="15">
      <c r="B104" s="30" t="s">
        <v>165</v>
      </c>
      <c r="C104" s="31" t="s">
        <v>165</v>
      </c>
      <c r="E104" s="45">
        <v>32.2</v>
      </c>
      <c r="F104" s="45">
        <f t="shared" si="13"/>
        <v>32.2</v>
      </c>
      <c r="G104" s="46"/>
      <c r="H104" s="46"/>
      <c r="I104" s="45">
        <v>32.2</v>
      </c>
      <c r="J104" s="47">
        <f t="shared" si="14"/>
        <v>0</v>
      </c>
      <c r="K104" s="48"/>
      <c r="L104" s="49">
        <v>32.2</v>
      </c>
      <c r="M104" s="50">
        <f aca="true" t="shared" si="18" ref="M104:M113">+X104-L104</f>
        <v>-0.20000000000000284</v>
      </c>
      <c r="N104" s="51"/>
      <c r="O104" s="39"/>
      <c r="U104" s="8" t="s">
        <v>166</v>
      </c>
      <c r="V104" s="8" t="s">
        <v>167</v>
      </c>
      <c r="W104" s="42">
        <v>32</v>
      </c>
      <c r="X104" s="57">
        <v>32</v>
      </c>
      <c r="Y104" s="58">
        <f aca="true" t="shared" si="19" ref="Y104:Y112">X104-W104</f>
        <v>0</v>
      </c>
      <c r="Z104" s="54"/>
      <c r="AA104" s="30"/>
      <c r="AB104" s="30"/>
      <c r="AC104" s="30"/>
      <c r="AD104" s="30"/>
      <c r="AE104" s="30"/>
    </row>
    <row r="105" spans="2:31" ht="26.25">
      <c r="B105" s="30" t="s">
        <v>168</v>
      </c>
      <c r="C105" s="95" t="s">
        <v>168</v>
      </c>
      <c r="E105" s="45">
        <v>48.8</v>
      </c>
      <c r="F105" s="45">
        <f t="shared" si="13"/>
        <v>48.8</v>
      </c>
      <c r="G105" s="46"/>
      <c r="H105" s="46"/>
      <c r="I105" s="45">
        <v>50.2</v>
      </c>
      <c r="J105" s="47">
        <f t="shared" si="14"/>
        <v>1.4000000000000057</v>
      </c>
      <c r="K105" s="48"/>
      <c r="L105" s="49">
        <v>50.2</v>
      </c>
      <c r="M105" s="50">
        <f t="shared" si="18"/>
        <v>-41.7</v>
      </c>
      <c r="N105" s="51"/>
      <c r="O105" s="39"/>
      <c r="U105" s="8" t="s">
        <v>169</v>
      </c>
      <c r="V105" s="8">
        <v>720</v>
      </c>
      <c r="W105" s="42">
        <v>48</v>
      </c>
      <c r="X105" s="57">
        <f>W105-39.5</f>
        <v>8.5</v>
      </c>
      <c r="Y105" s="58">
        <f t="shared" si="19"/>
        <v>-39.5</v>
      </c>
      <c r="Z105" s="59" t="s">
        <v>170</v>
      </c>
      <c r="AA105" s="30"/>
      <c r="AB105" s="30"/>
      <c r="AC105" s="30"/>
      <c r="AD105" s="30"/>
      <c r="AE105" s="30"/>
    </row>
    <row r="106" spans="2:31" ht="15">
      <c r="B106" s="30" t="s">
        <v>171</v>
      </c>
      <c r="C106" s="31" t="s">
        <v>171</v>
      </c>
      <c r="E106" s="45">
        <v>161</v>
      </c>
      <c r="F106" s="45">
        <f t="shared" si="13"/>
        <v>161</v>
      </c>
      <c r="G106" s="46"/>
      <c r="H106" s="46"/>
      <c r="I106" s="45">
        <v>161.3</v>
      </c>
      <c r="J106" s="47">
        <f t="shared" si="14"/>
        <v>0.30000000000001137</v>
      </c>
      <c r="K106" s="48"/>
      <c r="L106" s="49">
        <v>161.3</v>
      </c>
      <c r="M106" s="50">
        <f t="shared" si="18"/>
        <v>0.6999999999999886</v>
      </c>
      <c r="N106" s="51"/>
      <c r="O106" s="39"/>
      <c r="U106" s="8" t="s">
        <v>172</v>
      </c>
      <c r="V106" s="8" t="s">
        <v>173</v>
      </c>
      <c r="W106" s="42">
        <v>162</v>
      </c>
      <c r="X106" s="57">
        <v>162</v>
      </c>
      <c r="Y106" s="58">
        <f t="shared" si="19"/>
        <v>0</v>
      </c>
      <c r="Z106" s="59"/>
      <c r="AA106" s="30"/>
      <c r="AB106" s="30"/>
      <c r="AC106" s="30"/>
      <c r="AD106" s="30"/>
      <c r="AE106" s="30"/>
    </row>
    <row r="107" spans="3:31" ht="15">
      <c r="C107" s="31" t="s">
        <v>174</v>
      </c>
      <c r="E107" s="45"/>
      <c r="F107" s="45">
        <f t="shared" si="13"/>
        <v>0</v>
      </c>
      <c r="G107" s="46"/>
      <c r="H107" s="46"/>
      <c r="I107" s="45"/>
      <c r="J107" s="47">
        <f t="shared" si="14"/>
        <v>0</v>
      </c>
      <c r="K107" s="48"/>
      <c r="L107" s="49"/>
      <c r="M107" s="50">
        <f t="shared" si="18"/>
        <v>0</v>
      </c>
      <c r="N107" s="51"/>
      <c r="O107" s="39"/>
      <c r="W107" s="52"/>
      <c r="X107" s="57"/>
      <c r="Y107" s="58">
        <f>+W107-X107</f>
        <v>0</v>
      </c>
      <c r="Z107" s="59"/>
      <c r="AA107" s="30"/>
      <c r="AB107" s="30"/>
      <c r="AC107" s="30"/>
      <c r="AD107" s="30"/>
      <c r="AE107" s="30"/>
    </row>
    <row r="108" spans="2:31" ht="15">
      <c r="B108" s="30" t="s">
        <v>174</v>
      </c>
      <c r="D108" s="30" t="s">
        <v>167</v>
      </c>
      <c r="E108" s="45">
        <v>148</v>
      </c>
      <c r="F108" s="45">
        <f t="shared" si="13"/>
        <v>148</v>
      </c>
      <c r="G108" s="46"/>
      <c r="H108" s="46"/>
      <c r="I108" s="55">
        <v>152.55</v>
      </c>
      <c r="J108" s="47">
        <f t="shared" si="14"/>
        <v>4.550000000000011</v>
      </c>
      <c r="K108" s="48"/>
      <c r="L108" s="56">
        <v>152.55</v>
      </c>
      <c r="M108" s="50">
        <f t="shared" si="18"/>
        <v>0.44999999999998863</v>
      </c>
      <c r="N108" s="51"/>
      <c r="O108" s="39"/>
      <c r="U108" s="8" t="s">
        <v>175</v>
      </c>
      <c r="V108" s="8" t="s">
        <v>167</v>
      </c>
      <c r="W108" s="42">
        <v>153</v>
      </c>
      <c r="X108" s="42">
        <v>153</v>
      </c>
      <c r="Y108" s="58">
        <f t="shared" si="19"/>
        <v>0</v>
      </c>
      <c r="Z108" s="59"/>
      <c r="AA108" s="30"/>
      <c r="AB108" s="30"/>
      <c r="AC108" s="30"/>
      <c r="AD108" s="30"/>
      <c r="AE108" s="30"/>
    </row>
    <row r="109" spans="2:31" ht="15">
      <c r="B109" s="30" t="s">
        <v>174</v>
      </c>
      <c r="D109" s="30" t="s">
        <v>176</v>
      </c>
      <c r="E109" s="45">
        <v>281.6</v>
      </c>
      <c r="F109" s="45">
        <f t="shared" si="13"/>
        <v>281.6</v>
      </c>
      <c r="G109" s="46"/>
      <c r="H109" s="46"/>
      <c r="I109" s="55">
        <v>281.57</v>
      </c>
      <c r="J109" s="47">
        <f t="shared" si="14"/>
        <v>-0.03000000000002956</v>
      </c>
      <c r="K109" s="48"/>
      <c r="L109" s="56">
        <v>281.57</v>
      </c>
      <c r="M109" s="50">
        <f t="shared" si="18"/>
        <v>31.430000000000007</v>
      </c>
      <c r="N109" s="51"/>
      <c r="O109" s="39"/>
      <c r="U109" s="8" t="s">
        <v>175</v>
      </c>
      <c r="V109" s="8" t="s">
        <v>176</v>
      </c>
      <c r="W109" s="42">
        <v>313</v>
      </c>
      <c r="X109" s="42">
        <v>313</v>
      </c>
      <c r="Y109" s="58">
        <f t="shared" si="19"/>
        <v>0</v>
      </c>
      <c r="Z109" s="59"/>
      <c r="AA109" s="30"/>
      <c r="AB109" s="30"/>
      <c r="AC109" s="30"/>
      <c r="AD109" s="30"/>
      <c r="AE109" s="30"/>
    </row>
    <row r="110" spans="2:31" ht="15">
      <c r="B110" s="30" t="s">
        <v>174</v>
      </c>
      <c r="D110" s="30" t="s">
        <v>177</v>
      </c>
      <c r="E110" s="45">
        <v>1194.2</v>
      </c>
      <c r="F110" s="45">
        <f t="shared" si="13"/>
        <v>1194.2</v>
      </c>
      <c r="G110" s="46"/>
      <c r="H110" s="46"/>
      <c r="I110" s="55">
        <v>1068.15</v>
      </c>
      <c r="J110" s="47">
        <f t="shared" si="14"/>
        <v>-126.04999999999995</v>
      </c>
      <c r="K110" s="48"/>
      <c r="L110" s="56">
        <v>1068.15</v>
      </c>
      <c r="M110" s="50">
        <f t="shared" si="18"/>
        <v>30.84999999999991</v>
      </c>
      <c r="N110" s="51"/>
      <c r="O110" s="39"/>
      <c r="U110" s="8" t="s">
        <v>175</v>
      </c>
      <c r="V110" s="8" t="s">
        <v>177</v>
      </c>
      <c r="W110" s="42">
        <v>1099</v>
      </c>
      <c r="X110" s="42">
        <v>1099</v>
      </c>
      <c r="Y110" s="58">
        <f t="shared" si="19"/>
        <v>0</v>
      </c>
      <c r="Z110" s="59"/>
      <c r="AA110" s="30"/>
      <c r="AB110" s="30"/>
      <c r="AC110" s="30"/>
      <c r="AD110" s="30"/>
      <c r="AE110" s="30"/>
    </row>
    <row r="111" spans="3:31" ht="15">
      <c r="C111" s="31" t="s">
        <v>178</v>
      </c>
      <c r="E111" s="45"/>
      <c r="F111" s="45">
        <f t="shared" si="13"/>
        <v>0</v>
      </c>
      <c r="G111" s="46"/>
      <c r="H111" s="46"/>
      <c r="I111" s="45"/>
      <c r="J111" s="47">
        <f t="shared" si="14"/>
        <v>0</v>
      </c>
      <c r="K111" s="48"/>
      <c r="L111" s="49"/>
      <c r="M111" s="50">
        <f t="shared" si="18"/>
        <v>0</v>
      </c>
      <c r="N111" s="51"/>
      <c r="O111" s="39"/>
      <c r="W111" s="52"/>
      <c r="X111" s="57">
        <f>+L111</f>
        <v>0</v>
      </c>
      <c r="Y111" s="58">
        <f>+W111-X111</f>
        <v>0</v>
      </c>
      <c r="Z111" s="59"/>
      <c r="AA111" s="30"/>
      <c r="AB111" s="30"/>
      <c r="AC111" s="30"/>
      <c r="AD111" s="30"/>
      <c r="AE111" s="30"/>
    </row>
    <row r="112" spans="2:31" ht="15">
      <c r="B112" s="30" t="s">
        <v>178</v>
      </c>
      <c r="D112" s="30" t="s">
        <v>179</v>
      </c>
      <c r="E112" s="45">
        <v>2184.9</v>
      </c>
      <c r="F112" s="45">
        <f t="shared" si="13"/>
        <v>2184.9</v>
      </c>
      <c r="G112" s="46"/>
      <c r="H112" s="46"/>
      <c r="I112" s="55">
        <v>2238.93</v>
      </c>
      <c r="J112" s="47">
        <f t="shared" si="14"/>
        <v>54.029999999999745</v>
      </c>
      <c r="K112" s="48"/>
      <c r="L112" s="56">
        <v>2238.93</v>
      </c>
      <c r="M112" s="50">
        <f t="shared" si="18"/>
        <v>127.07000000000016</v>
      </c>
      <c r="N112" s="51"/>
      <c r="O112" s="39"/>
      <c r="U112" s="8" t="s">
        <v>180</v>
      </c>
      <c r="V112" s="8" t="s">
        <v>179</v>
      </c>
      <c r="W112" s="42">
        <v>2366</v>
      </c>
      <c r="X112" s="57">
        <v>2366</v>
      </c>
      <c r="Y112" s="58">
        <f t="shared" si="19"/>
        <v>0</v>
      </c>
      <c r="Z112" s="59"/>
      <c r="AA112" s="30"/>
      <c r="AB112" s="30"/>
      <c r="AC112" s="30"/>
      <c r="AD112" s="30"/>
      <c r="AE112" s="30"/>
    </row>
    <row r="113" spans="1:26" s="119" customFormat="1" ht="19.5">
      <c r="A113" s="30"/>
      <c r="B113" s="30" t="s">
        <v>181</v>
      </c>
      <c r="C113" s="31" t="s">
        <v>181</v>
      </c>
      <c r="D113" s="30"/>
      <c r="E113" s="61">
        <v>223.7</v>
      </c>
      <c r="F113" s="61">
        <f aca="true" t="shared" si="20" ref="F113:F121">+G113+E113</f>
        <v>223.7</v>
      </c>
      <c r="G113" s="86"/>
      <c r="H113" s="86"/>
      <c r="I113" s="137">
        <v>222.99</v>
      </c>
      <c r="J113" s="64">
        <f aca="true" t="shared" si="21" ref="J113:J124">+I113-F113</f>
        <v>-0.7099999999999795</v>
      </c>
      <c r="K113" s="48"/>
      <c r="L113" s="138">
        <v>222.99</v>
      </c>
      <c r="M113" s="50">
        <f t="shared" si="18"/>
        <v>15.009999999999991</v>
      </c>
      <c r="N113" s="51"/>
      <c r="O113" s="114"/>
      <c r="P113" s="115"/>
      <c r="Q113" s="116"/>
      <c r="R113" s="115"/>
      <c r="S113" s="115"/>
      <c r="T113" s="115"/>
      <c r="U113" s="8" t="s">
        <v>182</v>
      </c>
      <c r="V113" s="8"/>
      <c r="W113" s="103">
        <v>238</v>
      </c>
      <c r="X113" s="66">
        <v>238</v>
      </c>
      <c r="Y113" s="67">
        <f>X113-W113</f>
        <v>0</v>
      </c>
      <c r="Z113" s="59"/>
    </row>
    <row r="114" spans="1:31" ht="15">
      <c r="A114" s="119"/>
      <c r="B114" s="119"/>
      <c r="C114" s="120"/>
      <c r="D114" s="121" t="s">
        <v>183</v>
      </c>
      <c r="E114" s="122">
        <f>SUM(E104:E113)</f>
        <v>4274.400000000001</v>
      </c>
      <c r="F114" s="122">
        <f>SUM(F104:F113)</f>
        <v>4274.400000000001</v>
      </c>
      <c r="G114" s="124"/>
      <c r="H114" s="124"/>
      <c r="I114" s="122">
        <f>SUM(I104:I113)</f>
        <v>4207.889999999999</v>
      </c>
      <c r="J114" s="125">
        <f>SUM(J104:J113)</f>
        <v>-66.51000000000019</v>
      </c>
      <c r="K114" s="126"/>
      <c r="L114" s="127">
        <f>SUM(L104:L113)</f>
        <v>4207.889999999999</v>
      </c>
      <c r="M114" s="128">
        <f>SUM(M104:M113)</f>
        <v>163.61000000000004</v>
      </c>
      <c r="N114" s="129"/>
      <c r="O114" s="39"/>
      <c r="W114" s="130">
        <f>SUM(W104:W113)</f>
        <v>4411</v>
      </c>
      <c r="X114" s="130">
        <f>SUM(X104:X113)</f>
        <v>4371.5</v>
      </c>
      <c r="Y114" s="58">
        <f>SUM(Y104:Y113)</f>
        <v>-39.5</v>
      </c>
      <c r="Z114" s="76"/>
      <c r="AA114" s="30"/>
      <c r="AB114" s="30"/>
      <c r="AC114" s="30"/>
      <c r="AD114" s="30"/>
      <c r="AE114" s="30"/>
    </row>
    <row r="115" spans="2:31" ht="19.5" customHeight="1">
      <c r="B115" s="30" t="s">
        <v>184</v>
      </c>
      <c r="C115" s="31" t="s">
        <v>184</v>
      </c>
      <c r="E115" s="45">
        <v>3556.8</v>
      </c>
      <c r="F115" s="45">
        <f>+G115+E115</f>
        <v>3556.8</v>
      </c>
      <c r="G115" s="46"/>
      <c r="H115" s="46"/>
      <c r="I115" s="45">
        <v>3450.278</v>
      </c>
      <c r="J115" s="47">
        <f t="shared" si="21"/>
        <v>-106.52200000000039</v>
      </c>
      <c r="K115" s="48" t="s">
        <v>185</v>
      </c>
      <c r="L115" s="49">
        <v>3450.278</v>
      </c>
      <c r="M115" s="79">
        <f>+X115-L115</f>
        <v>1058.7220000000002</v>
      </c>
      <c r="N115" s="80" t="s">
        <v>186</v>
      </c>
      <c r="O115" s="39"/>
      <c r="U115" s="8" t="s">
        <v>187</v>
      </c>
      <c r="V115" s="8" t="s">
        <v>188</v>
      </c>
      <c r="W115" s="42">
        <v>4509</v>
      </c>
      <c r="X115" s="42">
        <v>4509</v>
      </c>
      <c r="Y115" s="58">
        <f>X115-W115</f>
        <v>0</v>
      </c>
      <c r="Z115" s="54"/>
      <c r="AA115" s="30"/>
      <c r="AB115" s="30"/>
      <c r="AC115" s="30"/>
      <c r="AD115" s="30"/>
      <c r="AE115" s="30"/>
    </row>
    <row r="116" spans="2:31" ht="18.75" customHeight="1">
      <c r="B116" s="30" t="s">
        <v>189</v>
      </c>
      <c r="C116" s="31" t="s">
        <v>189</v>
      </c>
      <c r="D116" s="31"/>
      <c r="E116" s="83">
        <v>4013.7</v>
      </c>
      <c r="F116" s="45">
        <f>+G116+E116+0.8</f>
        <v>4207.5</v>
      </c>
      <c r="G116" s="73">
        <v>193</v>
      </c>
      <c r="H116" s="91" t="s">
        <v>190</v>
      </c>
      <c r="I116" s="45">
        <v>4367.5</v>
      </c>
      <c r="J116" s="47">
        <f t="shared" si="21"/>
        <v>160</v>
      </c>
      <c r="K116" s="48"/>
      <c r="L116" s="49">
        <v>4367.5</v>
      </c>
      <c r="M116" s="79">
        <f>+X116-L116</f>
        <v>943.5</v>
      </c>
      <c r="N116" s="80" t="s">
        <v>191</v>
      </c>
      <c r="O116" s="39"/>
      <c r="U116" s="8" t="s">
        <v>192</v>
      </c>
      <c r="V116" s="8" t="s">
        <v>193</v>
      </c>
      <c r="W116" s="42">
        <v>5311</v>
      </c>
      <c r="X116" s="42">
        <v>5311</v>
      </c>
      <c r="Y116" s="58">
        <f>X116-W116</f>
        <v>0</v>
      </c>
      <c r="Z116" s="59"/>
      <c r="AA116" s="30"/>
      <c r="AB116" s="30"/>
      <c r="AC116" s="30"/>
      <c r="AD116" s="30"/>
      <c r="AE116" s="30"/>
    </row>
    <row r="117" spans="2:31" ht="15">
      <c r="B117" s="30" t="s">
        <v>194</v>
      </c>
      <c r="C117" s="31" t="s">
        <v>194</v>
      </c>
      <c r="E117" s="45">
        <v>412.2</v>
      </c>
      <c r="F117" s="45">
        <f t="shared" si="20"/>
        <v>412.2</v>
      </c>
      <c r="G117" s="46"/>
      <c r="H117" s="46"/>
      <c r="I117" s="45">
        <v>412.47</v>
      </c>
      <c r="J117" s="47">
        <f t="shared" si="21"/>
        <v>0.27000000000003865</v>
      </c>
      <c r="K117" s="48"/>
      <c r="L117" s="139">
        <v>470.17</v>
      </c>
      <c r="M117" s="50">
        <f>+X117-L117</f>
        <v>-0.17000000000001592</v>
      </c>
      <c r="N117" s="51"/>
      <c r="O117" s="39"/>
      <c r="U117" s="8" t="s">
        <v>195</v>
      </c>
      <c r="V117" s="8" t="s">
        <v>196</v>
      </c>
      <c r="W117" s="42">
        <v>470</v>
      </c>
      <c r="X117" s="42">
        <v>470</v>
      </c>
      <c r="Y117" s="58">
        <f>X117-W117</f>
        <v>0</v>
      </c>
      <c r="Z117" s="59"/>
      <c r="AA117" s="30"/>
      <c r="AB117" s="30"/>
      <c r="AC117" s="30"/>
      <c r="AD117" s="30"/>
      <c r="AE117" s="30"/>
    </row>
    <row r="118" spans="1:26" s="119" customFormat="1" ht="19.5">
      <c r="A118" s="30"/>
      <c r="B118" s="30" t="s">
        <v>197</v>
      </c>
      <c r="C118" s="31" t="s">
        <v>197</v>
      </c>
      <c r="D118" s="30"/>
      <c r="E118" s="61">
        <v>1220.1</v>
      </c>
      <c r="F118" s="61">
        <f t="shared" si="20"/>
        <v>1220.1</v>
      </c>
      <c r="G118" s="86">
        <v>0</v>
      </c>
      <c r="H118" s="86"/>
      <c r="I118" s="61">
        <v>1220.68</v>
      </c>
      <c r="J118" s="64">
        <f t="shared" si="21"/>
        <v>0.5800000000001546</v>
      </c>
      <c r="K118" s="48"/>
      <c r="L118" s="104">
        <v>1220.68</v>
      </c>
      <c r="M118" s="50">
        <f>+X118-L118</f>
        <v>-31.680000000000064</v>
      </c>
      <c r="N118" s="51"/>
      <c r="O118" s="114"/>
      <c r="P118" s="115"/>
      <c r="Q118" s="116"/>
      <c r="R118" s="115"/>
      <c r="S118" s="115"/>
      <c r="T118" s="115"/>
      <c r="U118" s="8" t="s">
        <v>198</v>
      </c>
      <c r="V118" s="8"/>
      <c r="W118" s="103">
        <v>1189</v>
      </c>
      <c r="X118" s="103">
        <v>1189</v>
      </c>
      <c r="Y118" s="67">
        <f>X118-W118</f>
        <v>0</v>
      </c>
      <c r="Z118" s="59"/>
    </row>
    <row r="119" spans="3:26" s="119" customFormat="1" ht="15">
      <c r="C119" s="120"/>
      <c r="D119" s="121" t="s">
        <v>199</v>
      </c>
      <c r="E119" s="122">
        <f>SUM(E115:E118)</f>
        <v>9202.8</v>
      </c>
      <c r="F119" s="122">
        <f>SUM(F115:F118)</f>
        <v>9396.6</v>
      </c>
      <c r="G119" s="123">
        <f>SUM(G115:G118)</f>
        <v>193</v>
      </c>
      <c r="H119" s="124"/>
      <c r="I119" s="122">
        <f>SUM(I115:I118)</f>
        <v>9450.928</v>
      </c>
      <c r="J119" s="125">
        <f>SUM(J115:J118)</f>
        <v>54.327999999999804</v>
      </c>
      <c r="K119" s="126"/>
      <c r="L119" s="127">
        <f>SUM(L115:L118)</f>
        <v>9508.628</v>
      </c>
      <c r="M119" s="140">
        <f>SUM(M115:M118)</f>
        <v>1970.372</v>
      </c>
      <c r="N119" s="129"/>
      <c r="O119" s="114"/>
      <c r="P119" s="115"/>
      <c r="Q119" s="116"/>
      <c r="R119" s="115"/>
      <c r="S119" s="115"/>
      <c r="T119" s="115"/>
      <c r="U119" s="115"/>
      <c r="V119" s="115"/>
      <c r="W119" s="130">
        <f>SUM(W115:W118)</f>
        <v>11479</v>
      </c>
      <c r="X119" s="130">
        <f>SUM(X115:X118)</f>
        <v>11479</v>
      </c>
      <c r="Y119" s="58">
        <f>SUM(Y115:Y118)</f>
        <v>0</v>
      </c>
      <c r="Z119" s="76"/>
    </row>
    <row r="120" spans="1:31" ht="29.25">
      <c r="A120" s="119"/>
      <c r="B120" s="119" t="s">
        <v>200</v>
      </c>
      <c r="C120" s="120" t="s">
        <v>200</v>
      </c>
      <c r="D120" s="120"/>
      <c r="E120" s="141">
        <v>983.3</v>
      </c>
      <c r="F120" s="141">
        <f t="shared" si="20"/>
        <v>983.3</v>
      </c>
      <c r="G120" s="142"/>
      <c r="H120" s="142"/>
      <c r="I120" s="141">
        <v>1128.6</v>
      </c>
      <c r="J120" s="143">
        <f t="shared" si="21"/>
        <v>145.29999999999995</v>
      </c>
      <c r="K120" s="126" t="s">
        <v>201</v>
      </c>
      <c r="L120" s="144">
        <v>1128.6</v>
      </c>
      <c r="M120" s="50">
        <f>+X120-L120</f>
        <v>448.4000000000001</v>
      </c>
      <c r="N120" s="129"/>
      <c r="O120" s="39"/>
      <c r="U120" s="8" t="s">
        <v>202</v>
      </c>
      <c r="V120" s="8" t="s">
        <v>200</v>
      </c>
      <c r="W120" s="42">
        <v>1577</v>
      </c>
      <c r="X120" s="57">
        <v>1577</v>
      </c>
      <c r="Y120" s="58">
        <f>X120-W120</f>
        <v>0</v>
      </c>
      <c r="Z120" s="145"/>
      <c r="AA120" s="30"/>
      <c r="AB120" s="30"/>
      <c r="AC120" s="30"/>
      <c r="AD120" s="30"/>
      <c r="AE120" s="30"/>
    </row>
    <row r="121" spans="1:26" s="119" customFormat="1" ht="15">
      <c r="A121" s="30"/>
      <c r="B121" s="30"/>
      <c r="C121" s="31"/>
      <c r="D121" s="30"/>
      <c r="E121" s="45"/>
      <c r="F121" s="45">
        <f t="shared" si="20"/>
        <v>0</v>
      </c>
      <c r="G121" s="46"/>
      <c r="H121" s="46"/>
      <c r="I121" s="45"/>
      <c r="J121" s="47">
        <f t="shared" si="21"/>
        <v>0</v>
      </c>
      <c r="K121" s="48"/>
      <c r="L121" s="49"/>
      <c r="M121" s="50">
        <f>+L121-I121</f>
        <v>0</v>
      </c>
      <c r="N121" s="51"/>
      <c r="O121" s="114"/>
      <c r="P121" s="115"/>
      <c r="Q121" s="116"/>
      <c r="R121" s="115"/>
      <c r="S121" s="115"/>
      <c r="T121" s="115"/>
      <c r="U121" s="115"/>
      <c r="V121" s="115"/>
      <c r="W121" s="146"/>
      <c r="X121" s="42"/>
      <c r="Y121" s="53"/>
      <c r="Z121" s="147"/>
    </row>
    <row r="122" spans="1:31" ht="15">
      <c r="A122" s="119"/>
      <c r="B122" s="119" t="s">
        <v>203</v>
      </c>
      <c r="C122" s="120" t="s">
        <v>203</v>
      </c>
      <c r="D122" s="119"/>
      <c r="E122" s="141">
        <v>13454.9</v>
      </c>
      <c r="F122" s="141">
        <v>13455</v>
      </c>
      <c r="G122" s="142"/>
      <c r="H122" s="142"/>
      <c r="I122" s="55">
        <v>13052.89</v>
      </c>
      <c r="J122" s="143">
        <f t="shared" si="21"/>
        <v>-402.1100000000006</v>
      </c>
      <c r="K122" s="126"/>
      <c r="L122" s="56">
        <f>13052.89-297</f>
        <v>12755.89</v>
      </c>
      <c r="M122" s="148">
        <f>+X122-L122</f>
        <v>-551.289999999999</v>
      </c>
      <c r="N122" s="129"/>
      <c r="O122" s="39"/>
      <c r="U122" s="8" t="s">
        <v>204</v>
      </c>
      <c r="V122" s="8" t="s">
        <v>203</v>
      </c>
      <c r="W122" s="42">
        <v>12242</v>
      </c>
      <c r="X122" s="42">
        <f>12242-Y49-Y114</f>
        <v>12204.6</v>
      </c>
      <c r="Y122" s="58">
        <f>+W122-X122</f>
        <v>37.399999999999636</v>
      </c>
      <c r="Z122" s="149" t="s">
        <v>205</v>
      </c>
      <c r="AA122" s="30"/>
      <c r="AB122" s="30"/>
      <c r="AC122" s="30"/>
      <c r="AD122" s="30"/>
      <c r="AE122" s="30"/>
    </row>
    <row r="123" spans="1:31" ht="15">
      <c r="A123" s="119"/>
      <c r="B123" s="119"/>
      <c r="C123" s="120"/>
      <c r="D123" s="119"/>
      <c r="E123" s="141"/>
      <c r="F123" s="141"/>
      <c r="G123" s="142"/>
      <c r="H123" s="142"/>
      <c r="I123" s="55"/>
      <c r="J123" s="143"/>
      <c r="K123" s="126"/>
      <c r="L123" s="56"/>
      <c r="M123" s="148"/>
      <c r="N123" s="129"/>
      <c r="O123" s="39"/>
      <c r="W123" s="42"/>
      <c r="X123" s="57"/>
      <c r="Y123" s="44"/>
      <c r="AA123" s="30"/>
      <c r="AB123" s="30"/>
      <c r="AC123" s="30"/>
      <c r="AD123" s="30"/>
      <c r="AE123" s="30"/>
    </row>
    <row r="124" spans="5:31" ht="15">
      <c r="E124" s="45"/>
      <c r="F124" s="45"/>
      <c r="G124" s="46"/>
      <c r="H124" s="46"/>
      <c r="I124" s="45"/>
      <c r="J124" s="47">
        <f t="shared" si="21"/>
        <v>0</v>
      </c>
      <c r="K124" s="48"/>
      <c r="L124" s="49"/>
      <c r="M124" s="148"/>
      <c r="N124" s="51"/>
      <c r="O124" s="39"/>
      <c r="W124" s="42"/>
      <c r="X124" s="42"/>
      <c r="Y124" s="44"/>
      <c r="AA124" s="30"/>
      <c r="AB124" s="30"/>
      <c r="AC124" s="30"/>
      <c r="AD124" s="30"/>
      <c r="AE124" s="30"/>
    </row>
    <row r="125" spans="5:31" ht="16.5" thickBot="1">
      <c r="E125" s="150">
        <f>SUM(E122:E124,E120,E119,E114,E103,E88,E79,E59,E54,E49)</f>
        <v>86346</v>
      </c>
      <c r="F125" s="150">
        <f>SUM(F122:F124,F120,F119,F114,F103,F88,F79,F59,F54,F49)</f>
        <v>86345.9</v>
      </c>
      <c r="G125" s="150">
        <f>+F125-E125</f>
        <v>-0.10000000000582077</v>
      </c>
      <c r="H125" s="151">
        <f>SUM(H44:H122,H23:H33,H17,H10,H3)</f>
        <v>0</v>
      </c>
      <c r="I125" s="150">
        <f>SUM(I122:I124,I120,I119,I114,I103,I88,I79,I59,I54,I49)</f>
        <v>86345.71801</v>
      </c>
      <c r="J125" s="151">
        <f>SUM(J122:J124,J120,J119,J114,J103,J88,J79,J59,J54,J49)</f>
        <v>-0.1819900000009511</v>
      </c>
      <c r="K125" s="152"/>
      <c r="L125" s="153">
        <f>SUM(L122:L124,L120,L119,L114,L103,L88,L79,L59,L54,L49)</f>
        <v>86345.38801</v>
      </c>
      <c r="M125" s="151">
        <f>SUM(M122:M124,M120,M119,M114,M103,M88,M79,M59,M54,M49)+0.2</f>
        <v>7785.9119900000005</v>
      </c>
      <c r="N125" s="154"/>
      <c r="O125" s="155"/>
      <c r="W125" s="153">
        <f>SUM(W122:W124,W120,W119,W114,W103,W88,W79,W59,W54,W49)</f>
        <v>94131</v>
      </c>
      <c r="X125" s="153">
        <f>SUM(X122:X124,X120,X119,X114,X103,X88,X79,X59,X54,X49)</f>
        <v>94131</v>
      </c>
      <c r="Y125" s="156">
        <f>X125-W125</f>
        <v>0</v>
      </c>
      <c r="AA125" s="30"/>
      <c r="AB125" s="30"/>
      <c r="AC125" s="30"/>
      <c r="AD125" s="30"/>
      <c r="AE125" s="30"/>
    </row>
    <row r="126" spans="25:31" ht="12.75">
      <c r="Y126" s="159"/>
      <c r="Z126" s="159"/>
      <c r="AA126" s="159"/>
      <c r="AB126" s="30"/>
      <c r="AC126" s="30"/>
      <c r="AD126" s="30"/>
      <c r="AE126" s="30"/>
    </row>
    <row r="127" spans="25:31" ht="12.75">
      <c r="Y127" s="159"/>
      <c r="Z127" s="159"/>
      <c r="AA127" s="159"/>
      <c r="AB127" s="30"/>
      <c r="AC127" s="30"/>
      <c r="AD127" s="30"/>
      <c r="AE127" s="30"/>
    </row>
    <row r="128" spans="25:31" ht="12.75">
      <c r="Y128" s="159"/>
      <c r="Z128" s="159"/>
      <c r="AA128" s="159"/>
      <c r="AB128" s="30"/>
      <c r="AC128" s="30"/>
      <c r="AD128" s="30"/>
      <c r="AE128" s="30"/>
    </row>
    <row r="129" spans="25:31" ht="12.75">
      <c r="Y129" s="159"/>
      <c r="Z129" s="159"/>
      <c r="AA129" s="159"/>
      <c r="AB129" s="30"/>
      <c r="AC129" s="30"/>
      <c r="AD129" s="30"/>
      <c r="AE129" s="30"/>
    </row>
    <row r="130" spans="25:31" ht="12.75">
      <c r="Y130" s="159"/>
      <c r="Z130" s="159"/>
      <c r="AA130" s="159"/>
      <c r="AB130" s="30"/>
      <c r="AC130" s="30"/>
      <c r="AD130" s="30"/>
      <c r="AE130" s="30"/>
    </row>
    <row r="131" spans="25:31" ht="12.75">
      <c r="Y131" s="159"/>
      <c r="Z131" s="159"/>
      <c r="AA131" s="159"/>
      <c r="AB131" s="30"/>
      <c r="AC131" s="30"/>
      <c r="AD131" s="30"/>
      <c r="AE131" s="30"/>
    </row>
    <row r="132" spans="25:31" ht="12.75">
      <c r="Y132" s="159"/>
      <c r="Z132" s="159"/>
      <c r="AA132" s="159"/>
      <c r="AB132" s="30"/>
      <c r="AC132" s="30"/>
      <c r="AD132" s="30"/>
      <c r="AE132" s="30"/>
    </row>
    <row r="133" spans="25:31" ht="12.75">
      <c r="Y133" s="159"/>
      <c r="Z133" s="159"/>
      <c r="AA133" s="159"/>
      <c r="AB133" s="30"/>
      <c r="AC133" s="30"/>
      <c r="AD133" s="30"/>
      <c r="AE133" s="30"/>
    </row>
    <row r="134" spans="25:31" ht="12.75">
      <c r="Y134" s="159"/>
      <c r="Z134" s="159"/>
      <c r="AA134" s="159"/>
      <c r="AB134" s="30"/>
      <c r="AC134" s="30"/>
      <c r="AD134" s="30"/>
      <c r="AE134" s="30"/>
    </row>
    <row r="135" spans="25:31" ht="12.75">
      <c r="Y135" s="159"/>
      <c r="Z135" s="159"/>
      <c r="AA135" s="159"/>
      <c r="AB135" s="30"/>
      <c r="AC135" s="30"/>
      <c r="AD135" s="30"/>
      <c r="AE135" s="30"/>
    </row>
    <row r="136" spans="25:31" ht="12.75">
      <c r="Y136" s="159"/>
      <c r="Z136" s="159"/>
      <c r="AA136" s="159"/>
      <c r="AB136" s="30"/>
      <c r="AC136" s="30"/>
      <c r="AD136" s="30"/>
      <c r="AE136" s="30"/>
    </row>
    <row r="137" spans="25:31" ht="12.75">
      <c r="Y137" s="159"/>
      <c r="Z137" s="159"/>
      <c r="AA137" s="159"/>
      <c r="AB137" s="30"/>
      <c r="AC137" s="30"/>
      <c r="AD137" s="30"/>
      <c r="AE137" s="30"/>
    </row>
    <row r="138" spans="25:31" ht="12.75">
      <c r="Y138" s="159"/>
      <c r="Z138" s="159"/>
      <c r="AA138" s="159"/>
      <c r="AB138" s="30"/>
      <c r="AC138" s="30"/>
      <c r="AD138" s="30"/>
      <c r="AE138" s="30"/>
    </row>
    <row r="139" spans="25:31" ht="12.75">
      <c r="Y139" s="159"/>
      <c r="Z139" s="159"/>
      <c r="AA139" s="159"/>
      <c r="AB139" s="30"/>
      <c r="AC139" s="30"/>
      <c r="AD139" s="30"/>
      <c r="AE139" s="30"/>
    </row>
    <row r="140" spans="25:31" ht="12.75">
      <c r="Y140" s="159"/>
      <c r="Z140" s="159"/>
      <c r="AA140" s="159"/>
      <c r="AB140" s="30"/>
      <c r="AC140" s="30"/>
      <c r="AD140" s="30"/>
      <c r="AE140" s="30"/>
    </row>
    <row r="141" spans="25:31" ht="12.75">
      <c r="Y141" s="159"/>
      <c r="Z141" s="159"/>
      <c r="AA141" s="159"/>
      <c r="AB141" s="30"/>
      <c r="AC141" s="30"/>
      <c r="AD141" s="30"/>
      <c r="AE141" s="30"/>
    </row>
    <row r="142" spans="25:31" ht="12.75">
      <c r="Y142" s="159"/>
      <c r="Z142" s="159"/>
      <c r="AA142" s="159"/>
      <c r="AB142" s="30"/>
      <c r="AC142" s="30"/>
      <c r="AD142" s="30"/>
      <c r="AE142" s="30"/>
    </row>
    <row r="143" spans="25:31" ht="12.75">
      <c r="Y143" s="159"/>
      <c r="Z143" s="159"/>
      <c r="AA143" s="159"/>
      <c r="AB143" s="30"/>
      <c r="AC143" s="30"/>
      <c r="AD143" s="30"/>
      <c r="AE143" s="30"/>
    </row>
    <row r="144" spans="25:31" ht="12.75">
      <c r="Y144" s="159"/>
      <c r="Z144" s="159"/>
      <c r="AA144" s="159"/>
      <c r="AB144" s="30"/>
      <c r="AC144" s="30"/>
      <c r="AD144" s="30"/>
      <c r="AE144" s="30"/>
    </row>
    <row r="145" spans="25:31" ht="12.75">
      <c r="Y145" s="159"/>
      <c r="Z145" s="159"/>
      <c r="AA145" s="159"/>
      <c r="AB145" s="30"/>
      <c r="AC145" s="30"/>
      <c r="AD145" s="30"/>
      <c r="AE145" s="30"/>
    </row>
    <row r="146" spans="25:31" ht="12.75">
      <c r="Y146" s="159"/>
      <c r="Z146" s="159"/>
      <c r="AA146" s="159"/>
      <c r="AB146" s="30"/>
      <c r="AC146" s="30"/>
      <c r="AD146" s="30"/>
      <c r="AE146" s="30"/>
    </row>
    <row r="147" spans="25:31" ht="12.75">
      <c r="Y147" s="159"/>
      <c r="Z147" s="159"/>
      <c r="AA147" s="159"/>
      <c r="AB147" s="30"/>
      <c r="AC147" s="30"/>
      <c r="AD147" s="30"/>
      <c r="AE147" s="30"/>
    </row>
    <row r="148" spans="25:31" ht="12.75">
      <c r="Y148" s="159"/>
      <c r="Z148" s="159"/>
      <c r="AA148" s="159"/>
      <c r="AB148" s="30"/>
      <c r="AC148" s="30"/>
      <c r="AD148" s="30"/>
      <c r="AE148" s="30"/>
    </row>
    <row r="149" spans="25:31" ht="12.75">
      <c r="Y149" s="159"/>
      <c r="Z149" s="159"/>
      <c r="AA149" s="159"/>
      <c r="AB149" s="30"/>
      <c r="AC149" s="30"/>
      <c r="AD149" s="30"/>
      <c r="AE149" s="30"/>
    </row>
    <row r="150" spans="25:31" ht="12.75">
      <c r="Y150" s="159"/>
      <c r="Z150" s="159"/>
      <c r="AA150" s="159"/>
      <c r="AB150" s="30"/>
      <c r="AC150" s="30"/>
      <c r="AD150" s="30"/>
      <c r="AE150" s="30"/>
    </row>
    <row r="151" spans="25:31" ht="12.75">
      <c r="Y151" s="159"/>
      <c r="Z151" s="159"/>
      <c r="AA151" s="159"/>
      <c r="AB151" s="30"/>
      <c r="AC151" s="30"/>
      <c r="AD151" s="30"/>
      <c r="AE151" s="30"/>
    </row>
    <row r="152" spans="25:31" ht="12.75">
      <c r="Y152" s="159"/>
      <c r="Z152" s="159"/>
      <c r="AA152" s="159"/>
      <c r="AB152" s="30"/>
      <c r="AC152" s="30"/>
      <c r="AD152" s="30"/>
      <c r="AE152" s="30"/>
    </row>
    <row r="153" spans="25:31" ht="12.75">
      <c r="Y153" s="159"/>
      <c r="Z153" s="159"/>
      <c r="AA153" s="159"/>
      <c r="AB153" s="30"/>
      <c r="AC153" s="30"/>
      <c r="AD153" s="30"/>
      <c r="AE153" s="30"/>
    </row>
    <row r="154" spans="25:31" ht="12.75">
      <c r="Y154" s="159"/>
      <c r="Z154" s="159"/>
      <c r="AA154" s="159"/>
      <c r="AB154" s="30"/>
      <c r="AC154" s="30"/>
      <c r="AD154" s="30"/>
      <c r="AE154" s="30"/>
    </row>
    <row r="155" spans="25:31" ht="12.75">
      <c r="Y155" s="159"/>
      <c r="Z155" s="159"/>
      <c r="AA155" s="159"/>
      <c r="AB155" s="30"/>
      <c r="AC155" s="30"/>
      <c r="AD155" s="30"/>
      <c r="AE155" s="30"/>
    </row>
    <row r="156" spans="25:31" ht="12.75">
      <c r="Y156" s="159"/>
      <c r="Z156" s="159"/>
      <c r="AA156" s="159"/>
      <c r="AB156" s="30"/>
      <c r="AC156" s="30"/>
      <c r="AD156" s="30"/>
      <c r="AE156" s="30"/>
    </row>
    <row r="157" spans="25:31" ht="12.75">
      <c r="Y157" s="159"/>
      <c r="Z157" s="159"/>
      <c r="AA157" s="159"/>
      <c r="AB157" s="30"/>
      <c r="AC157" s="30"/>
      <c r="AD157" s="30"/>
      <c r="AE157" s="30"/>
    </row>
    <row r="158" spans="25:31" ht="12.75">
      <c r="Y158" s="159"/>
      <c r="Z158" s="159"/>
      <c r="AA158" s="159"/>
      <c r="AB158" s="30"/>
      <c r="AC158" s="30"/>
      <c r="AD158" s="30"/>
      <c r="AE158" s="30"/>
    </row>
    <row r="159" spans="25:31" ht="12.75">
      <c r="Y159" s="159"/>
      <c r="Z159" s="159"/>
      <c r="AA159" s="159"/>
      <c r="AB159" s="30"/>
      <c r="AC159" s="30"/>
      <c r="AD159" s="30"/>
      <c r="AE159" s="30"/>
    </row>
    <row r="160" spans="25:31" ht="12.75">
      <c r="Y160" s="159"/>
      <c r="Z160" s="159"/>
      <c r="AA160" s="159"/>
      <c r="AB160" s="30"/>
      <c r="AC160" s="30"/>
      <c r="AD160" s="30"/>
      <c r="AE160" s="30"/>
    </row>
    <row r="161" spans="25:31" ht="12.75">
      <c r="Y161" s="159"/>
      <c r="Z161" s="159"/>
      <c r="AA161" s="159"/>
      <c r="AB161" s="30"/>
      <c r="AC161" s="30"/>
      <c r="AD161" s="30"/>
      <c r="AE161" s="30"/>
    </row>
    <row r="162" spans="25:31" ht="12.75">
      <c r="Y162" s="159"/>
      <c r="Z162" s="159"/>
      <c r="AA162" s="159"/>
      <c r="AB162" s="30"/>
      <c r="AC162" s="30"/>
      <c r="AD162" s="30"/>
      <c r="AE162" s="30"/>
    </row>
    <row r="163" spans="25:31" ht="12.75">
      <c r="Y163" s="159"/>
      <c r="Z163" s="159"/>
      <c r="AA163" s="159"/>
      <c r="AB163" s="30"/>
      <c r="AC163" s="30"/>
      <c r="AD163" s="30"/>
      <c r="AE163" s="30"/>
    </row>
    <row r="164" spans="25:31" ht="12.75">
      <c r="Y164" s="159"/>
      <c r="Z164" s="159"/>
      <c r="AA164" s="159"/>
      <c r="AB164" s="30"/>
      <c r="AC164" s="30"/>
      <c r="AD164" s="30"/>
      <c r="AE164" s="30"/>
    </row>
    <row r="165" spans="25:31" ht="12.75">
      <c r="Y165" s="159"/>
      <c r="Z165" s="159"/>
      <c r="AA165" s="159"/>
      <c r="AB165" s="30"/>
      <c r="AC165" s="30"/>
      <c r="AD165" s="30"/>
      <c r="AE165" s="30"/>
    </row>
    <row r="166" spans="25:31" ht="12.75">
      <c r="Y166" s="159"/>
      <c r="Z166" s="159"/>
      <c r="AA166" s="159"/>
      <c r="AB166" s="30"/>
      <c r="AC166" s="30"/>
      <c r="AD166" s="30"/>
      <c r="AE166" s="30"/>
    </row>
    <row r="167" spans="25:31" ht="12.75">
      <c r="Y167" s="159"/>
      <c r="Z167" s="159"/>
      <c r="AA167" s="159"/>
      <c r="AB167" s="30"/>
      <c r="AC167" s="30"/>
      <c r="AD167" s="30"/>
      <c r="AE167" s="30"/>
    </row>
    <row r="168" spans="25:31" ht="12.75">
      <c r="Y168" s="159"/>
      <c r="Z168" s="159"/>
      <c r="AA168" s="159"/>
      <c r="AB168" s="30"/>
      <c r="AC168" s="30"/>
      <c r="AD168" s="30"/>
      <c r="AE168" s="30"/>
    </row>
    <row r="169" spans="27:31" ht="15">
      <c r="AA169" s="30"/>
      <c r="AB169" s="30"/>
      <c r="AC169" s="30"/>
      <c r="AD169" s="30"/>
      <c r="AE169" s="30"/>
    </row>
    <row r="170" spans="27:31" ht="15">
      <c r="AA170" s="30"/>
      <c r="AB170" s="30"/>
      <c r="AC170" s="30"/>
      <c r="AD170" s="30"/>
      <c r="AE170" s="30"/>
    </row>
    <row r="171" spans="27:31" ht="15">
      <c r="AA171" s="30"/>
      <c r="AB171" s="30"/>
      <c r="AC171" s="30"/>
      <c r="AD171" s="30"/>
      <c r="AE171" s="30"/>
    </row>
    <row r="172" spans="27:31" ht="15">
      <c r="AA172" s="30"/>
      <c r="AB172" s="30"/>
      <c r="AC172" s="30"/>
      <c r="AD172" s="30"/>
      <c r="AE172" s="30"/>
    </row>
    <row r="173" spans="27:31" ht="15">
      <c r="AA173" s="30"/>
      <c r="AB173" s="30"/>
      <c r="AC173" s="30"/>
      <c r="AD173" s="30"/>
      <c r="AE173" s="30"/>
    </row>
    <row r="174" spans="27:31" ht="15">
      <c r="AA174" s="30"/>
      <c r="AB174" s="30"/>
      <c r="AC174" s="30"/>
      <c r="AD174" s="30"/>
      <c r="AE174" s="30"/>
    </row>
    <row r="175" spans="27:31" ht="15">
      <c r="AA175" s="30"/>
      <c r="AB175" s="30"/>
      <c r="AC175" s="30"/>
      <c r="AD175" s="30"/>
      <c r="AE175" s="30"/>
    </row>
    <row r="176" spans="27:31" ht="15">
      <c r="AA176" s="30"/>
      <c r="AB176" s="30"/>
      <c r="AC176" s="30"/>
      <c r="AD176" s="30"/>
      <c r="AE176" s="30"/>
    </row>
    <row r="177" spans="27:31" ht="15">
      <c r="AA177" s="30"/>
      <c r="AB177" s="30"/>
      <c r="AC177" s="30"/>
      <c r="AD177" s="30"/>
      <c r="AE177" s="30"/>
    </row>
    <row r="178" spans="27:31" ht="15">
      <c r="AA178" s="30"/>
      <c r="AB178" s="30"/>
      <c r="AC178" s="30"/>
      <c r="AD178" s="30"/>
      <c r="AE178" s="30"/>
    </row>
    <row r="179" spans="27:31" ht="15">
      <c r="AA179" s="30"/>
      <c r="AB179" s="30"/>
      <c r="AC179" s="30"/>
      <c r="AD179" s="30"/>
      <c r="AE179" s="30"/>
    </row>
    <row r="180" spans="27:31" ht="15">
      <c r="AA180" s="30"/>
      <c r="AB180" s="30"/>
      <c r="AC180" s="30"/>
      <c r="AD180" s="30"/>
      <c r="AE180" s="30"/>
    </row>
    <row r="181" spans="27:31" ht="15">
      <c r="AA181" s="30"/>
      <c r="AB181" s="30"/>
      <c r="AC181" s="30"/>
      <c r="AD181" s="30"/>
      <c r="AE181" s="30"/>
    </row>
    <row r="182" spans="27:31" ht="15">
      <c r="AA182" s="30"/>
      <c r="AB182" s="30"/>
      <c r="AC182" s="30"/>
      <c r="AD182" s="30"/>
      <c r="AE182" s="30"/>
    </row>
    <row r="183" spans="27:31" ht="15">
      <c r="AA183" s="30"/>
      <c r="AB183" s="30"/>
      <c r="AC183" s="30"/>
      <c r="AD183" s="30"/>
      <c r="AE183" s="30"/>
    </row>
    <row r="184" spans="27:31" ht="15">
      <c r="AA184" s="30"/>
      <c r="AB184" s="30"/>
      <c r="AC184" s="30"/>
      <c r="AD184" s="30"/>
      <c r="AE184" s="30"/>
    </row>
    <row r="185" spans="27:31" ht="15">
      <c r="AA185" s="30"/>
      <c r="AB185" s="30"/>
      <c r="AC185" s="30"/>
      <c r="AD185" s="30"/>
      <c r="AE185" s="30"/>
    </row>
    <row r="186" spans="27:31" ht="15">
      <c r="AA186" s="30"/>
      <c r="AB186" s="30"/>
      <c r="AC186" s="30"/>
      <c r="AD186" s="30"/>
      <c r="AE186" s="30"/>
    </row>
    <row r="187" spans="27:31" ht="15">
      <c r="AA187" s="30"/>
      <c r="AB187" s="30"/>
      <c r="AC187" s="30"/>
      <c r="AD187" s="30"/>
      <c r="AE187" s="30"/>
    </row>
    <row r="188" spans="27:31" ht="15">
      <c r="AA188" s="30"/>
      <c r="AB188" s="30"/>
      <c r="AC188" s="30"/>
      <c r="AD188" s="30"/>
      <c r="AE188" s="30"/>
    </row>
    <row r="189" spans="27:31" ht="15">
      <c r="AA189" s="30"/>
      <c r="AB189" s="30"/>
      <c r="AC189" s="30"/>
      <c r="AD189" s="30"/>
      <c r="AE189" s="30"/>
    </row>
    <row r="190" spans="27:31" ht="15">
      <c r="AA190" s="30"/>
      <c r="AB190" s="30"/>
      <c r="AC190" s="30"/>
      <c r="AD190" s="30"/>
      <c r="AE190" s="30"/>
    </row>
    <row r="191" spans="27:31" ht="15">
      <c r="AA191" s="30"/>
      <c r="AB191" s="30"/>
      <c r="AC191" s="30"/>
      <c r="AD191" s="30"/>
      <c r="AE191" s="30"/>
    </row>
    <row r="192" spans="27:31" ht="15">
      <c r="AA192" s="30"/>
      <c r="AB192" s="30"/>
      <c r="AC192" s="30"/>
      <c r="AD192" s="30"/>
      <c r="AE192" s="30"/>
    </row>
    <row r="193" spans="27:31" ht="15">
      <c r="AA193" s="30"/>
      <c r="AB193" s="30"/>
      <c r="AC193" s="30"/>
      <c r="AD193" s="30"/>
      <c r="AE193" s="30"/>
    </row>
    <row r="194" spans="27:31" ht="15">
      <c r="AA194" s="30"/>
      <c r="AB194" s="30"/>
      <c r="AC194" s="30"/>
      <c r="AD194" s="30"/>
      <c r="AE194" s="30"/>
    </row>
    <row r="195" spans="27:31" ht="15">
      <c r="AA195" s="30"/>
      <c r="AB195" s="30"/>
      <c r="AC195" s="30"/>
      <c r="AD195" s="30"/>
      <c r="AE195" s="30"/>
    </row>
    <row r="196" spans="27:31" ht="15">
      <c r="AA196" s="30"/>
      <c r="AB196" s="30"/>
      <c r="AC196" s="30"/>
      <c r="AD196" s="30"/>
      <c r="AE196" s="30"/>
    </row>
    <row r="197" spans="27:31" ht="15">
      <c r="AA197" s="30"/>
      <c r="AB197" s="30"/>
      <c r="AC197" s="30"/>
      <c r="AD197" s="30"/>
      <c r="AE197" s="30"/>
    </row>
    <row r="198" spans="27:31" ht="15">
      <c r="AA198" s="30"/>
      <c r="AB198" s="30"/>
      <c r="AC198" s="30"/>
      <c r="AD198" s="30"/>
      <c r="AE198" s="30"/>
    </row>
    <row r="199" spans="27:31" ht="15">
      <c r="AA199" s="30"/>
      <c r="AB199" s="30"/>
      <c r="AC199" s="30"/>
      <c r="AD199" s="30"/>
      <c r="AE199" s="30"/>
    </row>
    <row r="200" spans="27:31" ht="15">
      <c r="AA200" s="30"/>
      <c r="AB200" s="30"/>
      <c r="AC200" s="30"/>
      <c r="AD200" s="30"/>
      <c r="AE200" s="30"/>
    </row>
    <row r="201" spans="27:31" ht="15">
      <c r="AA201" s="30"/>
      <c r="AB201" s="30"/>
      <c r="AC201" s="30"/>
      <c r="AD201" s="30"/>
      <c r="AE201" s="30"/>
    </row>
    <row r="202" spans="27:31" ht="15">
      <c r="AA202" s="30"/>
      <c r="AB202" s="30"/>
      <c r="AC202" s="30"/>
      <c r="AD202" s="30"/>
      <c r="AE202" s="30"/>
    </row>
    <row r="203" spans="27:31" ht="15">
      <c r="AA203" s="30"/>
      <c r="AB203" s="30"/>
      <c r="AC203" s="30"/>
      <c r="AD203" s="30"/>
      <c r="AE203" s="30"/>
    </row>
    <row r="204" spans="27:31" ht="15">
      <c r="AA204" s="30"/>
      <c r="AB204" s="30"/>
      <c r="AC204" s="30"/>
      <c r="AD204" s="30"/>
      <c r="AE204" s="30"/>
    </row>
    <row r="205" spans="27:31" ht="15">
      <c r="AA205" s="30"/>
      <c r="AB205" s="30"/>
      <c r="AC205" s="30"/>
      <c r="AD205" s="30"/>
      <c r="AE205" s="30"/>
    </row>
    <row r="206" spans="27:31" ht="15">
      <c r="AA206" s="30"/>
      <c r="AB206" s="30"/>
      <c r="AC206" s="30"/>
      <c r="AD206" s="30"/>
      <c r="AE206" s="30"/>
    </row>
    <row r="207" spans="27:31" ht="15">
      <c r="AA207" s="30"/>
      <c r="AB207" s="30"/>
      <c r="AC207" s="30"/>
      <c r="AD207" s="30"/>
      <c r="AE207" s="30"/>
    </row>
    <row r="208" spans="27:31" ht="15">
      <c r="AA208" s="30"/>
      <c r="AB208" s="30"/>
      <c r="AC208" s="30"/>
      <c r="AD208" s="30"/>
      <c r="AE208" s="30"/>
    </row>
    <row r="209" spans="27:31" ht="15">
      <c r="AA209" s="30"/>
      <c r="AB209" s="30"/>
      <c r="AC209" s="30"/>
      <c r="AD209" s="30"/>
      <c r="AE209" s="30"/>
    </row>
    <row r="210" spans="27:31" ht="15">
      <c r="AA210" s="30"/>
      <c r="AB210" s="30"/>
      <c r="AC210" s="30"/>
      <c r="AD210" s="30"/>
      <c r="AE210" s="30"/>
    </row>
    <row r="211" spans="27:31" ht="15">
      <c r="AA211" s="30"/>
      <c r="AB211" s="30"/>
      <c r="AC211" s="30"/>
      <c r="AD211" s="30"/>
      <c r="AE211" s="30"/>
    </row>
    <row r="212" spans="27:31" ht="15">
      <c r="AA212" s="30"/>
      <c r="AB212" s="30"/>
      <c r="AC212" s="30"/>
      <c r="AD212" s="30"/>
      <c r="AE212" s="30"/>
    </row>
    <row r="213" spans="27:31" ht="15">
      <c r="AA213" s="30"/>
      <c r="AB213" s="30"/>
      <c r="AC213" s="30"/>
      <c r="AD213" s="30"/>
      <c r="AE213" s="30"/>
    </row>
    <row r="214" spans="27:31" ht="15">
      <c r="AA214" s="30"/>
      <c r="AB214" s="30"/>
      <c r="AC214" s="30"/>
      <c r="AD214" s="30"/>
      <c r="AE214" s="30"/>
    </row>
    <row r="215" spans="27:31" ht="15">
      <c r="AA215" s="30"/>
      <c r="AB215" s="30"/>
      <c r="AC215" s="30"/>
      <c r="AD215" s="30"/>
      <c r="AE215" s="30"/>
    </row>
    <row r="216" spans="27:31" ht="15">
      <c r="AA216" s="30"/>
      <c r="AB216" s="30"/>
      <c r="AC216" s="30"/>
      <c r="AD216" s="30"/>
      <c r="AE216" s="30"/>
    </row>
    <row r="217" spans="27:31" ht="15">
      <c r="AA217" s="30"/>
      <c r="AB217" s="30"/>
      <c r="AC217" s="30"/>
      <c r="AD217" s="30"/>
      <c r="AE217" s="30"/>
    </row>
    <row r="218" spans="27:31" ht="15">
      <c r="AA218" s="30"/>
      <c r="AB218" s="30"/>
      <c r="AC218" s="30"/>
      <c r="AD218" s="30"/>
      <c r="AE218" s="30"/>
    </row>
    <row r="219" spans="27:31" ht="15">
      <c r="AA219" s="30"/>
      <c r="AB219" s="30"/>
      <c r="AC219" s="30"/>
      <c r="AD219" s="30"/>
      <c r="AE219" s="30"/>
    </row>
    <row r="220" spans="27:31" ht="15">
      <c r="AA220" s="30"/>
      <c r="AB220" s="30"/>
      <c r="AC220" s="30"/>
      <c r="AD220" s="30"/>
      <c r="AE220" s="30"/>
    </row>
    <row r="221" spans="27:31" ht="15">
      <c r="AA221" s="30"/>
      <c r="AB221" s="30"/>
      <c r="AC221" s="30"/>
      <c r="AD221" s="30"/>
      <c r="AE221" s="30"/>
    </row>
    <row r="222" spans="27:31" ht="15">
      <c r="AA222" s="30"/>
      <c r="AB222" s="30"/>
      <c r="AC222" s="30"/>
      <c r="AD222" s="30"/>
      <c r="AE222" s="30"/>
    </row>
    <row r="223" spans="27:31" ht="15">
      <c r="AA223" s="30"/>
      <c r="AB223" s="30"/>
      <c r="AC223" s="30"/>
      <c r="AD223" s="30"/>
      <c r="AE223" s="30"/>
    </row>
    <row r="224" spans="27:31" ht="15">
      <c r="AA224" s="30"/>
      <c r="AB224" s="30"/>
      <c r="AC224" s="30"/>
      <c r="AD224" s="30"/>
      <c r="AE224" s="30"/>
    </row>
    <row r="225" spans="27:31" ht="15">
      <c r="AA225" s="30"/>
      <c r="AB225" s="30"/>
      <c r="AC225" s="30"/>
      <c r="AD225" s="30"/>
      <c r="AE225" s="30"/>
    </row>
    <row r="226" spans="27:31" ht="15">
      <c r="AA226" s="30"/>
      <c r="AB226" s="30"/>
      <c r="AC226" s="30"/>
      <c r="AD226" s="30"/>
      <c r="AE226" s="30"/>
    </row>
    <row r="227" spans="27:31" ht="15">
      <c r="AA227" s="30"/>
      <c r="AB227" s="30"/>
      <c r="AC227" s="30"/>
      <c r="AD227" s="30"/>
      <c r="AE227" s="30"/>
    </row>
    <row r="228" spans="27:31" ht="15">
      <c r="AA228" s="30"/>
      <c r="AB228" s="30"/>
      <c r="AC228" s="30"/>
      <c r="AD228" s="30"/>
      <c r="AE228" s="30"/>
    </row>
    <row r="229" spans="27:31" ht="15">
      <c r="AA229" s="30"/>
      <c r="AB229" s="30"/>
      <c r="AC229" s="30"/>
      <c r="AD229" s="30"/>
      <c r="AE229" s="30"/>
    </row>
    <row r="230" spans="27:31" ht="15">
      <c r="AA230" s="30"/>
      <c r="AB230" s="30"/>
      <c r="AC230" s="30"/>
      <c r="AD230" s="30"/>
      <c r="AE230" s="30"/>
    </row>
    <row r="231" spans="27:31" ht="15">
      <c r="AA231" s="30"/>
      <c r="AB231" s="30"/>
      <c r="AC231" s="30"/>
      <c r="AD231" s="30"/>
      <c r="AE231" s="30"/>
    </row>
    <row r="232" spans="27:31" ht="15">
      <c r="AA232" s="30"/>
      <c r="AB232" s="30"/>
      <c r="AC232" s="30"/>
      <c r="AD232" s="30"/>
      <c r="AE232" s="30"/>
    </row>
    <row r="233" spans="27:31" ht="15">
      <c r="AA233" s="30"/>
      <c r="AB233" s="30"/>
      <c r="AC233" s="30"/>
      <c r="AD233" s="30"/>
      <c r="AE233" s="30"/>
    </row>
    <row r="234" spans="27:31" ht="15">
      <c r="AA234" s="30"/>
      <c r="AB234" s="30"/>
      <c r="AC234" s="30"/>
      <c r="AD234" s="30"/>
      <c r="AE234" s="30"/>
    </row>
    <row r="235" spans="27:31" ht="15">
      <c r="AA235" s="30"/>
      <c r="AB235" s="30"/>
      <c r="AC235" s="30"/>
      <c r="AD235" s="30"/>
      <c r="AE235" s="30"/>
    </row>
    <row r="236" spans="27:31" ht="15">
      <c r="AA236" s="30"/>
      <c r="AB236" s="30"/>
      <c r="AC236" s="30"/>
      <c r="AD236" s="30"/>
      <c r="AE236" s="30"/>
    </row>
    <row r="237" spans="27:31" ht="15">
      <c r="AA237" s="30"/>
      <c r="AB237" s="30"/>
      <c r="AC237" s="30"/>
      <c r="AD237" s="30"/>
      <c r="AE237" s="30"/>
    </row>
    <row r="238" spans="27:31" ht="15">
      <c r="AA238" s="30"/>
      <c r="AB238" s="30"/>
      <c r="AC238" s="30"/>
      <c r="AD238" s="30"/>
      <c r="AE238" s="30"/>
    </row>
    <row r="239" spans="27:31" ht="15">
      <c r="AA239" s="30"/>
      <c r="AB239" s="30"/>
      <c r="AC239" s="30"/>
      <c r="AD239" s="30"/>
      <c r="AE239" s="30"/>
    </row>
    <row r="240" spans="27:31" ht="15">
      <c r="AA240" s="30"/>
      <c r="AB240" s="30"/>
      <c r="AC240" s="30"/>
      <c r="AD240" s="30"/>
      <c r="AE240" s="30"/>
    </row>
    <row r="241" spans="27:31" ht="15">
      <c r="AA241" s="30"/>
      <c r="AB241" s="30"/>
      <c r="AC241" s="30"/>
      <c r="AD241" s="30"/>
      <c r="AE241" s="30"/>
    </row>
    <row r="242" spans="27:31" ht="15">
      <c r="AA242" s="30"/>
      <c r="AB242" s="30"/>
      <c r="AC242" s="30"/>
      <c r="AD242" s="30"/>
      <c r="AE242" s="30"/>
    </row>
    <row r="243" spans="27:31" ht="15">
      <c r="AA243" s="30"/>
      <c r="AB243" s="30"/>
      <c r="AC243" s="30"/>
      <c r="AD243" s="30"/>
      <c r="AE243" s="30"/>
    </row>
    <row r="244" spans="27:31" ht="15">
      <c r="AA244" s="30"/>
      <c r="AB244" s="30"/>
      <c r="AC244" s="30"/>
      <c r="AD244" s="30"/>
      <c r="AE244" s="30"/>
    </row>
    <row r="245" spans="27:31" ht="15">
      <c r="AA245" s="30"/>
      <c r="AB245" s="30"/>
      <c r="AC245" s="30"/>
      <c r="AD245" s="30"/>
      <c r="AE245" s="30"/>
    </row>
    <row r="246" spans="27:31" ht="15">
      <c r="AA246" s="30"/>
      <c r="AB246" s="30"/>
      <c r="AC246" s="30"/>
      <c r="AD246" s="30"/>
      <c r="AE246" s="30"/>
    </row>
    <row r="247" spans="27:31" ht="15">
      <c r="AA247" s="30"/>
      <c r="AB247" s="30"/>
      <c r="AC247" s="30"/>
      <c r="AD247" s="30"/>
      <c r="AE247" s="30"/>
    </row>
    <row r="248" spans="27:31" ht="15">
      <c r="AA248" s="30"/>
      <c r="AB248" s="30"/>
      <c r="AC248" s="30"/>
      <c r="AD248" s="30"/>
      <c r="AE248" s="30"/>
    </row>
    <row r="249" spans="27:31" ht="15">
      <c r="AA249" s="30"/>
      <c r="AB249" s="30"/>
      <c r="AC249" s="30"/>
      <c r="AD249" s="30"/>
      <c r="AE249" s="30"/>
    </row>
    <row r="250" spans="27:31" ht="15">
      <c r="AA250" s="30"/>
      <c r="AB250" s="30"/>
      <c r="AC250" s="30"/>
      <c r="AD250" s="30"/>
      <c r="AE250" s="30"/>
    </row>
    <row r="251" spans="27:31" ht="15">
      <c r="AA251" s="30"/>
      <c r="AB251" s="30"/>
      <c r="AC251" s="30"/>
      <c r="AD251" s="30"/>
      <c r="AE251" s="30"/>
    </row>
    <row r="252" spans="27:31" ht="15">
      <c r="AA252" s="30"/>
      <c r="AB252" s="30"/>
      <c r="AC252" s="30"/>
      <c r="AD252" s="30"/>
      <c r="AE252" s="30"/>
    </row>
    <row r="253" spans="27:31" ht="15">
      <c r="AA253" s="30"/>
      <c r="AB253" s="30"/>
      <c r="AC253" s="30"/>
      <c r="AD253" s="30"/>
      <c r="AE253" s="30"/>
    </row>
    <row r="254" spans="27:31" ht="15">
      <c r="AA254" s="30"/>
      <c r="AB254" s="30"/>
      <c r="AC254" s="30"/>
      <c r="AD254" s="30"/>
      <c r="AE254" s="30"/>
    </row>
    <row r="255" spans="27:31" ht="15">
      <c r="AA255" s="30"/>
      <c r="AB255" s="30"/>
      <c r="AC255" s="30"/>
      <c r="AD255" s="30"/>
      <c r="AE255" s="30"/>
    </row>
    <row r="256" spans="27:31" ht="15">
      <c r="AA256" s="30"/>
      <c r="AB256" s="30"/>
      <c r="AC256" s="30"/>
      <c r="AD256" s="30"/>
      <c r="AE256" s="30"/>
    </row>
    <row r="257" spans="27:31" ht="15">
      <c r="AA257" s="30"/>
      <c r="AB257" s="30"/>
      <c r="AC257" s="30"/>
      <c r="AD257" s="30"/>
      <c r="AE257" s="30"/>
    </row>
    <row r="258" spans="27:31" ht="15">
      <c r="AA258" s="30"/>
      <c r="AB258" s="30"/>
      <c r="AC258" s="30"/>
      <c r="AD258" s="30"/>
      <c r="AE258" s="30"/>
    </row>
    <row r="259" spans="27:31" ht="15">
      <c r="AA259" s="30"/>
      <c r="AB259" s="30"/>
      <c r="AC259" s="30"/>
      <c r="AD259" s="30"/>
      <c r="AE259" s="30"/>
    </row>
    <row r="260" spans="27:31" ht="15">
      <c r="AA260" s="30"/>
      <c r="AB260" s="30"/>
      <c r="AC260" s="30"/>
      <c r="AD260" s="30"/>
      <c r="AE260" s="30"/>
    </row>
    <row r="261" spans="27:31" ht="15">
      <c r="AA261" s="30"/>
      <c r="AB261" s="30"/>
      <c r="AC261" s="30"/>
      <c r="AD261" s="30"/>
      <c r="AE261" s="30"/>
    </row>
    <row r="262" spans="27:31" ht="15">
      <c r="AA262" s="30"/>
      <c r="AB262" s="30"/>
      <c r="AC262" s="30"/>
      <c r="AD262" s="30"/>
      <c r="AE262" s="30"/>
    </row>
    <row r="263" spans="27:31" ht="15">
      <c r="AA263" s="30"/>
      <c r="AB263" s="30"/>
      <c r="AC263" s="30"/>
      <c r="AD263" s="30"/>
      <c r="AE263" s="30"/>
    </row>
    <row r="264" spans="27:31" ht="15">
      <c r="AA264" s="30"/>
      <c r="AB264" s="30"/>
      <c r="AC264" s="30"/>
      <c r="AD264" s="30"/>
      <c r="AE264" s="30"/>
    </row>
    <row r="265" spans="27:31" ht="15">
      <c r="AA265" s="30"/>
      <c r="AB265" s="30"/>
      <c r="AC265" s="30"/>
      <c r="AD265" s="30"/>
      <c r="AE265" s="30"/>
    </row>
    <row r="266" spans="27:31" ht="15">
      <c r="AA266" s="30"/>
      <c r="AB266" s="30"/>
      <c r="AC266" s="30"/>
      <c r="AD266" s="30"/>
      <c r="AE266" s="30"/>
    </row>
    <row r="267" spans="27:31" ht="15">
      <c r="AA267" s="30"/>
      <c r="AB267" s="30"/>
      <c r="AC267" s="30"/>
      <c r="AD267" s="30"/>
      <c r="AE267" s="30"/>
    </row>
    <row r="268" spans="27:31" ht="15">
      <c r="AA268" s="30"/>
      <c r="AB268" s="30"/>
      <c r="AC268" s="30"/>
      <c r="AD268" s="30"/>
      <c r="AE268" s="30"/>
    </row>
    <row r="269" spans="27:31" ht="15">
      <c r="AA269" s="30"/>
      <c r="AB269" s="30"/>
      <c r="AC269" s="30"/>
      <c r="AD269" s="30"/>
      <c r="AE269" s="30"/>
    </row>
    <row r="270" spans="27:31" ht="15">
      <c r="AA270" s="30"/>
      <c r="AB270" s="30"/>
      <c r="AC270" s="30"/>
      <c r="AD270" s="30"/>
      <c r="AE270" s="30"/>
    </row>
    <row r="271" spans="27:31" ht="15">
      <c r="AA271" s="30"/>
      <c r="AB271" s="30"/>
      <c r="AC271" s="30"/>
      <c r="AD271" s="30"/>
      <c r="AE271" s="30"/>
    </row>
    <row r="272" spans="27:31" ht="15">
      <c r="AA272" s="30"/>
      <c r="AB272" s="30"/>
      <c r="AC272" s="30"/>
      <c r="AD272" s="30"/>
      <c r="AE272" s="30"/>
    </row>
    <row r="273" spans="27:31" ht="15">
      <c r="AA273" s="30"/>
      <c r="AB273" s="30"/>
      <c r="AC273" s="30"/>
      <c r="AD273" s="30"/>
      <c r="AE273" s="30"/>
    </row>
    <row r="274" spans="27:31" ht="15">
      <c r="AA274" s="30"/>
      <c r="AB274" s="30"/>
      <c r="AC274" s="30"/>
      <c r="AD274" s="30"/>
      <c r="AE274" s="30"/>
    </row>
    <row r="275" spans="27:31" ht="15">
      <c r="AA275" s="30"/>
      <c r="AB275" s="30"/>
      <c r="AC275" s="30"/>
      <c r="AD275" s="30"/>
      <c r="AE275" s="30"/>
    </row>
    <row r="276" spans="27:31" ht="15">
      <c r="AA276" s="30"/>
      <c r="AB276" s="30"/>
      <c r="AC276" s="30"/>
      <c r="AD276" s="30"/>
      <c r="AE276" s="30"/>
    </row>
    <row r="277" spans="27:31" ht="15">
      <c r="AA277" s="30"/>
      <c r="AB277" s="30"/>
      <c r="AC277" s="30"/>
      <c r="AD277" s="30"/>
      <c r="AE277" s="30"/>
    </row>
    <row r="278" spans="27:31" ht="15">
      <c r="AA278" s="30"/>
      <c r="AB278" s="30"/>
      <c r="AC278" s="30"/>
      <c r="AD278" s="30"/>
      <c r="AE278" s="30"/>
    </row>
    <row r="279" spans="27:31" ht="15">
      <c r="AA279" s="30"/>
      <c r="AB279" s="30"/>
      <c r="AC279" s="30"/>
      <c r="AD279" s="30"/>
      <c r="AE279" s="30"/>
    </row>
    <row r="280" spans="27:31" ht="15">
      <c r="AA280" s="30"/>
      <c r="AB280" s="30"/>
      <c r="AC280" s="30"/>
      <c r="AD280" s="30"/>
      <c r="AE280" s="30"/>
    </row>
    <row r="281" spans="27:31" ht="15">
      <c r="AA281" s="30"/>
      <c r="AB281" s="30"/>
      <c r="AC281" s="30"/>
      <c r="AD281" s="30"/>
      <c r="AE281" s="30"/>
    </row>
    <row r="282" spans="27:31" ht="15">
      <c r="AA282" s="30"/>
      <c r="AB282" s="30"/>
      <c r="AC282" s="30"/>
      <c r="AD282" s="30"/>
      <c r="AE282" s="30"/>
    </row>
    <row r="283" spans="27:31" ht="15">
      <c r="AA283" s="30"/>
      <c r="AB283" s="30"/>
      <c r="AC283" s="30"/>
      <c r="AD283" s="30"/>
      <c r="AE283" s="30"/>
    </row>
    <row r="284" spans="27:31" ht="15">
      <c r="AA284" s="30"/>
      <c r="AB284" s="30"/>
      <c r="AC284" s="30"/>
      <c r="AD284" s="30"/>
      <c r="AE284" s="30"/>
    </row>
    <row r="285" spans="27:31" ht="15">
      <c r="AA285" s="30"/>
      <c r="AB285" s="30"/>
      <c r="AC285" s="30"/>
      <c r="AD285" s="30"/>
      <c r="AE285" s="30"/>
    </row>
    <row r="286" spans="27:31" ht="15">
      <c r="AA286" s="30"/>
      <c r="AB286" s="30"/>
      <c r="AC286" s="30"/>
      <c r="AD286" s="30"/>
      <c r="AE286" s="30"/>
    </row>
    <row r="287" spans="27:31" ht="15">
      <c r="AA287" s="30"/>
      <c r="AB287" s="30"/>
      <c r="AC287" s="30"/>
      <c r="AD287" s="30"/>
      <c r="AE287" s="30"/>
    </row>
    <row r="288" spans="27:31" ht="15">
      <c r="AA288" s="30"/>
      <c r="AB288" s="30"/>
      <c r="AC288" s="30"/>
      <c r="AD288" s="30"/>
      <c r="AE288" s="30"/>
    </row>
    <row r="289" spans="27:31" ht="15">
      <c r="AA289" s="30"/>
      <c r="AB289" s="30"/>
      <c r="AC289" s="30"/>
      <c r="AD289" s="30"/>
      <c r="AE289" s="30"/>
    </row>
    <row r="290" spans="27:31" ht="15">
      <c r="AA290" s="30"/>
      <c r="AB290" s="30"/>
      <c r="AC290" s="30"/>
      <c r="AD290" s="30"/>
      <c r="AE290" s="30"/>
    </row>
    <row r="291" spans="27:31" ht="15">
      <c r="AA291" s="30"/>
      <c r="AB291" s="30"/>
      <c r="AC291" s="30"/>
      <c r="AD291" s="30"/>
      <c r="AE291" s="30"/>
    </row>
    <row r="292" spans="27:31" ht="15">
      <c r="AA292" s="30"/>
      <c r="AB292" s="30"/>
      <c r="AC292" s="30"/>
      <c r="AD292" s="30"/>
      <c r="AE292" s="30"/>
    </row>
    <row r="293" spans="27:31" ht="15">
      <c r="AA293" s="30"/>
      <c r="AB293" s="30"/>
      <c r="AC293" s="30"/>
      <c r="AD293" s="30"/>
      <c r="AE293" s="30"/>
    </row>
    <row r="294" spans="27:31" ht="15">
      <c r="AA294" s="30"/>
      <c r="AB294" s="30"/>
      <c r="AC294" s="30"/>
      <c r="AD294" s="30"/>
      <c r="AE294" s="30"/>
    </row>
    <row r="295" spans="27:31" ht="15">
      <c r="AA295" s="30"/>
      <c r="AB295" s="30"/>
      <c r="AC295" s="30"/>
      <c r="AD295" s="30"/>
      <c r="AE295" s="30"/>
    </row>
    <row r="296" spans="27:31" ht="15">
      <c r="AA296" s="30"/>
      <c r="AB296" s="30"/>
      <c r="AC296" s="30"/>
      <c r="AD296" s="30"/>
      <c r="AE296" s="30"/>
    </row>
    <row r="297" spans="27:31" ht="15">
      <c r="AA297" s="30"/>
      <c r="AB297" s="30"/>
      <c r="AC297" s="30"/>
      <c r="AD297" s="30"/>
      <c r="AE297" s="30"/>
    </row>
    <row r="298" spans="27:31" ht="15">
      <c r="AA298" s="30"/>
      <c r="AB298" s="30"/>
      <c r="AC298" s="30"/>
      <c r="AD298" s="30"/>
      <c r="AE298" s="30"/>
    </row>
    <row r="299" spans="27:31" ht="15">
      <c r="AA299" s="30"/>
      <c r="AB299" s="30"/>
      <c r="AC299" s="30"/>
      <c r="AD299" s="30"/>
      <c r="AE299" s="30"/>
    </row>
    <row r="300" spans="27:31" ht="15">
      <c r="AA300" s="30"/>
      <c r="AB300" s="30"/>
      <c r="AC300" s="30"/>
      <c r="AD300" s="30"/>
      <c r="AE300" s="30"/>
    </row>
    <row r="301" spans="27:31" ht="15">
      <c r="AA301" s="30"/>
      <c r="AB301" s="30"/>
      <c r="AC301" s="30"/>
      <c r="AD301" s="30"/>
      <c r="AE301" s="30"/>
    </row>
    <row r="302" spans="27:31" ht="15">
      <c r="AA302" s="30"/>
      <c r="AB302" s="30"/>
      <c r="AC302" s="30"/>
      <c r="AD302" s="30"/>
      <c r="AE302" s="30"/>
    </row>
    <row r="303" spans="27:31" ht="15">
      <c r="AA303" s="30"/>
      <c r="AB303" s="30"/>
      <c r="AC303" s="30"/>
      <c r="AD303" s="30"/>
      <c r="AE303" s="30"/>
    </row>
    <row r="304" spans="27:31" ht="15">
      <c r="AA304" s="30"/>
      <c r="AB304" s="30"/>
      <c r="AC304" s="30"/>
      <c r="AD304" s="30"/>
      <c r="AE304" s="30"/>
    </row>
    <row r="305" spans="27:31" ht="15">
      <c r="AA305" s="30"/>
      <c r="AB305" s="30"/>
      <c r="AC305" s="30"/>
      <c r="AD305" s="30"/>
      <c r="AE305" s="30"/>
    </row>
    <row r="306" spans="27:31" ht="15">
      <c r="AA306" s="30"/>
      <c r="AB306" s="30"/>
      <c r="AC306" s="30"/>
      <c r="AD306" s="30"/>
      <c r="AE306" s="30"/>
    </row>
    <row r="307" spans="27:31" ht="15">
      <c r="AA307" s="30"/>
      <c r="AB307" s="30"/>
      <c r="AC307" s="30"/>
      <c r="AD307" s="30"/>
      <c r="AE307" s="30"/>
    </row>
    <row r="308" spans="27:31" ht="15">
      <c r="AA308" s="30"/>
      <c r="AB308" s="30"/>
      <c r="AC308" s="30"/>
      <c r="AD308" s="30"/>
      <c r="AE308" s="30"/>
    </row>
    <row r="309" spans="27:31" ht="15">
      <c r="AA309" s="30"/>
      <c r="AB309" s="30"/>
      <c r="AC309" s="30"/>
      <c r="AD309" s="30"/>
      <c r="AE309" s="30"/>
    </row>
    <row r="310" spans="27:31" ht="15">
      <c r="AA310" s="30"/>
      <c r="AB310" s="30"/>
      <c r="AC310" s="30"/>
      <c r="AD310" s="30"/>
      <c r="AE310" s="30"/>
    </row>
    <row r="311" spans="27:31" ht="15">
      <c r="AA311" s="30"/>
      <c r="AB311" s="30"/>
      <c r="AC311" s="30"/>
      <c r="AD311" s="30"/>
      <c r="AE311" s="30"/>
    </row>
    <row r="312" spans="27:31" ht="15">
      <c r="AA312" s="30"/>
      <c r="AB312" s="30"/>
      <c r="AC312" s="30"/>
      <c r="AD312" s="30"/>
      <c r="AE312" s="30"/>
    </row>
    <row r="313" spans="27:31" ht="15">
      <c r="AA313" s="30"/>
      <c r="AB313" s="30"/>
      <c r="AC313" s="30"/>
      <c r="AD313" s="30"/>
      <c r="AE313" s="30"/>
    </row>
    <row r="314" spans="27:31" ht="15">
      <c r="AA314" s="30"/>
      <c r="AB314" s="30"/>
      <c r="AC314" s="30"/>
      <c r="AD314" s="30"/>
      <c r="AE314" s="30"/>
    </row>
    <row r="315" spans="27:31" ht="15">
      <c r="AA315" s="30"/>
      <c r="AB315" s="30"/>
      <c r="AC315" s="30"/>
      <c r="AD315" s="30"/>
      <c r="AE315" s="30"/>
    </row>
    <row r="316" spans="27:31" ht="15">
      <c r="AA316" s="30"/>
      <c r="AB316" s="30"/>
      <c r="AC316" s="30"/>
      <c r="AD316" s="30"/>
      <c r="AE316" s="30"/>
    </row>
    <row r="317" spans="27:31" ht="15">
      <c r="AA317" s="30"/>
      <c r="AB317" s="30"/>
      <c r="AC317" s="30"/>
      <c r="AD317" s="30"/>
      <c r="AE317" s="30"/>
    </row>
    <row r="318" spans="27:31" ht="15">
      <c r="AA318" s="30"/>
      <c r="AB318" s="30"/>
      <c r="AC318" s="30"/>
      <c r="AD318" s="30"/>
      <c r="AE318" s="30"/>
    </row>
    <row r="319" spans="27:31" ht="15">
      <c r="AA319" s="30"/>
      <c r="AB319" s="30"/>
      <c r="AC319" s="30"/>
      <c r="AD319" s="30"/>
      <c r="AE319" s="30"/>
    </row>
    <row r="320" spans="27:31" ht="15">
      <c r="AA320" s="30"/>
      <c r="AB320" s="30"/>
      <c r="AC320" s="30"/>
      <c r="AD320" s="30"/>
      <c r="AE320" s="30"/>
    </row>
    <row r="321" spans="27:31" ht="15">
      <c r="AA321" s="30"/>
      <c r="AB321" s="30"/>
      <c r="AC321" s="30"/>
      <c r="AD321" s="30"/>
      <c r="AE321" s="30"/>
    </row>
    <row r="322" spans="27:31" ht="15">
      <c r="AA322" s="30"/>
      <c r="AB322" s="30"/>
      <c r="AC322" s="30"/>
      <c r="AD322" s="30"/>
      <c r="AE322" s="30"/>
    </row>
    <row r="323" spans="27:31" ht="15">
      <c r="AA323" s="30"/>
      <c r="AB323" s="30"/>
      <c r="AC323" s="30"/>
      <c r="AD323" s="30"/>
      <c r="AE323" s="30"/>
    </row>
    <row r="324" spans="27:31" ht="15">
      <c r="AA324" s="30"/>
      <c r="AB324" s="30"/>
      <c r="AC324" s="30"/>
      <c r="AD324" s="30"/>
      <c r="AE324" s="30"/>
    </row>
    <row r="325" spans="27:31" ht="15">
      <c r="AA325" s="30"/>
      <c r="AB325" s="30"/>
      <c r="AC325" s="30"/>
      <c r="AD325" s="30"/>
      <c r="AE325" s="30"/>
    </row>
    <row r="326" spans="27:31" ht="15">
      <c r="AA326" s="30"/>
      <c r="AB326" s="30"/>
      <c r="AC326" s="30"/>
      <c r="AD326" s="30"/>
      <c r="AE326" s="30"/>
    </row>
    <row r="327" spans="27:31" ht="15">
      <c r="AA327" s="30"/>
      <c r="AB327" s="30"/>
      <c r="AC327" s="30"/>
      <c r="AD327" s="30"/>
      <c r="AE327" s="30"/>
    </row>
    <row r="328" spans="27:31" ht="15">
      <c r="AA328" s="30"/>
      <c r="AB328" s="30"/>
      <c r="AC328" s="30"/>
      <c r="AD328" s="30"/>
      <c r="AE328" s="30"/>
    </row>
    <row r="329" spans="27:31" ht="15">
      <c r="AA329" s="30"/>
      <c r="AB329" s="30"/>
      <c r="AC329" s="30"/>
      <c r="AD329" s="30"/>
      <c r="AE329" s="30"/>
    </row>
    <row r="330" spans="27:31" ht="15">
      <c r="AA330" s="30"/>
      <c r="AB330" s="30"/>
      <c r="AC330" s="30"/>
      <c r="AD330" s="30"/>
      <c r="AE330" s="30"/>
    </row>
    <row r="331" spans="27:31" ht="15">
      <c r="AA331" s="30"/>
      <c r="AB331" s="30"/>
      <c r="AC331" s="30"/>
      <c r="AD331" s="30"/>
      <c r="AE331" s="30"/>
    </row>
    <row r="332" spans="27:31" ht="15">
      <c r="AA332" s="30"/>
      <c r="AB332" s="30"/>
      <c r="AC332" s="30"/>
      <c r="AD332" s="30"/>
      <c r="AE332" s="30"/>
    </row>
    <row r="333" spans="27:31" ht="15">
      <c r="AA333" s="30"/>
      <c r="AB333" s="30"/>
      <c r="AC333" s="30"/>
      <c r="AD333" s="30"/>
      <c r="AE333" s="30"/>
    </row>
    <row r="334" spans="27:31" ht="15">
      <c r="AA334" s="30"/>
      <c r="AB334" s="30"/>
      <c r="AC334" s="30"/>
      <c r="AD334" s="30"/>
      <c r="AE334" s="30"/>
    </row>
    <row r="335" spans="27:31" ht="15">
      <c r="AA335" s="30"/>
      <c r="AB335" s="30"/>
      <c r="AC335" s="30"/>
      <c r="AD335" s="30"/>
      <c r="AE335" s="30"/>
    </row>
    <row r="336" spans="27:31" ht="15">
      <c r="AA336" s="30"/>
      <c r="AB336" s="30"/>
      <c r="AC336" s="30"/>
      <c r="AD336" s="30"/>
      <c r="AE336" s="30"/>
    </row>
    <row r="337" spans="27:31" ht="15">
      <c r="AA337" s="30"/>
      <c r="AB337" s="30"/>
      <c r="AC337" s="30"/>
      <c r="AD337" s="30"/>
      <c r="AE337" s="30"/>
    </row>
    <row r="338" spans="27:31" ht="15">
      <c r="AA338" s="30"/>
      <c r="AB338" s="30"/>
      <c r="AC338" s="30"/>
      <c r="AD338" s="30"/>
      <c r="AE338" s="30"/>
    </row>
    <row r="339" spans="27:31" ht="15">
      <c r="AA339" s="30"/>
      <c r="AB339" s="30"/>
      <c r="AC339" s="30"/>
      <c r="AD339" s="30"/>
      <c r="AE339" s="30"/>
    </row>
    <row r="340" spans="27:31" ht="15">
      <c r="AA340" s="30"/>
      <c r="AB340" s="30"/>
      <c r="AC340" s="30"/>
      <c r="AD340" s="30"/>
      <c r="AE340" s="30"/>
    </row>
    <row r="341" spans="27:31" ht="15">
      <c r="AA341" s="30"/>
      <c r="AB341" s="30"/>
      <c r="AC341" s="30"/>
      <c r="AD341" s="30"/>
      <c r="AE341" s="30"/>
    </row>
    <row r="342" spans="27:31" ht="15">
      <c r="AA342" s="30"/>
      <c r="AB342" s="30"/>
      <c r="AC342" s="30"/>
      <c r="AD342" s="30"/>
      <c r="AE342" s="30"/>
    </row>
    <row r="343" spans="27:31" ht="15">
      <c r="AA343" s="30"/>
      <c r="AB343" s="30"/>
      <c r="AC343" s="30"/>
      <c r="AD343" s="30"/>
      <c r="AE343" s="30"/>
    </row>
    <row r="344" spans="27:31" ht="15">
      <c r="AA344" s="30"/>
      <c r="AB344" s="30"/>
      <c r="AC344" s="30"/>
      <c r="AD344" s="30"/>
      <c r="AE344" s="30"/>
    </row>
    <row r="345" spans="27:31" ht="15">
      <c r="AA345" s="30"/>
      <c r="AB345" s="30"/>
      <c r="AC345" s="30"/>
      <c r="AD345" s="30"/>
      <c r="AE345" s="30"/>
    </row>
    <row r="346" spans="27:31" ht="15">
      <c r="AA346" s="30"/>
      <c r="AB346" s="30"/>
      <c r="AC346" s="30"/>
      <c r="AD346" s="30"/>
      <c r="AE346" s="30"/>
    </row>
    <row r="347" spans="27:31" ht="15">
      <c r="AA347" s="30"/>
      <c r="AB347" s="30"/>
      <c r="AC347" s="30"/>
      <c r="AD347" s="30"/>
      <c r="AE347" s="30"/>
    </row>
    <row r="348" spans="27:31" ht="15">
      <c r="AA348" s="30"/>
      <c r="AB348" s="30"/>
      <c r="AC348" s="30"/>
      <c r="AD348" s="30"/>
      <c r="AE348" s="30"/>
    </row>
    <row r="349" spans="27:31" ht="15">
      <c r="AA349" s="30"/>
      <c r="AB349" s="30"/>
      <c r="AC349" s="30"/>
      <c r="AD349" s="30"/>
      <c r="AE349" s="30"/>
    </row>
    <row r="350" spans="27:31" ht="15">
      <c r="AA350" s="30"/>
      <c r="AB350" s="30"/>
      <c r="AC350" s="30"/>
      <c r="AD350" s="30"/>
      <c r="AE350" s="30"/>
    </row>
    <row r="351" spans="27:31" ht="15">
      <c r="AA351" s="30"/>
      <c r="AB351" s="30"/>
      <c r="AC351" s="30"/>
      <c r="AD351" s="30"/>
      <c r="AE351" s="30"/>
    </row>
    <row r="352" spans="27:31" ht="15">
      <c r="AA352" s="30"/>
      <c r="AB352" s="30"/>
      <c r="AC352" s="30"/>
      <c r="AD352" s="30"/>
      <c r="AE352" s="30"/>
    </row>
    <row r="353" spans="27:31" ht="15">
      <c r="AA353" s="30"/>
      <c r="AB353" s="30"/>
      <c r="AC353" s="30"/>
      <c r="AD353" s="30"/>
      <c r="AE353" s="30"/>
    </row>
    <row r="354" spans="27:31" ht="15">
      <c r="AA354" s="30"/>
      <c r="AB354" s="30"/>
      <c r="AC354" s="30"/>
      <c r="AD354" s="30"/>
      <c r="AE354" s="30"/>
    </row>
    <row r="355" spans="27:31" ht="15">
      <c r="AA355" s="30"/>
      <c r="AB355" s="30"/>
      <c r="AC355" s="30"/>
      <c r="AD355" s="30"/>
      <c r="AE355" s="30"/>
    </row>
    <row r="356" spans="27:31" ht="15">
      <c r="AA356" s="30"/>
      <c r="AB356" s="30"/>
      <c r="AC356" s="30"/>
      <c r="AD356" s="30"/>
      <c r="AE356" s="30"/>
    </row>
    <row r="357" spans="27:31" ht="15">
      <c r="AA357" s="30"/>
      <c r="AB357" s="30"/>
      <c r="AC357" s="30"/>
      <c r="AD357" s="30"/>
      <c r="AE357" s="30"/>
    </row>
    <row r="358" spans="27:31" ht="15">
      <c r="AA358" s="30"/>
      <c r="AB358" s="30"/>
      <c r="AC358" s="30"/>
      <c r="AD358" s="30"/>
      <c r="AE358" s="30"/>
    </row>
    <row r="359" spans="27:31" ht="15">
      <c r="AA359" s="30"/>
      <c r="AB359" s="30"/>
      <c r="AC359" s="30"/>
      <c r="AD359" s="30"/>
      <c r="AE359" s="30"/>
    </row>
    <row r="360" spans="27:31" ht="15">
      <c r="AA360" s="30"/>
      <c r="AB360" s="30"/>
      <c r="AC360" s="30"/>
      <c r="AD360" s="30"/>
      <c r="AE360" s="30"/>
    </row>
    <row r="361" spans="27:31" ht="15">
      <c r="AA361" s="30"/>
      <c r="AB361" s="30"/>
      <c r="AC361" s="30"/>
      <c r="AD361" s="30"/>
      <c r="AE361" s="30"/>
    </row>
    <row r="362" spans="27:31" ht="15">
      <c r="AA362" s="30"/>
      <c r="AB362" s="30"/>
      <c r="AC362" s="30"/>
      <c r="AD362" s="30"/>
      <c r="AE362" s="30"/>
    </row>
    <row r="363" spans="27:31" ht="15">
      <c r="AA363" s="30"/>
      <c r="AB363" s="30"/>
      <c r="AC363" s="30"/>
      <c r="AD363" s="30"/>
      <c r="AE363" s="30"/>
    </row>
    <row r="364" spans="27:31" ht="15">
      <c r="AA364" s="30"/>
      <c r="AB364" s="30"/>
      <c r="AC364" s="30"/>
      <c r="AD364" s="30"/>
      <c r="AE364" s="30"/>
    </row>
    <row r="365" spans="27:31" ht="15">
      <c r="AA365" s="30"/>
      <c r="AB365" s="30"/>
      <c r="AC365" s="30"/>
      <c r="AD365" s="30"/>
      <c r="AE365" s="30"/>
    </row>
    <row r="366" spans="27:31" ht="15">
      <c r="AA366" s="30"/>
      <c r="AB366" s="30"/>
      <c r="AC366" s="30"/>
      <c r="AD366" s="30"/>
      <c r="AE366" s="30"/>
    </row>
    <row r="367" spans="27:31" ht="15">
      <c r="AA367" s="30"/>
      <c r="AB367" s="30"/>
      <c r="AC367" s="30"/>
      <c r="AD367" s="30"/>
      <c r="AE367" s="30"/>
    </row>
    <row r="368" spans="27:31" ht="15">
      <c r="AA368" s="30"/>
      <c r="AB368" s="30"/>
      <c r="AC368" s="30"/>
      <c r="AD368" s="30"/>
      <c r="AE368" s="30"/>
    </row>
    <row r="369" spans="27:31" ht="15">
      <c r="AA369" s="30"/>
      <c r="AB369" s="30"/>
      <c r="AC369" s="30"/>
      <c r="AD369" s="30"/>
      <c r="AE369" s="30"/>
    </row>
    <row r="370" spans="27:31" ht="15">
      <c r="AA370" s="30"/>
      <c r="AB370" s="30"/>
      <c r="AC370" s="30"/>
      <c r="AD370" s="30"/>
      <c r="AE370" s="30"/>
    </row>
    <row r="371" spans="27:31" ht="15">
      <c r="AA371" s="30"/>
      <c r="AB371" s="30"/>
      <c r="AC371" s="30"/>
      <c r="AD371" s="30"/>
      <c r="AE371" s="30"/>
    </row>
    <row r="372" spans="27:31" ht="15">
      <c r="AA372" s="30"/>
      <c r="AB372" s="30"/>
      <c r="AC372" s="30"/>
      <c r="AD372" s="30"/>
      <c r="AE372" s="30"/>
    </row>
    <row r="373" spans="27:31" ht="15">
      <c r="AA373" s="30"/>
      <c r="AB373" s="30"/>
      <c r="AC373" s="30"/>
      <c r="AD373" s="30"/>
      <c r="AE373" s="30"/>
    </row>
    <row r="374" spans="27:31" ht="15">
      <c r="AA374" s="30"/>
      <c r="AB374" s="30"/>
      <c r="AC374" s="30"/>
      <c r="AD374" s="30"/>
      <c r="AE374" s="30"/>
    </row>
    <row r="375" spans="27:31" ht="15">
      <c r="AA375" s="30"/>
      <c r="AB375" s="30"/>
      <c r="AC375" s="30"/>
      <c r="AD375" s="30"/>
      <c r="AE375" s="30"/>
    </row>
    <row r="376" spans="27:31" ht="15">
      <c r="AA376" s="30"/>
      <c r="AB376" s="30"/>
      <c r="AC376" s="30"/>
      <c r="AD376" s="30"/>
      <c r="AE376" s="30"/>
    </row>
    <row r="377" spans="27:31" ht="15">
      <c r="AA377" s="30"/>
      <c r="AB377" s="30"/>
      <c r="AC377" s="30"/>
      <c r="AD377" s="30"/>
      <c r="AE377" s="30"/>
    </row>
    <row r="378" spans="27:31" ht="15">
      <c r="AA378" s="30"/>
      <c r="AB378" s="30"/>
      <c r="AC378" s="30"/>
      <c r="AD378" s="30"/>
      <c r="AE378" s="30"/>
    </row>
    <row r="379" spans="27:31" ht="15">
      <c r="AA379" s="30"/>
      <c r="AB379" s="30"/>
      <c r="AC379" s="30"/>
      <c r="AD379" s="30"/>
      <c r="AE379" s="30"/>
    </row>
    <row r="380" spans="27:31" ht="15">
      <c r="AA380" s="30"/>
      <c r="AB380" s="30"/>
      <c r="AC380" s="30"/>
      <c r="AD380" s="30"/>
      <c r="AE380" s="30"/>
    </row>
    <row r="381" spans="27:31" ht="15">
      <c r="AA381" s="30"/>
      <c r="AB381" s="30"/>
      <c r="AC381" s="30"/>
      <c r="AD381" s="30"/>
      <c r="AE381" s="30"/>
    </row>
    <row r="382" spans="27:31" ht="15">
      <c r="AA382" s="30"/>
      <c r="AB382" s="30"/>
      <c r="AC382" s="30"/>
      <c r="AD382" s="30"/>
      <c r="AE382" s="30"/>
    </row>
    <row r="383" spans="27:31" ht="15">
      <c r="AA383" s="30"/>
      <c r="AB383" s="30"/>
      <c r="AC383" s="30"/>
      <c r="AD383" s="30"/>
      <c r="AE383" s="30"/>
    </row>
    <row r="384" spans="27:31" ht="15">
      <c r="AA384" s="30"/>
      <c r="AB384" s="30"/>
      <c r="AC384" s="30"/>
      <c r="AD384" s="30"/>
      <c r="AE384" s="30"/>
    </row>
    <row r="385" spans="27:31" ht="15">
      <c r="AA385" s="30"/>
      <c r="AB385" s="30"/>
      <c r="AC385" s="30"/>
      <c r="AD385" s="30"/>
      <c r="AE385" s="30"/>
    </row>
    <row r="386" spans="27:31" ht="15">
      <c r="AA386" s="30"/>
      <c r="AB386" s="30"/>
      <c r="AC386" s="30"/>
      <c r="AD386" s="30"/>
      <c r="AE386" s="30"/>
    </row>
    <row r="387" spans="27:31" ht="15">
      <c r="AA387" s="30"/>
      <c r="AB387" s="30"/>
      <c r="AC387" s="30"/>
      <c r="AD387" s="30"/>
      <c r="AE387" s="30"/>
    </row>
    <row r="388" spans="27:31" ht="15">
      <c r="AA388" s="30"/>
      <c r="AB388" s="30"/>
      <c r="AC388" s="30"/>
      <c r="AD388" s="30"/>
      <c r="AE388" s="30"/>
    </row>
    <row r="389" spans="27:31" ht="15">
      <c r="AA389" s="30"/>
      <c r="AB389" s="30"/>
      <c r="AC389" s="30"/>
      <c r="AD389" s="30"/>
      <c r="AE389" s="30"/>
    </row>
    <row r="390" spans="27:31" ht="15">
      <c r="AA390" s="30"/>
      <c r="AB390" s="30"/>
      <c r="AC390" s="30"/>
      <c r="AD390" s="30"/>
      <c r="AE390" s="30"/>
    </row>
    <row r="391" spans="27:31" ht="15">
      <c r="AA391" s="30"/>
      <c r="AB391" s="30"/>
      <c r="AC391" s="30"/>
      <c r="AD391" s="30"/>
      <c r="AE391" s="30"/>
    </row>
    <row r="392" spans="27:31" ht="15">
      <c r="AA392" s="30"/>
      <c r="AB392" s="30"/>
      <c r="AC392" s="30"/>
      <c r="AD392" s="30"/>
      <c r="AE392" s="30"/>
    </row>
    <row r="393" spans="27:31" ht="15">
      <c r="AA393" s="30"/>
      <c r="AB393" s="30"/>
      <c r="AC393" s="30"/>
      <c r="AD393" s="30"/>
      <c r="AE393" s="30"/>
    </row>
    <row r="394" spans="27:31" ht="15">
      <c r="AA394" s="30"/>
      <c r="AB394" s="30"/>
      <c r="AC394" s="30"/>
      <c r="AD394" s="30"/>
      <c r="AE394" s="30"/>
    </row>
    <row r="395" spans="27:31" ht="15">
      <c r="AA395" s="30"/>
      <c r="AB395" s="30"/>
      <c r="AC395" s="30"/>
      <c r="AD395" s="30"/>
      <c r="AE395" s="30"/>
    </row>
    <row r="396" spans="27:31" ht="15">
      <c r="AA396" s="30"/>
      <c r="AB396" s="30"/>
      <c r="AC396" s="30"/>
      <c r="AD396" s="30"/>
      <c r="AE396" s="30"/>
    </row>
    <row r="397" spans="27:31" ht="15">
      <c r="AA397" s="30"/>
      <c r="AB397" s="30"/>
      <c r="AC397" s="30"/>
      <c r="AD397" s="30"/>
      <c r="AE397" s="30"/>
    </row>
    <row r="398" spans="27:31" ht="15">
      <c r="AA398" s="30"/>
      <c r="AB398" s="30"/>
      <c r="AC398" s="30"/>
      <c r="AD398" s="30"/>
      <c r="AE398" s="30"/>
    </row>
    <row r="399" spans="27:31" ht="15">
      <c r="AA399" s="30"/>
      <c r="AB399" s="30"/>
      <c r="AC399" s="30"/>
      <c r="AD399" s="30"/>
      <c r="AE399" s="30"/>
    </row>
    <row r="400" spans="27:31" ht="15">
      <c r="AA400" s="30"/>
      <c r="AB400" s="30"/>
      <c r="AC400" s="30"/>
      <c r="AD400" s="30"/>
      <c r="AE400" s="30"/>
    </row>
    <row r="401" spans="27:31" ht="15">
      <c r="AA401" s="30"/>
      <c r="AB401" s="30"/>
      <c r="AC401" s="30"/>
      <c r="AD401" s="30"/>
      <c r="AE401" s="30"/>
    </row>
    <row r="402" spans="27:31" ht="15">
      <c r="AA402" s="30"/>
      <c r="AB402" s="30"/>
      <c r="AC402" s="30"/>
      <c r="AD402" s="30"/>
      <c r="AE402" s="30"/>
    </row>
    <row r="403" spans="27:31" ht="15">
      <c r="AA403" s="30"/>
      <c r="AB403" s="30"/>
      <c r="AC403" s="30"/>
      <c r="AD403" s="30"/>
      <c r="AE403" s="30"/>
    </row>
    <row r="404" spans="27:31" ht="15">
      <c r="AA404" s="30"/>
      <c r="AB404" s="30"/>
      <c r="AC404" s="30"/>
      <c r="AD404" s="30"/>
      <c r="AE404" s="30"/>
    </row>
    <row r="405" spans="27:31" ht="15">
      <c r="AA405" s="30"/>
      <c r="AB405" s="30"/>
      <c r="AC405" s="30"/>
      <c r="AD405" s="30"/>
      <c r="AE405" s="30"/>
    </row>
    <row r="406" spans="27:31" ht="15">
      <c r="AA406" s="30"/>
      <c r="AB406" s="30"/>
      <c r="AC406" s="30"/>
      <c r="AD406" s="30"/>
      <c r="AE406" s="30"/>
    </row>
    <row r="407" spans="27:31" ht="15">
      <c r="AA407" s="30"/>
      <c r="AB407" s="30"/>
      <c r="AC407" s="30"/>
      <c r="AD407" s="30"/>
      <c r="AE407" s="30"/>
    </row>
    <row r="408" spans="27:31" ht="15">
      <c r="AA408" s="30"/>
      <c r="AB408" s="30"/>
      <c r="AC408" s="30"/>
      <c r="AD408" s="30"/>
      <c r="AE408" s="30"/>
    </row>
    <row r="409" spans="27:31" ht="15">
      <c r="AA409" s="30"/>
      <c r="AB409" s="30"/>
      <c r="AC409" s="30"/>
      <c r="AD409" s="30"/>
      <c r="AE409" s="30"/>
    </row>
    <row r="410" spans="27:31" ht="15">
      <c r="AA410" s="30"/>
      <c r="AB410" s="30"/>
      <c r="AC410" s="30"/>
      <c r="AD410" s="30"/>
      <c r="AE410" s="30"/>
    </row>
    <row r="411" spans="27:31" ht="15">
      <c r="AA411" s="30"/>
      <c r="AB411" s="30"/>
      <c r="AC411" s="30"/>
      <c r="AD411" s="30"/>
      <c r="AE411" s="30"/>
    </row>
    <row r="412" spans="27:31" ht="15">
      <c r="AA412" s="30"/>
      <c r="AB412" s="30"/>
      <c r="AC412" s="30"/>
      <c r="AD412" s="30"/>
      <c r="AE412" s="30"/>
    </row>
    <row r="413" spans="27:31" ht="15">
      <c r="AA413" s="30"/>
      <c r="AB413" s="30"/>
      <c r="AC413" s="30"/>
      <c r="AD413" s="30"/>
      <c r="AE413" s="30"/>
    </row>
    <row r="414" spans="27:31" ht="15">
      <c r="AA414" s="30"/>
      <c r="AB414" s="30"/>
      <c r="AC414" s="30"/>
      <c r="AD414" s="30"/>
      <c r="AE414" s="30"/>
    </row>
    <row r="415" spans="27:31" ht="15">
      <c r="AA415" s="30"/>
      <c r="AB415" s="30"/>
      <c r="AC415" s="30"/>
      <c r="AD415" s="30"/>
      <c r="AE415" s="30"/>
    </row>
    <row r="416" spans="27:31" ht="15">
      <c r="AA416" s="30"/>
      <c r="AB416" s="30"/>
      <c r="AC416" s="30"/>
      <c r="AD416" s="30"/>
      <c r="AE416" s="30"/>
    </row>
    <row r="417" spans="27:31" ht="15">
      <c r="AA417" s="30"/>
      <c r="AB417" s="30"/>
      <c r="AC417" s="30"/>
      <c r="AD417" s="30"/>
      <c r="AE417" s="30"/>
    </row>
    <row r="418" spans="27:31" ht="15">
      <c r="AA418" s="30"/>
      <c r="AB418" s="30"/>
      <c r="AC418" s="30"/>
      <c r="AD418" s="30"/>
      <c r="AE418" s="30"/>
    </row>
    <row r="419" spans="27:31" ht="15">
      <c r="AA419" s="30"/>
      <c r="AB419" s="30"/>
      <c r="AC419" s="30"/>
      <c r="AD419" s="30"/>
      <c r="AE419" s="30"/>
    </row>
    <row r="420" spans="27:31" ht="15">
      <c r="AA420" s="30"/>
      <c r="AB420" s="30"/>
      <c r="AC420" s="30"/>
      <c r="AD420" s="30"/>
      <c r="AE420" s="30"/>
    </row>
    <row r="421" spans="27:31" ht="15">
      <c r="AA421" s="30"/>
      <c r="AB421" s="30"/>
      <c r="AC421" s="30"/>
      <c r="AD421" s="30"/>
      <c r="AE421" s="30"/>
    </row>
    <row r="422" spans="27:31" ht="15">
      <c r="AA422" s="30"/>
      <c r="AB422" s="30"/>
      <c r="AC422" s="30"/>
      <c r="AD422" s="30"/>
      <c r="AE422" s="30"/>
    </row>
    <row r="423" spans="27:31" ht="15">
      <c r="AA423" s="30"/>
      <c r="AB423" s="30"/>
      <c r="AC423" s="30"/>
      <c r="AD423" s="30"/>
      <c r="AE423" s="30"/>
    </row>
    <row r="424" spans="27:31" ht="15">
      <c r="AA424" s="30"/>
      <c r="AB424" s="30"/>
      <c r="AC424" s="30"/>
      <c r="AD424" s="30"/>
      <c r="AE424" s="30"/>
    </row>
    <row r="425" spans="27:31" ht="15">
      <c r="AA425" s="30"/>
      <c r="AB425" s="30"/>
      <c r="AC425" s="30"/>
      <c r="AD425" s="30"/>
      <c r="AE425" s="30"/>
    </row>
    <row r="426" spans="27:31" ht="15">
      <c r="AA426" s="30"/>
      <c r="AB426" s="30"/>
      <c r="AC426" s="30"/>
      <c r="AD426" s="30"/>
      <c r="AE426" s="30"/>
    </row>
    <row r="427" spans="27:31" ht="15">
      <c r="AA427" s="30"/>
      <c r="AB427" s="30"/>
      <c r="AC427" s="30"/>
      <c r="AD427" s="30"/>
      <c r="AE427" s="30"/>
    </row>
    <row r="428" spans="27:31" ht="15">
      <c r="AA428" s="30"/>
      <c r="AB428" s="30"/>
      <c r="AC428" s="30"/>
      <c r="AD428" s="30"/>
      <c r="AE428" s="30"/>
    </row>
    <row r="429" spans="27:31" ht="15">
      <c r="AA429" s="30"/>
      <c r="AB429" s="30"/>
      <c r="AC429" s="30"/>
      <c r="AD429" s="30"/>
      <c r="AE429" s="30"/>
    </row>
    <row r="430" spans="27:31" ht="15">
      <c r="AA430" s="30"/>
      <c r="AB430" s="30"/>
      <c r="AC430" s="30"/>
      <c r="AD430" s="30"/>
      <c r="AE430" s="30"/>
    </row>
    <row r="431" spans="27:31" ht="15">
      <c r="AA431" s="30"/>
      <c r="AB431" s="30"/>
      <c r="AC431" s="30"/>
      <c r="AD431" s="30"/>
      <c r="AE431" s="30"/>
    </row>
    <row r="432" spans="27:31" ht="15">
      <c r="AA432" s="30"/>
      <c r="AB432" s="30"/>
      <c r="AC432" s="30"/>
      <c r="AD432" s="30"/>
      <c r="AE432" s="30"/>
    </row>
    <row r="433" spans="27:31" ht="15">
      <c r="AA433" s="30"/>
      <c r="AB433" s="30"/>
      <c r="AC433" s="30"/>
      <c r="AD433" s="30"/>
      <c r="AE433" s="30"/>
    </row>
    <row r="434" spans="27:31" ht="15">
      <c r="AA434" s="30"/>
      <c r="AB434" s="30"/>
      <c r="AC434" s="30"/>
      <c r="AD434" s="30"/>
      <c r="AE434" s="30"/>
    </row>
    <row r="435" spans="27:31" ht="15">
      <c r="AA435" s="30"/>
      <c r="AB435" s="30"/>
      <c r="AC435" s="30"/>
      <c r="AD435" s="30"/>
      <c r="AE435" s="30"/>
    </row>
    <row r="436" spans="27:31" ht="15">
      <c r="AA436" s="30"/>
      <c r="AB436" s="30"/>
      <c r="AC436" s="30"/>
      <c r="AD436" s="30"/>
      <c r="AE436" s="30"/>
    </row>
    <row r="437" spans="27:31" ht="15">
      <c r="AA437" s="30"/>
      <c r="AB437" s="30"/>
      <c r="AC437" s="30"/>
      <c r="AD437" s="30"/>
      <c r="AE437" s="30"/>
    </row>
    <row r="438" spans="27:31" ht="15">
      <c r="AA438" s="30"/>
      <c r="AB438" s="30"/>
      <c r="AC438" s="30"/>
      <c r="AD438" s="30"/>
      <c r="AE438" s="30"/>
    </row>
    <row r="439" spans="27:31" ht="15">
      <c r="AA439" s="30"/>
      <c r="AB439" s="30"/>
      <c r="AC439" s="30"/>
      <c r="AD439" s="30"/>
      <c r="AE439" s="30"/>
    </row>
    <row r="440" spans="27:31" ht="15">
      <c r="AA440" s="30"/>
      <c r="AB440" s="30"/>
      <c r="AC440" s="30"/>
      <c r="AD440" s="30"/>
      <c r="AE440" s="30"/>
    </row>
    <row r="441" spans="27:31" ht="15">
      <c r="AA441" s="30"/>
      <c r="AB441" s="30"/>
      <c r="AC441" s="30"/>
      <c r="AD441" s="30"/>
      <c r="AE441" s="30"/>
    </row>
    <row r="442" spans="27:31" ht="15">
      <c r="AA442" s="30"/>
      <c r="AB442" s="30"/>
      <c r="AC442" s="30"/>
      <c r="AD442" s="30"/>
      <c r="AE442" s="30"/>
    </row>
    <row r="443" spans="27:31" ht="15">
      <c r="AA443" s="30"/>
      <c r="AB443" s="30"/>
      <c r="AC443" s="30"/>
      <c r="AD443" s="30"/>
      <c r="AE443" s="30"/>
    </row>
    <row r="444" spans="27:31" ht="15">
      <c r="AA444" s="30"/>
      <c r="AB444" s="30"/>
      <c r="AC444" s="30"/>
      <c r="AD444" s="30"/>
      <c r="AE444" s="30"/>
    </row>
    <row r="445" spans="27:31" ht="15">
      <c r="AA445" s="30"/>
      <c r="AB445" s="30"/>
      <c r="AC445" s="30"/>
      <c r="AD445" s="30"/>
      <c r="AE445" s="30"/>
    </row>
    <row r="446" spans="27:31" ht="15">
      <c r="AA446" s="30"/>
      <c r="AB446" s="30"/>
      <c r="AC446" s="30"/>
      <c r="AD446" s="30"/>
      <c r="AE446" s="30"/>
    </row>
    <row r="447" spans="27:31" ht="15">
      <c r="AA447" s="30"/>
      <c r="AB447" s="30"/>
      <c r="AC447" s="30"/>
      <c r="AD447" s="30"/>
      <c r="AE447" s="30"/>
    </row>
    <row r="448" spans="27:31" ht="15">
      <c r="AA448" s="30"/>
      <c r="AB448" s="30"/>
      <c r="AC448" s="30"/>
      <c r="AD448" s="30"/>
      <c r="AE448" s="30"/>
    </row>
    <row r="449" spans="27:31" ht="15">
      <c r="AA449" s="30"/>
      <c r="AB449" s="30"/>
      <c r="AC449" s="30"/>
      <c r="AD449" s="30"/>
      <c r="AE449" s="30"/>
    </row>
    <row r="450" spans="27:31" ht="15">
      <c r="AA450" s="30"/>
      <c r="AB450" s="30"/>
      <c r="AC450" s="30"/>
      <c r="AD450" s="30"/>
      <c r="AE450" s="30"/>
    </row>
    <row r="451" spans="27:31" ht="15">
      <c r="AA451" s="30"/>
      <c r="AB451" s="30"/>
      <c r="AC451" s="30"/>
      <c r="AD451" s="30"/>
      <c r="AE451" s="30"/>
    </row>
    <row r="452" spans="27:31" ht="15">
      <c r="AA452" s="30"/>
      <c r="AB452" s="30"/>
      <c r="AC452" s="30"/>
      <c r="AD452" s="30"/>
      <c r="AE452" s="30"/>
    </row>
    <row r="453" spans="27:31" ht="15">
      <c r="AA453" s="30"/>
      <c r="AB453" s="30"/>
      <c r="AC453" s="30"/>
      <c r="AD453" s="30"/>
      <c r="AE453" s="30"/>
    </row>
    <row r="454" spans="27:31" ht="15">
      <c r="AA454" s="30"/>
      <c r="AB454" s="30"/>
      <c r="AC454" s="30"/>
      <c r="AD454" s="30"/>
      <c r="AE454" s="30"/>
    </row>
    <row r="455" spans="27:31" ht="15">
      <c r="AA455" s="30"/>
      <c r="AB455" s="30"/>
      <c r="AC455" s="30"/>
      <c r="AD455" s="30"/>
      <c r="AE455" s="30"/>
    </row>
    <row r="456" spans="27:31" ht="15">
      <c r="AA456" s="30"/>
      <c r="AB456" s="30"/>
      <c r="AC456" s="30"/>
      <c r="AD456" s="30"/>
      <c r="AE456" s="30"/>
    </row>
    <row r="457" spans="27:31" ht="15">
      <c r="AA457" s="30"/>
      <c r="AB457" s="30"/>
      <c r="AC457" s="30"/>
      <c r="AD457" s="30"/>
      <c r="AE457" s="30"/>
    </row>
    <row r="458" spans="27:31" ht="15">
      <c r="AA458" s="30"/>
      <c r="AB458" s="30"/>
      <c r="AC458" s="30"/>
      <c r="AD458" s="30"/>
      <c r="AE458" s="30"/>
    </row>
    <row r="459" spans="27:31" ht="15">
      <c r="AA459" s="30"/>
      <c r="AB459" s="30"/>
      <c r="AC459" s="30"/>
      <c r="AD459" s="30"/>
      <c r="AE459" s="30"/>
    </row>
    <row r="460" spans="27:31" ht="15">
      <c r="AA460" s="30"/>
      <c r="AB460" s="30"/>
      <c r="AC460" s="30"/>
      <c r="AD460" s="30"/>
      <c r="AE460" s="30"/>
    </row>
    <row r="461" spans="27:31" ht="15">
      <c r="AA461" s="30"/>
      <c r="AB461" s="30"/>
      <c r="AC461" s="30"/>
      <c r="AD461" s="30"/>
      <c r="AE461" s="30"/>
    </row>
    <row r="462" spans="27:31" ht="15">
      <c r="AA462" s="30"/>
      <c r="AB462" s="30"/>
      <c r="AC462" s="30"/>
      <c r="AD462" s="30"/>
      <c r="AE462" s="30"/>
    </row>
    <row r="463" spans="27:31" ht="15">
      <c r="AA463" s="30"/>
      <c r="AB463" s="30"/>
      <c r="AC463" s="30"/>
      <c r="AD463" s="30"/>
      <c r="AE463" s="30"/>
    </row>
    <row r="464" spans="27:31" ht="15">
      <c r="AA464" s="30"/>
      <c r="AB464" s="30"/>
      <c r="AC464" s="30"/>
      <c r="AD464" s="30"/>
      <c r="AE464" s="30"/>
    </row>
    <row r="465" spans="27:31" ht="15">
      <c r="AA465" s="30"/>
      <c r="AB465" s="30"/>
      <c r="AC465" s="30"/>
      <c r="AD465" s="30"/>
      <c r="AE465" s="30"/>
    </row>
    <row r="466" spans="27:31" ht="15">
      <c r="AA466" s="30"/>
      <c r="AB466" s="30"/>
      <c r="AC466" s="30"/>
      <c r="AD466" s="30"/>
      <c r="AE466" s="30"/>
    </row>
    <row r="467" spans="27:31" ht="15">
      <c r="AA467" s="30"/>
      <c r="AB467" s="30"/>
      <c r="AC467" s="30"/>
      <c r="AD467" s="30"/>
      <c r="AE467" s="30"/>
    </row>
    <row r="468" spans="27:31" ht="15">
      <c r="AA468" s="30"/>
      <c r="AB468" s="30"/>
      <c r="AC468" s="30"/>
      <c r="AD468" s="30"/>
      <c r="AE468" s="30"/>
    </row>
    <row r="469" spans="27:31" ht="15">
      <c r="AA469" s="30"/>
      <c r="AB469" s="30"/>
      <c r="AC469" s="30"/>
      <c r="AD469" s="30"/>
      <c r="AE469" s="30"/>
    </row>
    <row r="470" spans="27:31" ht="15">
      <c r="AA470" s="30"/>
      <c r="AB470" s="30"/>
      <c r="AC470" s="30"/>
      <c r="AD470" s="30"/>
      <c r="AE470" s="30"/>
    </row>
    <row r="471" spans="27:31" ht="15">
      <c r="AA471" s="30"/>
      <c r="AB471" s="30"/>
      <c r="AC471" s="30"/>
      <c r="AD471" s="30"/>
      <c r="AE471" s="30"/>
    </row>
    <row r="472" spans="27:31" ht="15">
      <c r="AA472" s="30"/>
      <c r="AB472" s="30"/>
      <c r="AC472" s="30"/>
      <c r="AD472" s="30"/>
      <c r="AE472" s="30"/>
    </row>
    <row r="473" spans="27:31" ht="15">
      <c r="AA473" s="30"/>
      <c r="AB473" s="30"/>
      <c r="AC473" s="30"/>
      <c r="AD473" s="30"/>
      <c r="AE473" s="30"/>
    </row>
    <row r="474" spans="27:31" ht="15">
      <c r="AA474" s="30"/>
      <c r="AB474" s="30"/>
      <c r="AC474" s="30"/>
      <c r="AD474" s="30"/>
      <c r="AE474" s="30"/>
    </row>
    <row r="475" spans="27:31" ht="15">
      <c r="AA475" s="30"/>
      <c r="AB475" s="30"/>
      <c r="AC475" s="30"/>
      <c r="AD475" s="30"/>
      <c r="AE475" s="30"/>
    </row>
    <row r="476" spans="27:31" ht="15">
      <c r="AA476" s="30"/>
      <c r="AB476" s="30"/>
      <c r="AC476" s="30"/>
      <c r="AD476" s="30"/>
      <c r="AE476" s="30"/>
    </row>
    <row r="477" spans="27:31" ht="15">
      <c r="AA477" s="30"/>
      <c r="AB477" s="30"/>
      <c r="AC477" s="30"/>
      <c r="AD477" s="30"/>
      <c r="AE477" s="30"/>
    </row>
    <row r="478" spans="27:31" ht="15">
      <c r="AA478" s="30"/>
      <c r="AB478" s="30"/>
      <c r="AC478" s="30"/>
      <c r="AD478" s="30"/>
      <c r="AE478" s="30"/>
    </row>
    <row r="479" spans="27:31" ht="15">
      <c r="AA479" s="30"/>
      <c r="AB479" s="30"/>
      <c r="AC479" s="30"/>
      <c r="AD479" s="30"/>
      <c r="AE479" s="30"/>
    </row>
    <row r="480" spans="27:31" ht="15">
      <c r="AA480" s="30"/>
      <c r="AB480" s="30"/>
      <c r="AC480" s="30"/>
      <c r="AD480" s="30"/>
      <c r="AE480" s="30"/>
    </row>
    <row r="481" spans="27:31" ht="15">
      <c r="AA481" s="30"/>
      <c r="AB481" s="30"/>
      <c r="AC481" s="30"/>
      <c r="AD481" s="30"/>
      <c r="AE481" s="30"/>
    </row>
    <row r="482" spans="27:31" ht="15">
      <c r="AA482" s="30"/>
      <c r="AB482" s="30"/>
      <c r="AC482" s="30"/>
      <c r="AD482" s="30"/>
      <c r="AE482" s="30"/>
    </row>
    <row r="483" spans="27:31" ht="15">
      <c r="AA483" s="30"/>
      <c r="AB483" s="30"/>
      <c r="AC483" s="30"/>
      <c r="AD483" s="30"/>
      <c r="AE483" s="30"/>
    </row>
    <row r="484" spans="27:31" ht="15">
      <c r="AA484" s="30"/>
      <c r="AB484" s="30"/>
      <c r="AC484" s="30"/>
      <c r="AD484" s="30"/>
      <c r="AE484" s="30"/>
    </row>
    <row r="485" spans="27:31" ht="15">
      <c r="AA485" s="30"/>
      <c r="AB485" s="30"/>
      <c r="AC485" s="30"/>
      <c r="AD485" s="30"/>
      <c r="AE485" s="30"/>
    </row>
    <row r="486" spans="27:31" ht="15">
      <c r="AA486" s="30"/>
      <c r="AB486" s="30"/>
      <c r="AC486" s="30"/>
      <c r="AD486" s="30"/>
      <c r="AE486" s="30"/>
    </row>
    <row r="487" spans="27:31" ht="15">
      <c r="AA487" s="30"/>
      <c r="AB487" s="30"/>
      <c r="AC487" s="30"/>
      <c r="AD487" s="30"/>
      <c r="AE487" s="30"/>
    </row>
    <row r="488" spans="27:31" ht="15">
      <c r="AA488" s="30"/>
      <c r="AB488" s="30"/>
      <c r="AC488" s="30"/>
      <c r="AD488" s="30"/>
      <c r="AE488" s="30"/>
    </row>
    <row r="489" spans="27:31" ht="15">
      <c r="AA489" s="30"/>
      <c r="AB489" s="30"/>
      <c r="AC489" s="30"/>
      <c r="AD489" s="30"/>
      <c r="AE489" s="30"/>
    </row>
    <row r="490" spans="27:31" ht="15">
      <c r="AA490" s="30"/>
      <c r="AB490" s="30"/>
      <c r="AC490" s="30"/>
      <c r="AD490" s="30"/>
      <c r="AE490" s="30"/>
    </row>
    <row r="491" spans="27:31" ht="15">
      <c r="AA491" s="30"/>
      <c r="AB491" s="30"/>
      <c r="AC491" s="30"/>
      <c r="AD491" s="30"/>
      <c r="AE491" s="30"/>
    </row>
    <row r="492" spans="27:31" ht="15">
      <c r="AA492" s="30"/>
      <c r="AB492" s="30"/>
      <c r="AC492" s="30"/>
      <c r="AD492" s="30"/>
      <c r="AE492" s="30"/>
    </row>
    <row r="493" spans="27:31" ht="15">
      <c r="AA493" s="30"/>
      <c r="AB493" s="30"/>
      <c r="AC493" s="30"/>
      <c r="AD493" s="30"/>
      <c r="AE493" s="30"/>
    </row>
    <row r="494" spans="27:31" ht="15">
      <c r="AA494" s="30"/>
      <c r="AB494" s="30"/>
      <c r="AC494" s="30"/>
      <c r="AD494" s="30"/>
      <c r="AE494" s="30"/>
    </row>
    <row r="495" spans="27:31" ht="15">
      <c r="AA495" s="30"/>
      <c r="AB495" s="30"/>
      <c r="AC495" s="30"/>
      <c r="AD495" s="30"/>
      <c r="AE495" s="30"/>
    </row>
    <row r="496" spans="27:31" ht="15">
      <c r="AA496" s="30"/>
      <c r="AB496" s="30"/>
      <c r="AC496" s="30"/>
      <c r="AD496" s="30"/>
      <c r="AE496" s="30"/>
    </row>
    <row r="497" spans="27:31" ht="15">
      <c r="AA497" s="30"/>
      <c r="AB497" s="30"/>
      <c r="AC497" s="30"/>
      <c r="AD497" s="30"/>
      <c r="AE497" s="30"/>
    </row>
    <row r="498" spans="27:31" ht="15">
      <c r="AA498" s="30"/>
      <c r="AB498" s="30"/>
      <c r="AC498" s="30"/>
      <c r="AD498" s="30"/>
      <c r="AE498" s="30"/>
    </row>
    <row r="499" spans="27:31" ht="15">
      <c r="AA499" s="30"/>
      <c r="AB499" s="30"/>
      <c r="AC499" s="30"/>
      <c r="AD499" s="30"/>
      <c r="AE499" s="30"/>
    </row>
    <row r="500" spans="27:31" ht="15">
      <c r="AA500" s="30"/>
      <c r="AB500" s="30"/>
      <c r="AC500" s="30"/>
      <c r="AD500" s="30"/>
      <c r="AE500" s="30"/>
    </row>
    <row r="501" spans="27:31" ht="15">
      <c r="AA501" s="30"/>
      <c r="AB501" s="30"/>
      <c r="AC501" s="30"/>
      <c r="AD501" s="30"/>
      <c r="AE501" s="30"/>
    </row>
    <row r="502" spans="27:31" ht="15">
      <c r="AA502" s="30"/>
      <c r="AB502" s="30"/>
      <c r="AC502" s="30"/>
      <c r="AD502" s="30"/>
      <c r="AE502" s="30"/>
    </row>
    <row r="503" spans="27:31" ht="15">
      <c r="AA503" s="30"/>
      <c r="AB503" s="30"/>
      <c r="AC503" s="30"/>
      <c r="AD503" s="30"/>
      <c r="AE503" s="30"/>
    </row>
    <row r="504" spans="27:31" ht="15">
      <c r="AA504" s="30"/>
      <c r="AB504" s="30"/>
      <c r="AC504" s="30"/>
      <c r="AD504" s="30"/>
      <c r="AE504" s="30"/>
    </row>
    <row r="505" spans="27:31" ht="15">
      <c r="AA505" s="30"/>
      <c r="AB505" s="30"/>
      <c r="AC505" s="30"/>
      <c r="AD505" s="30"/>
      <c r="AE505" s="30"/>
    </row>
    <row r="506" spans="27:31" ht="15">
      <c r="AA506" s="30"/>
      <c r="AB506" s="30"/>
      <c r="AC506" s="30"/>
      <c r="AD506" s="30"/>
      <c r="AE506" s="30"/>
    </row>
    <row r="507" spans="27:31" ht="15">
      <c r="AA507" s="30"/>
      <c r="AB507" s="30"/>
      <c r="AC507" s="30"/>
      <c r="AD507" s="30"/>
      <c r="AE507" s="30"/>
    </row>
    <row r="508" spans="27:31" ht="15">
      <c r="AA508" s="30"/>
      <c r="AB508" s="30"/>
      <c r="AC508" s="30"/>
      <c r="AD508" s="30"/>
      <c r="AE508" s="30"/>
    </row>
    <row r="509" spans="27:31" ht="15">
      <c r="AA509" s="30"/>
      <c r="AB509" s="30"/>
      <c r="AC509" s="30"/>
      <c r="AD509" s="30"/>
      <c r="AE509" s="30"/>
    </row>
    <row r="510" spans="27:31" ht="15">
      <c r="AA510" s="30"/>
      <c r="AB510" s="30"/>
      <c r="AC510" s="30"/>
      <c r="AD510" s="30"/>
      <c r="AE510" s="30"/>
    </row>
    <row r="511" spans="27:31" ht="15">
      <c r="AA511" s="30"/>
      <c r="AB511" s="30"/>
      <c r="AC511" s="30"/>
      <c r="AD511" s="30"/>
      <c r="AE511" s="30"/>
    </row>
    <row r="512" spans="27:31" ht="15">
      <c r="AA512" s="30"/>
      <c r="AB512" s="30"/>
      <c r="AC512" s="30"/>
      <c r="AD512" s="30"/>
      <c r="AE512" s="30"/>
    </row>
    <row r="513" spans="27:31" ht="15">
      <c r="AA513" s="30"/>
      <c r="AB513" s="30"/>
      <c r="AC513" s="30"/>
      <c r="AD513" s="30"/>
      <c r="AE513" s="30"/>
    </row>
    <row r="514" spans="27:31" ht="15">
      <c r="AA514" s="30"/>
      <c r="AB514" s="30"/>
      <c r="AC514" s="30"/>
      <c r="AD514" s="30"/>
      <c r="AE514" s="30"/>
    </row>
    <row r="515" spans="27:31" ht="15">
      <c r="AA515" s="30"/>
      <c r="AB515" s="30"/>
      <c r="AC515" s="30"/>
      <c r="AD515" s="30"/>
      <c r="AE515" s="30"/>
    </row>
    <row r="516" spans="27:31" ht="15">
      <c r="AA516" s="30"/>
      <c r="AB516" s="30"/>
      <c r="AC516" s="30"/>
      <c r="AD516" s="30"/>
      <c r="AE516" s="30"/>
    </row>
    <row r="517" spans="27:31" ht="15">
      <c r="AA517" s="30"/>
      <c r="AB517" s="30"/>
      <c r="AC517" s="30"/>
      <c r="AD517" s="30"/>
      <c r="AE517" s="30"/>
    </row>
    <row r="518" spans="27:31" ht="15">
      <c r="AA518" s="30"/>
      <c r="AB518" s="30"/>
      <c r="AC518" s="30"/>
      <c r="AD518" s="30"/>
      <c r="AE518" s="30"/>
    </row>
    <row r="519" spans="27:31" ht="15">
      <c r="AA519" s="30"/>
      <c r="AB519" s="30"/>
      <c r="AC519" s="30"/>
      <c r="AD519" s="30"/>
      <c r="AE519" s="30"/>
    </row>
    <row r="520" spans="27:31" ht="15">
      <c r="AA520" s="30"/>
      <c r="AB520" s="30"/>
      <c r="AC520" s="30"/>
      <c r="AD520" s="30"/>
      <c r="AE520" s="30"/>
    </row>
    <row r="521" spans="27:31" ht="15">
      <c r="AA521" s="30"/>
      <c r="AB521" s="30"/>
      <c r="AC521" s="30"/>
      <c r="AD521" s="30"/>
      <c r="AE521" s="30"/>
    </row>
    <row r="522" spans="27:31" ht="15">
      <c r="AA522" s="30"/>
      <c r="AB522" s="30"/>
      <c r="AC522" s="30"/>
      <c r="AD522" s="30"/>
      <c r="AE522" s="30"/>
    </row>
    <row r="523" spans="27:31" ht="15">
      <c r="AA523" s="30"/>
      <c r="AB523" s="30"/>
      <c r="AC523" s="30"/>
      <c r="AD523" s="30"/>
      <c r="AE523" s="30"/>
    </row>
    <row r="524" spans="27:31" ht="15">
      <c r="AA524" s="30"/>
      <c r="AB524" s="30"/>
      <c r="AC524" s="30"/>
      <c r="AD524" s="30"/>
      <c r="AE524" s="30"/>
    </row>
    <row r="525" spans="27:31" ht="15">
      <c r="AA525" s="30"/>
      <c r="AB525" s="30"/>
      <c r="AC525" s="30"/>
      <c r="AD525" s="30"/>
      <c r="AE525" s="30"/>
    </row>
    <row r="526" spans="27:31" ht="15">
      <c r="AA526" s="30"/>
      <c r="AB526" s="30"/>
      <c r="AC526" s="30"/>
      <c r="AD526" s="30"/>
      <c r="AE526" s="30"/>
    </row>
    <row r="527" spans="27:31" ht="15">
      <c r="AA527" s="30"/>
      <c r="AB527" s="30"/>
      <c r="AC527" s="30"/>
      <c r="AD527" s="30"/>
      <c r="AE527" s="30"/>
    </row>
    <row r="528" spans="27:31" ht="15">
      <c r="AA528" s="30"/>
      <c r="AB528" s="30"/>
      <c r="AC528" s="30"/>
      <c r="AD528" s="30"/>
      <c r="AE528" s="30"/>
    </row>
    <row r="529" spans="27:31" ht="15">
      <c r="AA529" s="30"/>
      <c r="AB529" s="30"/>
      <c r="AC529" s="30"/>
      <c r="AD529" s="30"/>
      <c r="AE529" s="30"/>
    </row>
    <row r="530" spans="27:31" ht="15">
      <c r="AA530" s="30"/>
      <c r="AB530" s="30"/>
      <c r="AC530" s="30"/>
      <c r="AD530" s="30"/>
      <c r="AE530" s="30"/>
    </row>
    <row r="531" spans="27:31" ht="15">
      <c r="AA531" s="30"/>
      <c r="AB531" s="30"/>
      <c r="AC531" s="30"/>
      <c r="AD531" s="30"/>
      <c r="AE531" s="30"/>
    </row>
    <row r="532" spans="27:31" ht="15">
      <c r="AA532" s="30"/>
      <c r="AB532" s="30"/>
      <c r="AC532" s="30"/>
      <c r="AD532" s="30"/>
      <c r="AE532" s="30"/>
    </row>
    <row r="533" spans="27:31" ht="15">
      <c r="AA533" s="30"/>
      <c r="AB533" s="30"/>
      <c r="AC533" s="30"/>
      <c r="AD533" s="30"/>
      <c r="AE533" s="30"/>
    </row>
    <row r="534" spans="27:31" ht="15">
      <c r="AA534" s="30"/>
      <c r="AB534" s="30"/>
      <c r="AC534" s="30"/>
      <c r="AD534" s="30"/>
      <c r="AE534" s="30"/>
    </row>
    <row r="535" spans="27:31" ht="15">
      <c r="AA535" s="30"/>
      <c r="AB535" s="30"/>
      <c r="AC535" s="30"/>
      <c r="AD535" s="30"/>
      <c r="AE535" s="30"/>
    </row>
    <row r="536" spans="27:31" ht="15">
      <c r="AA536" s="30"/>
      <c r="AB536" s="30"/>
      <c r="AC536" s="30"/>
      <c r="AD536" s="30"/>
      <c r="AE536" s="30"/>
    </row>
    <row r="537" spans="27:31" ht="15">
      <c r="AA537" s="30"/>
      <c r="AB537" s="30"/>
      <c r="AC537" s="30"/>
      <c r="AD537" s="30"/>
      <c r="AE537" s="30"/>
    </row>
    <row r="538" spans="27:31" ht="15">
      <c r="AA538" s="30"/>
      <c r="AB538" s="30"/>
      <c r="AC538" s="30"/>
      <c r="AD538" s="30"/>
      <c r="AE538" s="30"/>
    </row>
    <row r="539" spans="27:31" ht="15">
      <c r="AA539" s="30"/>
      <c r="AB539" s="30"/>
      <c r="AC539" s="30"/>
      <c r="AD539" s="30"/>
      <c r="AE539" s="30"/>
    </row>
    <row r="540" spans="27:31" ht="15">
      <c r="AA540" s="30"/>
      <c r="AB540" s="30"/>
      <c r="AC540" s="30"/>
      <c r="AD540" s="30"/>
      <c r="AE540" s="30"/>
    </row>
    <row r="541" spans="27:31" ht="15">
      <c r="AA541" s="30"/>
      <c r="AB541" s="30"/>
      <c r="AC541" s="30"/>
      <c r="AD541" s="30"/>
      <c r="AE541" s="30"/>
    </row>
    <row r="542" spans="27:31" ht="15">
      <c r="AA542" s="30"/>
      <c r="AB542" s="30"/>
      <c r="AC542" s="30"/>
      <c r="AD542" s="30"/>
      <c r="AE542" s="30"/>
    </row>
    <row r="543" spans="27:31" ht="15">
      <c r="AA543" s="30"/>
      <c r="AB543" s="30"/>
      <c r="AC543" s="30"/>
      <c r="AD543" s="30"/>
      <c r="AE543" s="30"/>
    </row>
    <row r="544" spans="27:31" ht="15">
      <c r="AA544" s="30"/>
      <c r="AB544" s="30"/>
      <c r="AC544" s="30"/>
      <c r="AD544" s="30"/>
      <c r="AE544" s="30"/>
    </row>
    <row r="545" spans="27:31" ht="15">
      <c r="AA545" s="30"/>
      <c r="AB545" s="30"/>
      <c r="AC545" s="30"/>
      <c r="AD545" s="30"/>
      <c r="AE545" s="30"/>
    </row>
    <row r="546" spans="27:31" ht="15">
      <c r="AA546" s="30"/>
      <c r="AB546" s="30"/>
      <c r="AC546" s="30"/>
      <c r="AD546" s="30"/>
      <c r="AE546" s="30"/>
    </row>
    <row r="547" spans="27:31" ht="15">
      <c r="AA547" s="30"/>
      <c r="AB547" s="30"/>
      <c r="AC547" s="30"/>
      <c r="AD547" s="30"/>
      <c r="AE547" s="30"/>
    </row>
    <row r="548" spans="27:31" ht="15">
      <c r="AA548" s="30"/>
      <c r="AB548" s="30"/>
      <c r="AC548" s="30"/>
      <c r="AD548" s="30"/>
      <c r="AE548" s="30"/>
    </row>
    <row r="549" spans="27:31" ht="15">
      <c r="AA549" s="30"/>
      <c r="AB549" s="30"/>
      <c r="AC549" s="30"/>
      <c r="AD549" s="30"/>
      <c r="AE549" s="30"/>
    </row>
    <row r="550" spans="27:31" ht="15">
      <c r="AA550" s="30"/>
      <c r="AB550" s="30"/>
      <c r="AC550" s="30"/>
      <c r="AD550" s="30"/>
      <c r="AE550" s="30"/>
    </row>
    <row r="551" spans="27:31" ht="15">
      <c r="AA551" s="30"/>
      <c r="AB551" s="30"/>
      <c r="AC551" s="30"/>
      <c r="AD551" s="30"/>
      <c r="AE551" s="30"/>
    </row>
    <row r="552" spans="27:31" ht="15">
      <c r="AA552" s="30"/>
      <c r="AB552" s="30"/>
      <c r="AC552" s="30"/>
      <c r="AD552" s="30"/>
      <c r="AE552" s="30"/>
    </row>
    <row r="553" spans="27:31" ht="15">
      <c r="AA553" s="30"/>
      <c r="AB553" s="30"/>
      <c r="AC553" s="30"/>
      <c r="AD553" s="30"/>
      <c r="AE553" s="30"/>
    </row>
    <row r="554" spans="27:31" ht="15">
      <c r="AA554" s="30"/>
      <c r="AB554" s="30"/>
      <c r="AC554" s="30"/>
      <c r="AD554" s="30"/>
      <c r="AE554" s="30"/>
    </row>
    <row r="555" spans="27:31" ht="15">
      <c r="AA555" s="30"/>
      <c r="AB555" s="30"/>
      <c r="AC555" s="30"/>
      <c r="AD555" s="30"/>
      <c r="AE555" s="30"/>
    </row>
    <row r="556" spans="27:31" ht="15">
      <c r="AA556" s="30"/>
      <c r="AB556" s="30"/>
      <c r="AC556" s="30"/>
      <c r="AD556" s="30"/>
      <c r="AE556" s="30"/>
    </row>
    <row r="557" spans="27:31" ht="15">
      <c r="AA557" s="30"/>
      <c r="AB557" s="30"/>
      <c r="AC557" s="30"/>
      <c r="AD557" s="30"/>
      <c r="AE557" s="30"/>
    </row>
    <row r="558" spans="27:31" ht="15">
      <c r="AA558" s="30"/>
      <c r="AB558" s="30"/>
      <c r="AC558" s="30"/>
      <c r="AD558" s="30"/>
      <c r="AE558" s="30"/>
    </row>
    <row r="559" spans="27:31" ht="15">
      <c r="AA559" s="30"/>
      <c r="AB559" s="30"/>
      <c r="AC559" s="30"/>
      <c r="AD559" s="30"/>
      <c r="AE559" s="30"/>
    </row>
    <row r="560" spans="27:31" ht="15">
      <c r="AA560" s="30"/>
      <c r="AB560" s="30"/>
      <c r="AC560" s="30"/>
      <c r="AD560" s="30"/>
      <c r="AE560" s="30"/>
    </row>
    <row r="561" spans="27:31" ht="15">
      <c r="AA561" s="30"/>
      <c r="AB561" s="30"/>
      <c r="AC561" s="30"/>
      <c r="AD561" s="30"/>
      <c r="AE561" s="30"/>
    </row>
    <row r="562" spans="27:31" ht="15">
      <c r="AA562" s="30"/>
      <c r="AB562" s="30"/>
      <c r="AC562" s="30"/>
      <c r="AD562" s="30"/>
      <c r="AE562" s="30"/>
    </row>
    <row r="563" spans="27:31" ht="15">
      <c r="AA563" s="30"/>
      <c r="AB563" s="30"/>
      <c r="AC563" s="30"/>
      <c r="AD563" s="30"/>
      <c r="AE563" s="30"/>
    </row>
    <row r="564" spans="27:31" ht="15">
      <c r="AA564" s="30"/>
      <c r="AB564" s="30"/>
      <c r="AC564" s="30"/>
      <c r="AD564" s="30"/>
      <c r="AE564" s="30"/>
    </row>
    <row r="565" spans="27:31" ht="15">
      <c r="AA565" s="30"/>
      <c r="AB565" s="30"/>
      <c r="AC565" s="30"/>
      <c r="AD565" s="30"/>
      <c r="AE565" s="30"/>
    </row>
    <row r="566" spans="27:31" ht="15">
      <c r="AA566" s="30"/>
      <c r="AB566" s="30"/>
      <c r="AC566" s="30"/>
      <c r="AD566" s="30"/>
      <c r="AE566" s="30"/>
    </row>
    <row r="567" spans="27:31" ht="15">
      <c r="AA567" s="30"/>
      <c r="AB567" s="30"/>
      <c r="AC567" s="30"/>
      <c r="AD567" s="30"/>
      <c r="AE567" s="30"/>
    </row>
    <row r="568" spans="27:31" ht="15">
      <c r="AA568" s="30"/>
      <c r="AB568" s="30"/>
      <c r="AC568" s="30"/>
      <c r="AD568" s="30"/>
      <c r="AE568" s="30"/>
    </row>
    <row r="569" spans="27:31" ht="15">
      <c r="AA569" s="30"/>
      <c r="AB569" s="30"/>
      <c r="AC569" s="30"/>
      <c r="AD569" s="30"/>
      <c r="AE569" s="30"/>
    </row>
    <row r="570" spans="27:31" ht="15">
      <c r="AA570" s="30"/>
      <c r="AB570" s="30"/>
      <c r="AC570" s="30"/>
      <c r="AD570" s="30"/>
      <c r="AE570" s="30"/>
    </row>
    <row r="571" spans="27:31" ht="15">
      <c r="AA571" s="30"/>
      <c r="AB571" s="30"/>
      <c r="AC571" s="30"/>
      <c r="AD571" s="30"/>
      <c r="AE571" s="30"/>
    </row>
    <row r="572" spans="27:31" ht="15">
      <c r="AA572" s="30"/>
      <c r="AB572" s="30"/>
      <c r="AC572" s="30"/>
      <c r="AD572" s="30"/>
      <c r="AE572" s="30"/>
    </row>
    <row r="573" spans="27:31" ht="15">
      <c r="AA573" s="30"/>
      <c r="AB573" s="30"/>
      <c r="AC573" s="30"/>
      <c r="AD573" s="30"/>
      <c r="AE573" s="30"/>
    </row>
    <row r="574" spans="27:31" ht="15">
      <c r="AA574" s="30"/>
      <c r="AB574" s="30"/>
      <c r="AC574" s="30"/>
      <c r="AD574" s="30"/>
      <c r="AE574" s="30"/>
    </row>
    <row r="575" spans="27:31" ht="15">
      <c r="AA575" s="30"/>
      <c r="AB575" s="30"/>
      <c r="AC575" s="30"/>
      <c r="AD575" s="30"/>
      <c r="AE575" s="30"/>
    </row>
    <row r="576" spans="27:31" ht="15">
      <c r="AA576" s="30"/>
      <c r="AB576" s="30"/>
      <c r="AC576" s="30"/>
      <c r="AD576" s="30"/>
      <c r="AE576" s="30"/>
    </row>
    <row r="577" spans="27:31" ht="15">
      <c r="AA577" s="30"/>
      <c r="AB577" s="30"/>
      <c r="AC577" s="30"/>
      <c r="AD577" s="30"/>
      <c r="AE577" s="30"/>
    </row>
    <row r="578" spans="27:31" ht="15">
      <c r="AA578" s="30"/>
      <c r="AB578" s="30"/>
      <c r="AC578" s="30"/>
      <c r="AD578" s="30"/>
      <c r="AE578" s="30"/>
    </row>
    <row r="579" spans="27:31" ht="15">
      <c r="AA579" s="30"/>
      <c r="AB579" s="30"/>
      <c r="AC579" s="30"/>
      <c r="AD579" s="30"/>
      <c r="AE579" s="30"/>
    </row>
    <row r="580" spans="27:31" ht="15">
      <c r="AA580" s="30"/>
      <c r="AB580" s="30"/>
      <c r="AC580" s="30"/>
      <c r="AD580" s="30"/>
      <c r="AE580" s="30"/>
    </row>
    <row r="581" spans="27:31" ht="15">
      <c r="AA581" s="30"/>
      <c r="AB581" s="30"/>
      <c r="AC581" s="30"/>
      <c r="AD581" s="30"/>
      <c r="AE581" s="30"/>
    </row>
    <row r="582" spans="27:31" ht="15">
      <c r="AA582" s="30"/>
      <c r="AB582" s="30"/>
      <c r="AC582" s="30"/>
      <c r="AD582" s="30"/>
      <c r="AE582" s="30"/>
    </row>
    <row r="583" spans="27:31" ht="15">
      <c r="AA583" s="30"/>
      <c r="AB583" s="30"/>
      <c r="AC583" s="30"/>
      <c r="AD583" s="30"/>
      <c r="AE583" s="30"/>
    </row>
    <row r="584" spans="27:31" ht="15">
      <c r="AA584" s="30"/>
      <c r="AB584" s="30"/>
      <c r="AC584" s="30"/>
      <c r="AD584" s="30"/>
      <c r="AE584" s="30"/>
    </row>
    <row r="585" spans="27:31" ht="15">
      <c r="AA585" s="30"/>
      <c r="AB585" s="30"/>
      <c r="AC585" s="30"/>
      <c r="AD585" s="30"/>
      <c r="AE585" s="30"/>
    </row>
    <row r="586" spans="27:31" ht="15">
      <c r="AA586" s="30"/>
      <c r="AB586" s="30"/>
      <c r="AC586" s="30"/>
      <c r="AD586" s="30"/>
      <c r="AE586" s="30"/>
    </row>
    <row r="587" spans="27:31" ht="15">
      <c r="AA587" s="30"/>
      <c r="AB587" s="30"/>
      <c r="AC587" s="30"/>
      <c r="AD587" s="30"/>
      <c r="AE587" s="30"/>
    </row>
    <row r="588" spans="27:31" ht="15">
      <c r="AA588" s="30"/>
      <c r="AB588" s="30"/>
      <c r="AC588" s="30"/>
      <c r="AD588" s="30"/>
      <c r="AE588" s="30"/>
    </row>
    <row r="589" spans="27:31" ht="15">
      <c r="AA589" s="30"/>
      <c r="AB589" s="30"/>
      <c r="AC589" s="30"/>
      <c r="AD589" s="30"/>
      <c r="AE589" s="30"/>
    </row>
    <row r="590" spans="27:31" ht="15">
      <c r="AA590" s="30"/>
      <c r="AB590" s="30"/>
      <c r="AC590" s="30"/>
      <c r="AD590" s="30"/>
      <c r="AE590" s="30"/>
    </row>
    <row r="591" spans="27:31" ht="15">
      <c r="AA591" s="30"/>
      <c r="AB591" s="30"/>
      <c r="AC591" s="30"/>
      <c r="AD591" s="30"/>
      <c r="AE591" s="30"/>
    </row>
    <row r="592" spans="27:31" ht="15">
      <c r="AA592" s="30"/>
      <c r="AB592" s="30"/>
      <c r="AC592" s="30"/>
      <c r="AD592" s="30"/>
      <c r="AE592" s="30"/>
    </row>
    <row r="593" spans="27:31" ht="15">
      <c r="AA593" s="30"/>
      <c r="AB593" s="30"/>
      <c r="AC593" s="30"/>
      <c r="AD593" s="30"/>
      <c r="AE593" s="30"/>
    </row>
    <row r="594" spans="27:31" ht="15">
      <c r="AA594" s="30"/>
      <c r="AB594" s="30"/>
      <c r="AC594" s="30"/>
      <c r="AD594" s="30"/>
      <c r="AE594" s="30"/>
    </row>
    <row r="595" spans="27:31" ht="15">
      <c r="AA595" s="30"/>
      <c r="AB595" s="30"/>
      <c r="AC595" s="30"/>
      <c r="AD595" s="30"/>
      <c r="AE595" s="30"/>
    </row>
    <row r="596" spans="27:31" ht="15">
      <c r="AA596" s="30"/>
      <c r="AB596" s="30"/>
      <c r="AC596" s="30"/>
      <c r="AD596" s="30"/>
      <c r="AE596" s="30"/>
    </row>
  </sheetData>
  <printOptions horizontalCentered="1" verticalCentered="1"/>
  <pageMargins left="0.41" right="0.15" top="0.27" bottom="0.25" header="0.28" footer="0.15"/>
  <pageSetup fitToHeight="3" fitToWidth="1" horizontalDpi="600" verticalDpi="600" orientation="landscape" scale="71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bsimmons</dc:creator>
  <cp:keywords/>
  <dc:description/>
  <cp:lastModifiedBy>bsimmons</cp:lastModifiedBy>
  <dcterms:created xsi:type="dcterms:W3CDTF">2005-07-11T11:58:58Z</dcterms:created>
  <dcterms:modified xsi:type="dcterms:W3CDTF">2005-07-11T12:00:14Z</dcterms:modified>
  <cp:category/>
  <cp:version/>
  <cp:contentType/>
  <cp:contentStatus/>
</cp:coreProperties>
</file>