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5" yWindow="64981" windowWidth="17445" windowHeight="14160" tabRatio="500" activeTab="0"/>
  </bookViews>
  <sheets>
    <sheet name="Sheet1" sheetId="1" r:id="rId1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<sst xmlns="http://schemas.openxmlformats.org/spreadsheetml/2006/main" count="65" uniqueCount="40">
  <si>
    <t>Procurement</t>
  </si>
  <si>
    <t>PPPL Labor</t>
  </si>
  <si>
    <t>31. Magnetic sensors material procurement</t>
  </si>
  <si>
    <t>13. TF coil fabrication procurement</t>
  </si>
  <si>
    <t>15. Coil support structure</t>
  </si>
  <si>
    <t>16. LN2 manifolds and leads design (ORNL)</t>
  </si>
  <si>
    <t>17. Machine base procurement</t>
  </si>
  <si>
    <t>4. Control &amp; Protection procurements</t>
  </si>
  <si>
    <t>17. Cryostat Design</t>
  </si>
  <si>
    <t>31. Magnetic sensors fab.</t>
  </si>
  <si>
    <t>4. Electrical interlocks design</t>
  </si>
  <si>
    <t>4. Coil protection systems design</t>
  </si>
  <si>
    <t>12 VV heating/cooling</t>
  </si>
  <si>
    <t>Can start on VV field period assy earlier</t>
  </si>
  <si>
    <t>sub-total =</t>
  </si>
  <si>
    <t>Provides flexibility for assigning staff and increases schedule margin</t>
  </si>
  <si>
    <t>40% risk  applied to planned FY05 expenditures</t>
  </si>
  <si>
    <t>12. VV insulation</t>
  </si>
  <si>
    <t>18. Vac Vsl Prep (pre-assy) supports &amp; platforms plus 100% increase risk</t>
  </si>
  <si>
    <t>18. Field Period Assy MCturning fixture plus 100% risk</t>
  </si>
  <si>
    <t>14.TRC increase in fab time incl overtime (50% as long as budgeted)</t>
  </si>
  <si>
    <t>ORNL LABOR</t>
  </si>
  <si>
    <t>14. MC Winding Parts Fab. (at 40% of FY05 plan)</t>
  </si>
  <si>
    <t>14. MC Winding Parts Fab. Accelerate</t>
  </si>
  <si>
    <t>increases schedule margin by 3 mos.</t>
  </si>
  <si>
    <t>13. PF 1-3 Design acceleration</t>
  </si>
  <si>
    <t>13. CPF1-3 wind at PPPL</t>
  </si>
  <si>
    <t>Schedule Variance for planned work (@ spi=.95)</t>
  </si>
  <si>
    <t>Project contingency=</t>
  </si>
  <si>
    <t>PPPL Management Reserve =</t>
  </si>
  <si>
    <t>NCSX FY05 Contingency/Management Reserve Candidates</t>
  </si>
  <si>
    <t>14.MC Winding TYPE C FDR and documentation  (40%)</t>
  </si>
  <si>
    <t>12.VV Final FDR (40%)</t>
  </si>
  <si>
    <t>12. 14. VVSA &amp; MCWF contract changes (10%) incl preproduction casting</t>
  </si>
  <si>
    <t>Risks</t>
  </si>
  <si>
    <t>Opportunities</t>
  </si>
  <si>
    <t>Subtotal Risks =</t>
  </si>
  <si>
    <t>subtotal opportunities =</t>
  </si>
  <si>
    <t>Descretionary Funds</t>
  </si>
  <si>
    <t>Variable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</si>
</sst>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Alignment="1">
      <alignment horizontal="centerContinuous" wrapText="1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37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166" fontId="10" fillId="0" borderId="0" xfId="15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top" wrapText="1"/>
    </xf>
    <xf numFmtId="166" fontId="10" fillId="0" borderId="2" xfId="15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 wrapText="1"/>
    </xf>
    <xf numFmtId="166" fontId="10" fillId="0" borderId="0" xfId="15" applyNumberFormat="1" applyFont="1" applyFill="1" applyBorder="1" applyAlignment="1">
      <alignment vertical="top"/>
    </xf>
    <xf numFmtId="166" fontId="12" fillId="0" borderId="0" xfId="15" applyNumberFormat="1" applyFont="1" applyFill="1" applyBorder="1" applyAlignment="1">
      <alignment vertical="top"/>
    </xf>
    <xf numFmtId="0" fontId="10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/>
    </xf>
    <xf numFmtId="37" fontId="10" fillId="0" borderId="0" xfId="0" applyNumberFormat="1" applyFont="1" applyFill="1" applyBorder="1" applyAlignment="1">
      <alignment vertical="top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37" fontId="15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Alignment="1">
      <alignment/>
    </xf>
    <xf numFmtId="37" fontId="15" fillId="0" borderId="0" xfId="0" applyNumberFormat="1" applyFont="1" applyFill="1" applyAlignment="1">
      <alignment/>
    </xf>
    <xf numFmtId="166" fontId="17" fillId="0" borderId="0" xfId="15" applyNumberFormat="1" applyFont="1" applyFill="1" applyBorder="1" applyAlignment="1">
      <alignment vertical="top"/>
    </xf>
    <xf numFmtId="166" fontId="10" fillId="0" borderId="8" xfId="15" applyNumberFormat="1" applyFont="1" applyFill="1" applyBorder="1" applyAlignment="1">
      <alignment vertical="top"/>
    </xf>
    <xf numFmtId="0" fontId="15" fillId="0" borderId="0" xfId="0" applyFont="1" applyFill="1" applyAlignment="1">
      <alignment horizontal="centerContinuous" wrapText="1"/>
    </xf>
    <xf numFmtId="37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Alignment="1">
      <alignment vertical="top"/>
    </xf>
    <xf numFmtId="37" fontId="10" fillId="0" borderId="2" xfId="0" applyNumberFormat="1" applyFont="1" applyFill="1" applyBorder="1" applyAlignment="1">
      <alignment/>
    </xf>
    <xf numFmtId="37" fontId="17" fillId="0" borderId="0" xfId="0" applyNumberFormat="1" applyFont="1" applyFill="1" applyBorder="1" applyAlignment="1">
      <alignment/>
    </xf>
    <xf numFmtId="37" fontId="10" fillId="0" borderId="8" xfId="0" applyNumberFormat="1" applyFont="1" applyFill="1" applyBorder="1" applyAlignment="1">
      <alignment horizontal="right" vertical="top"/>
    </xf>
    <xf numFmtId="37" fontId="10" fillId="0" borderId="0" xfId="0" applyNumberFormat="1" applyFont="1" applyFill="1" applyBorder="1" applyAlignment="1">
      <alignment horizontal="right" vertical="top"/>
    </xf>
    <xf numFmtId="37" fontId="10" fillId="0" borderId="2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right"/>
    </xf>
    <xf numFmtId="37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 horizontal="right" vertical="top"/>
    </xf>
    <xf numFmtId="166" fontId="18" fillId="0" borderId="0" xfId="15" applyNumberFormat="1" applyFont="1" applyFill="1" applyBorder="1" applyAlignment="1">
      <alignment vertical="top"/>
    </xf>
    <xf numFmtId="0" fontId="18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23">
      <selection activeCell="E40" sqref="A1:E40"/>
    </sheetView>
  </sheetViews>
  <sheetFormatPr defaultColWidth="9.00390625" defaultRowHeight="12.75"/>
  <cols>
    <col min="1" max="1" width="9.00390625" style="25" customWidth="1"/>
    <col min="2" max="2" width="44.375" style="4" customWidth="1"/>
    <col min="3" max="3" width="14.125" style="4" customWidth="1"/>
    <col min="4" max="4" width="12.00390625" style="5" customWidth="1"/>
    <col min="5" max="5" width="67.00390625" style="6" customWidth="1"/>
    <col min="6" max="16384" width="11.00390625" style="3" customWidth="1"/>
  </cols>
  <sheetData>
    <row r="1" spans="2:5" ht="18">
      <c r="B1" s="1" t="s">
        <v>30</v>
      </c>
      <c r="C1" s="35"/>
      <c r="D1" s="30"/>
      <c r="E1" s="2"/>
    </row>
    <row r="3" ht="15.75">
      <c r="A3" s="26" t="s">
        <v>34</v>
      </c>
    </row>
    <row r="4" spans="1:5" s="9" customFormat="1" ht="15.75">
      <c r="A4" s="27"/>
      <c r="B4" s="7" t="s">
        <v>3</v>
      </c>
      <c r="C4" s="36" t="s">
        <v>0</v>
      </c>
      <c r="D4" s="19">
        <v>200</v>
      </c>
      <c r="E4" s="8" t="s">
        <v>16</v>
      </c>
    </row>
    <row r="5" spans="1:5" s="9" customFormat="1" ht="15.75">
      <c r="A5" s="27"/>
      <c r="B5" s="7" t="s">
        <v>22</v>
      </c>
      <c r="C5" s="23" t="s">
        <v>1</v>
      </c>
      <c r="D5" s="19">
        <f>417*0.4</f>
        <v>166.8</v>
      </c>
      <c r="E5" s="8"/>
    </row>
    <row r="6" spans="1:5" s="9" customFormat="1" ht="25.5">
      <c r="A6" s="27"/>
      <c r="B6" s="10" t="s">
        <v>20</v>
      </c>
      <c r="C6" s="37" t="s">
        <v>1</v>
      </c>
      <c r="D6" s="23">
        <f>57.2*0.5</f>
        <v>28.6</v>
      </c>
      <c r="E6" s="12"/>
    </row>
    <row r="7" spans="1:5" s="9" customFormat="1" ht="15.75">
      <c r="A7" s="27"/>
      <c r="B7" s="10" t="s">
        <v>19</v>
      </c>
      <c r="C7" s="37" t="s">
        <v>1</v>
      </c>
      <c r="D7" s="11">
        <f>161*2</f>
        <v>322</v>
      </c>
      <c r="E7" s="12"/>
    </row>
    <row r="8" spans="2:4" ht="26.25">
      <c r="B8" s="4" t="s">
        <v>33</v>
      </c>
      <c r="C8" s="5" t="s">
        <v>0</v>
      </c>
      <c r="D8" s="5">
        <v>500</v>
      </c>
    </row>
    <row r="9" spans="2:4" ht="15.75">
      <c r="B9" s="4" t="s">
        <v>32</v>
      </c>
      <c r="C9" s="4" t="s">
        <v>21</v>
      </c>
      <c r="D9" s="5">
        <f>159*0.4</f>
        <v>63.6</v>
      </c>
    </row>
    <row r="10" spans="2:4" ht="15.75">
      <c r="B10" s="4" t="s">
        <v>31</v>
      </c>
      <c r="C10" s="4" t="s">
        <v>21</v>
      </c>
      <c r="D10" s="31">
        <f>444*0.43</f>
        <v>190.92</v>
      </c>
    </row>
    <row r="11" spans="3:4" ht="15.75">
      <c r="C11" s="47" t="s">
        <v>36</v>
      </c>
      <c r="D11" s="44">
        <f>SUM(D4:D10)</f>
        <v>1471.92</v>
      </c>
    </row>
    <row r="12" spans="1:4" ht="18.75" thickBot="1">
      <c r="A12" s="29" t="s">
        <v>35</v>
      </c>
      <c r="D12" s="32"/>
    </row>
    <row r="13" spans="1:5" ht="15.75">
      <c r="A13" s="28"/>
      <c r="B13" s="13" t="s">
        <v>17</v>
      </c>
      <c r="C13" s="38" t="s">
        <v>0</v>
      </c>
      <c r="D13" s="14">
        <v>109.26</v>
      </c>
      <c r="E13" s="15" t="s">
        <v>13</v>
      </c>
    </row>
    <row r="14" spans="1:5" ht="15.75">
      <c r="A14" s="28"/>
      <c r="B14" s="16" t="s">
        <v>12</v>
      </c>
      <c r="C14" s="39" t="s">
        <v>0</v>
      </c>
      <c r="D14" s="33">
        <v>318</v>
      </c>
      <c r="E14" s="17" t="s">
        <v>13</v>
      </c>
    </row>
    <row r="15" spans="1:5" ht="25.5">
      <c r="A15" s="28"/>
      <c r="B15" s="18" t="s">
        <v>18</v>
      </c>
      <c r="C15" s="36" t="s">
        <v>0</v>
      </c>
      <c r="D15" s="19">
        <f>26*2</f>
        <v>52</v>
      </c>
      <c r="E15" s="17" t="s">
        <v>13</v>
      </c>
    </row>
    <row r="16" spans="1:5" ht="15.75">
      <c r="A16" s="28"/>
      <c r="B16" s="18" t="s">
        <v>2</v>
      </c>
      <c r="C16" s="36" t="s">
        <v>0</v>
      </c>
      <c r="D16" s="19">
        <v>39.29</v>
      </c>
      <c r="E16" s="17" t="s">
        <v>13</v>
      </c>
    </row>
    <row r="17" spans="1:5" ht="15.75">
      <c r="A17" s="28"/>
      <c r="B17" s="18" t="s">
        <v>9</v>
      </c>
      <c r="C17" s="23" t="s">
        <v>1</v>
      </c>
      <c r="D17" s="20">
        <v>65.6</v>
      </c>
      <c r="E17" s="17" t="s">
        <v>13</v>
      </c>
    </row>
    <row r="18" spans="1:5" ht="16.5" thickBot="1">
      <c r="A18" s="28"/>
      <c r="B18" s="21"/>
      <c r="C18" s="40" t="s">
        <v>14</v>
      </c>
      <c r="D18" s="34">
        <f>SUM(D13:D17)</f>
        <v>584.15</v>
      </c>
      <c r="E18" s="22"/>
    </row>
    <row r="19" spans="1:5" ht="16.5" thickBot="1">
      <c r="A19" s="28"/>
      <c r="B19" s="7"/>
      <c r="C19" s="41"/>
      <c r="D19" s="19"/>
      <c r="E19" s="8"/>
    </row>
    <row r="20" spans="1:5" ht="15.75">
      <c r="A20" s="28"/>
      <c r="B20" s="13" t="s">
        <v>25</v>
      </c>
      <c r="C20" s="42" t="s">
        <v>1</v>
      </c>
      <c r="D20" s="14">
        <v>88</v>
      </c>
      <c r="E20" s="15" t="s">
        <v>15</v>
      </c>
    </row>
    <row r="21" spans="1:5" ht="15.75">
      <c r="A21" s="28"/>
      <c r="B21" s="18" t="s">
        <v>26</v>
      </c>
      <c r="C21" s="36" t="s">
        <v>0</v>
      </c>
      <c r="D21" s="20">
        <v>600</v>
      </c>
      <c r="E21" s="17" t="s">
        <v>15</v>
      </c>
    </row>
    <row r="22" spans="1:5" ht="16.5" thickBot="1">
      <c r="A22" s="28"/>
      <c r="B22" s="21"/>
      <c r="C22" s="40" t="s">
        <v>14</v>
      </c>
      <c r="D22" s="34">
        <f>SUM(D20:D21)</f>
        <v>688</v>
      </c>
      <c r="E22" s="22"/>
    </row>
    <row r="23" spans="1:4" ht="18">
      <c r="A23" s="28"/>
      <c r="D23" s="32"/>
    </row>
    <row r="24" spans="2:5" ht="15.75">
      <c r="B24" s="7" t="s">
        <v>23</v>
      </c>
      <c r="C24" s="23" t="s">
        <v>1</v>
      </c>
      <c r="D24" s="19">
        <f>820/12*3</f>
        <v>205</v>
      </c>
      <c r="E24" s="8" t="s">
        <v>24</v>
      </c>
    </row>
    <row r="25" spans="2:5" ht="15.75">
      <c r="B25" s="7"/>
      <c r="C25" s="23"/>
      <c r="D25" s="19"/>
      <c r="E25" s="8"/>
    </row>
    <row r="26" spans="2:5" ht="15.75">
      <c r="B26" s="10" t="s">
        <v>4</v>
      </c>
      <c r="C26" s="5" t="s">
        <v>0</v>
      </c>
      <c r="D26" s="11">
        <v>250</v>
      </c>
      <c r="E26" s="8"/>
    </row>
    <row r="27" spans="2:5" ht="15.75">
      <c r="B27" s="10" t="s">
        <v>5</v>
      </c>
      <c r="C27" s="5" t="s">
        <v>0</v>
      </c>
      <c r="D27" s="11">
        <f>50.654+101.457+131.638+134.304</f>
        <v>418.053</v>
      </c>
      <c r="E27" s="8"/>
    </row>
    <row r="28" spans="2:5" ht="15.75">
      <c r="B28" s="10" t="s">
        <v>6</v>
      </c>
      <c r="C28" s="5" t="s">
        <v>0</v>
      </c>
      <c r="D28" s="11">
        <v>283</v>
      </c>
      <c r="E28" s="8"/>
    </row>
    <row r="29" spans="2:5" ht="15.75">
      <c r="B29" s="10" t="s">
        <v>7</v>
      </c>
      <c r="C29" s="5" t="s">
        <v>0</v>
      </c>
      <c r="D29" s="11">
        <f>64.5+23.22+7.74+58.05+15.48</f>
        <v>168.98999999999998</v>
      </c>
      <c r="E29" s="8"/>
    </row>
    <row r="30" spans="2:5" ht="15.75">
      <c r="B30" s="10" t="s">
        <v>8</v>
      </c>
      <c r="C30" s="37" t="s">
        <v>1</v>
      </c>
      <c r="D30" s="11">
        <v>228.53</v>
      </c>
      <c r="E30" s="8"/>
    </row>
    <row r="31" spans="2:4" ht="15.75">
      <c r="B31" s="10" t="s">
        <v>10</v>
      </c>
      <c r="C31" s="37" t="s">
        <v>1</v>
      </c>
      <c r="D31" s="11">
        <f>30.286+27.082+13.078+15.852+20.476+64.5+20.476+21.797</f>
        <v>213.547</v>
      </c>
    </row>
    <row r="32" spans="2:4" ht="15.75">
      <c r="B32" s="10" t="s">
        <v>11</v>
      </c>
      <c r="C32" s="37" t="s">
        <v>1</v>
      </c>
      <c r="D32" s="20">
        <f>13.211+70.629+64.203+22.458+42.01+22.458+23.68</f>
        <v>258.649</v>
      </c>
    </row>
    <row r="33" spans="2:4" ht="15.75">
      <c r="B33" s="10"/>
      <c r="C33" s="45" t="s">
        <v>37</v>
      </c>
      <c r="D33" s="46">
        <f>SUM(D18,D22,D24:D32)</f>
        <v>3297.919</v>
      </c>
    </row>
    <row r="34" spans="2:4" ht="15.75">
      <c r="B34" s="10"/>
      <c r="C34" s="45"/>
      <c r="D34" s="46"/>
    </row>
    <row r="35" ht="15.75">
      <c r="A35" s="29" t="s">
        <v>38</v>
      </c>
    </row>
    <row r="36" spans="2:4" ht="15.75">
      <c r="B36" s="24"/>
      <c r="C36" s="43" t="s">
        <v>28</v>
      </c>
      <c r="D36" s="5">
        <v>1200</v>
      </c>
    </row>
    <row r="37" spans="2:4" ht="15.75">
      <c r="B37" s="24"/>
      <c r="C37" s="43" t="s">
        <v>29</v>
      </c>
      <c r="D37" s="31">
        <v>1700</v>
      </c>
    </row>
    <row r="38" spans="2:4" ht="18">
      <c r="B38" s="24"/>
      <c r="D38" s="32">
        <f>SUM(D36:D37)</f>
        <v>2900</v>
      </c>
    </row>
    <row r="39" ht="15.75">
      <c r="A39" s="26" t="s">
        <v>39</v>
      </c>
    </row>
    <row r="40" spans="2:4" ht="15.75">
      <c r="B40" s="24" t="s">
        <v>27</v>
      </c>
      <c r="D40" s="31">
        <f>-18680*0.05</f>
        <v>-934</v>
      </c>
    </row>
  </sheetData>
  <printOptions/>
  <pageMargins left="0.75" right="0.75" top="0.54" bottom="1" header="0.5" footer="0.5"/>
  <pageSetup fitToHeight="1" fitToWidth="1" orientation="landscape" scale="73" r:id="rId1"/>
  <headerFooter alignWithMargins="0">
    <oddFooter>&amp;R&amp;F    &amp;A  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 Neilson</dc:creator>
  <cp:keywords/>
  <dc:description/>
  <cp:lastModifiedBy>bsimmons</cp:lastModifiedBy>
  <cp:lastPrinted>2004-12-09T19:14:16Z</cp:lastPrinted>
  <dcterms:created xsi:type="dcterms:W3CDTF">2004-11-24T01:20:18Z</dcterms:created>
  <dcterms:modified xsi:type="dcterms:W3CDTF">2004-12-09T19:14:42Z</dcterms:modified>
  <cp:category/>
  <cp:version/>
  <cp:contentType/>
  <cp:contentStatus/>
</cp:coreProperties>
</file>