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520" windowWidth="28640" windowHeight="15260" activeTab="0"/>
  </bookViews>
  <sheets>
    <sheet name="Cost Spread Sheet FY 01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<sst xmlns="http://schemas.openxmlformats.org/spreadsheetml/2006/main" count="72" uniqueCount="58">
  <si>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 xml:space="preserve">Project Management and </t>
  </si>
  <si>
    <t>Control</t>
  </si>
  <si>
    <t>WBS 8101</t>
  </si>
  <si>
    <t>WBS 8401</t>
  </si>
  <si>
    <t>Project Physics (Off-Site)</t>
  </si>
  <si>
    <t>(Lazarus)</t>
  </si>
  <si>
    <t>Adjusted</t>
  </si>
  <si>
    <t>Total</t>
  </si>
  <si>
    <t>Budget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</si>
  <si>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</si>
  <si>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</si>
  <si>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</si>
  <si>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</si>
  <si>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</si>
  <si>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</si>
  <si>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</si>
  <si>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</si>
  <si>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</si>
  <si>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</si>
  <si>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</si>
  <si>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</si>
  <si>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% Used</t>
  </si>
  <si>
    <t>Remarks</t>
  </si>
  <si>
    <t>Work Package</t>
  </si>
  <si>
    <t xml:space="preserve"> </t>
  </si>
  <si>
    <t>Material</t>
  </si>
  <si>
    <t>Sub</t>
  </si>
  <si>
    <t>Labor</t>
  </si>
  <si>
    <t xml:space="preserve">TOTAL </t>
  </si>
  <si>
    <t>PROPOSED</t>
  </si>
  <si>
    <t xml:space="preserve">Labor </t>
  </si>
  <si>
    <t>Project Physics (On-Site)</t>
  </si>
  <si>
    <t>(Spong and Berry)</t>
  </si>
  <si>
    <t>University Support</t>
  </si>
  <si>
    <t>UCSD</t>
  </si>
  <si>
    <t>S/C</t>
  </si>
  <si>
    <t>Account</t>
  </si>
  <si>
    <t>AT5015060</t>
  </si>
  <si>
    <t>ORNL COMPACT STELLARATOR SUPPORT NCSX - MONTHLY COST - FY 2004</t>
  </si>
  <si>
    <t>Was FY 03 Account 356003ZA</t>
  </si>
  <si>
    <t>FY 2004</t>
  </si>
  <si>
    <t>Was FY 03 Account 356003ZB</t>
  </si>
  <si>
    <t>Was FY 03 Account 356003ZC</t>
  </si>
  <si>
    <t>Was FY 03 Account 356003ZD</t>
  </si>
  <si>
    <t>Was FY 03 Account 356003ZE</t>
  </si>
  <si>
    <t>(Lyon, Benson/Martin, Akers)</t>
  </si>
  <si>
    <t xml:space="preserve">Program Administration </t>
  </si>
  <si>
    <t>Correction from FY 2003</t>
  </si>
  <si>
    <t>versus</t>
  </si>
  <si>
    <t>spent</t>
  </si>
  <si>
    <t>Fusion Program</t>
  </si>
  <si>
    <t>Administration</t>
  </si>
  <si>
    <t>RESEARCH PREPARATION</t>
  </si>
  <si>
    <t xml:space="preserve"> OPERATING FUNDS</t>
  </si>
  <si>
    <t>--&gt;  to date spent</t>
  </si>
  <si>
    <t>business days to date</t>
  </si>
  <si>
    <t>(Mioduszewski, Owen)</t>
  </si>
  <si>
    <t>includes $56,196 carryover, excludes 12% GSO carryover requirement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</si>
</sst>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2" xfId="0" applyFont="1" applyBorder="1" applyAlignment="1">
      <alignment horizontal="left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Font="1" applyBorder="1" applyAlignment="1">
      <alignment horizontal="right"/>
    </xf>
    <xf numFmtId="1" fontId="0" fillId="0" borderId="5" xfId="0" applyNumberForma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6" fontId="9" fillId="0" borderId="0" xfId="0" applyNumberFormat="1" applyFont="1" applyAlignment="1" applyProtection="1">
      <alignment/>
      <protection locked="0"/>
    </xf>
    <xf numFmtId="166" fontId="9" fillId="0" borderId="0" xfId="0" applyNumberFormat="1" applyFont="1" applyAlignment="1">
      <alignment/>
    </xf>
    <xf numFmtId="166" fontId="9" fillId="0" borderId="3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6"/>
  <sheetViews>
    <sheetView tabSelected="1" workbookViewId="0" topLeftCell="A6">
      <selection activeCell="D50" sqref="D50"/>
    </sheetView>
  </sheetViews>
  <sheetFormatPr defaultColWidth="11.00390625" defaultRowHeight="12.75"/>
  <cols>
    <col min="1" max="1" width="27.00390625" style="0" customWidth="1"/>
    <col min="2" max="2" width="17.00390625" style="0" customWidth="1"/>
    <col min="3" max="3" width="11.75390625" style="30" customWidth="1"/>
    <col min="4" max="15" width="11.75390625" style="0" customWidth="1"/>
    <col min="16" max="16" width="9.25390625" style="0" hidden="1" customWidth="1"/>
    <col min="17" max="17" width="9.75390625" style="0" hidden="1" customWidth="1"/>
    <col min="18" max="18" width="11.375" style="0" customWidth="1"/>
    <col min="19" max="19" width="27.375" style="0" customWidth="1"/>
    <col min="20" max="16384" width="9.75390625" style="0" customWidth="1"/>
  </cols>
  <sheetData>
    <row r="2" ht="15.75" customHeight="1">
      <c r="A2" s="5" t="s">
        <v>38</v>
      </c>
    </row>
    <row r="3" ht="15.75" customHeight="1">
      <c r="D3" s="5"/>
    </row>
    <row r="4" spans="1:4" ht="15.75" customHeight="1">
      <c r="A4" s="5" t="s">
        <v>52</v>
      </c>
      <c r="B4" s="1" t="s">
        <v>53</v>
      </c>
      <c r="D4" s="5"/>
    </row>
    <row r="5" spans="1:7" ht="27" customHeight="1">
      <c r="A5" s="9" t="s">
        <v>37</v>
      </c>
      <c r="D5" s="5"/>
      <c r="G5" s="5"/>
    </row>
    <row r="6" spans="6:16" ht="13.5" customHeight="1">
      <c r="F6" s="1"/>
      <c r="O6" s="3"/>
      <c r="P6" s="1" t="s">
        <v>29</v>
      </c>
    </row>
    <row r="7" spans="15:19" ht="12.75">
      <c r="O7" s="3"/>
      <c r="P7" s="3" t="s">
        <v>6</v>
      </c>
      <c r="Q7" s="3"/>
      <c r="R7" s="3" t="s">
        <v>40</v>
      </c>
      <c r="S7" s="1"/>
    </row>
    <row r="8" spans="3:20" ht="12.75">
      <c r="C8" s="31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20</v>
      </c>
      <c r="O8" s="37" t="s">
        <v>7</v>
      </c>
      <c r="P8" s="3" t="s">
        <v>8</v>
      </c>
      <c r="Q8" s="3" t="s">
        <v>21</v>
      </c>
      <c r="R8" s="3" t="s">
        <v>36</v>
      </c>
      <c r="S8" s="3" t="s">
        <v>22</v>
      </c>
      <c r="T8" s="3"/>
    </row>
    <row r="9" spans="2:20" ht="12.75">
      <c r="B9" s="3" t="s">
        <v>23</v>
      </c>
      <c r="D9" t="s">
        <v>24</v>
      </c>
      <c r="O9" s="38"/>
      <c r="S9" s="1"/>
      <c r="T9" s="1"/>
    </row>
    <row r="10" spans="2:20" ht="12.75">
      <c r="B10" s="3"/>
      <c r="O10" s="38"/>
      <c r="S10" s="1"/>
      <c r="T10" s="1"/>
    </row>
    <row r="11" spans="1:20" ht="12.75">
      <c r="A11" s="11" t="s">
        <v>0</v>
      </c>
      <c r="B11" s="12" t="s">
        <v>2</v>
      </c>
      <c r="C11" s="3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9"/>
      <c r="P11" s="13"/>
      <c r="Q11" s="13"/>
      <c r="T11" s="1"/>
    </row>
    <row r="12" spans="1:20" ht="12.75">
      <c r="A12" s="1" t="s">
        <v>1</v>
      </c>
      <c r="B12" s="3" t="s">
        <v>30</v>
      </c>
      <c r="C12" s="30">
        <v>3965</v>
      </c>
      <c r="D12">
        <v>4140</v>
      </c>
      <c r="E12">
        <v>3828</v>
      </c>
      <c r="F12">
        <v>2297</v>
      </c>
      <c r="G12" s="8">
        <v>4593.71</v>
      </c>
      <c r="H12" s="8">
        <v>4785.12</v>
      </c>
      <c r="I12" s="8">
        <v>3253.87</v>
      </c>
      <c r="J12" s="8">
        <v>4210.9</v>
      </c>
      <c r="K12" s="8">
        <v>4593.71</v>
      </c>
      <c r="L12" s="8">
        <v>12625.37</v>
      </c>
      <c r="M12" s="8">
        <f>13918.82-1363.65</f>
        <v>12555.17</v>
      </c>
      <c r="N12" s="8">
        <v>28043.73</v>
      </c>
      <c r="O12" s="40">
        <f>C12+D12+E12+F12+G12+H12+I12+J12+K12+L12+M12+N12</f>
        <v>88891.58</v>
      </c>
      <c r="Q12" s="4"/>
      <c r="R12" s="14">
        <v>35600332</v>
      </c>
      <c r="S12" s="15" t="s">
        <v>39</v>
      </c>
      <c r="T12" s="1"/>
    </row>
    <row r="13" spans="1:20" ht="12.75">
      <c r="A13" s="1" t="s">
        <v>45</v>
      </c>
      <c r="B13" s="3" t="s">
        <v>25</v>
      </c>
      <c r="C13" s="30">
        <v>0</v>
      </c>
      <c r="D13">
        <v>0</v>
      </c>
      <c r="E13">
        <v>0</v>
      </c>
      <c r="F13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1363.65</v>
      </c>
      <c r="N13" s="8">
        <v>0</v>
      </c>
      <c r="O13" s="40">
        <f>C13+D13+E13+F13+G13+H13+I13+J13+K13+L13+M13+N13</f>
        <v>1363.65</v>
      </c>
      <c r="T13" s="1"/>
    </row>
    <row r="14" spans="2:20" ht="12.75">
      <c r="B14" s="3" t="s">
        <v>26</v>
      </c>
      <c r="C14" s="30">
        <f>C12+C13</f>
        <v>3965</v>
      </c>
      <c r="D14">
        <f aca="true" t="shared" si="0" ref="D14:O14">D12+D13</f>
        <v>4140</v>
      </c>
      <c r="E14">
        <f t="shared" si="0"/>
        <v>3828</v>
      </c>
      <c r="F14">
        <f t="shared" si="0"/>
        <v>2297</v>
      </c>
      <c r="G14" s="8">
        <f t="shared" si="0"/>
        <v>4593.71</v>
      </c>
      <c r="H14" s="8">
        <f t="shared" si="0"/>
        <v>4785.12</v>
      </c>
      <c r="I14" s="8">
        <f t="shared" si="0"/>
        <v>3253.87</v>
      </c>
      <c r="J14" s="8">
        <f t="shared" si="0"/>
        <v>4210.9</v>
      </c>
      <c r="K14" s="8">
        <f t="shared" si="0"/>
        <v>4593.71</v>
      </c>
      <c r="L14" s="8">
        <f t="shared" si="0"/>
        <v>12625.37</v>
      </c>
      <c r="M14" s="8">
        <f t="shared" si="0"/>
        <v>13918.82</v>
      </c>
      <c r="N14" s="8">
        <f t="shared" si="0"/>
        <v>28043.73</v>
      </c>
      <c r="O14" s="40">
        <f t="shared" si="0"/>
        <v>90255.23</v>
      </c>
      <c r="P14">
        <f>77447-27520</f>
        <v>49927</v>
      </c>
      <c r="Q14" s="4">
        <f>O14/P14</f>
        <v>1.8077439061029101</v>
      </c>
      <c r="R14" s="1"/>
      <c r="T14" s="1"/>
    </row>
    <row r="15" spans="2:20" ht="12.75">
      <c r="B15" s="3"/>
      <c r="G15" s="8"/>
      <c r="H15" s="8"/>
      <c r="I15" s="8"/>
      <c r="K15" s="8"/>
      <c r="L15" s="8"/>
      <c r="M15" s="8"/>
      <c r="N15" s="8"/>
      <c r="O15" s="40"/>
      <c r="R15" s="10"/>
      <c r="T15" s="1"/>
    </row>
    <row r="16" spans="1:20" ht="12.75">
      <c r="A16" s="11" t="s">
        <v>31</v>
      </c>
      <c r="B16" s="12" t="s">
        <v>3</v>
      </c>
      <c r="C16" s="32"/>
      <c r="D16" s="13"/>
      <c r="E16" s="13"/>
      <c r="F16" s="13"/>
      <c r="G16" s="24"/>
      <c r="H16" s="24"/>
      <c r="I16" s="24"/>
      <c r="J16" s="13"/>
      <c r="K16" s="24"/>
      <c r="L16" s="24"/>
      <c r="M16" s="24"/>
      <c r="N16" s="24"/>
      <c r="O16" s="41"/>
      <c r="P16" s="13"/>
      <c r="Q16" s="13"/>
      <c r="R16" s="1"/>
      <c r="T16" s="1"/>
    </row>
    <row r="17" spans="1:20" ht="12.75">
      <c r="A17" s="1" t="s">
        <v>56</v>
      </c>
      <c r="B17" s="3" t="s">
        <v>27</v>
      </c>
      <c r="C17" s="30">
        <v>11701</v>
      </c>
      <c r="D17">
        <v>10546</v>
      </c>
      <c r="E17">
        <v>6534</v>
      </c>
      <c r="F17">
        <v>990</v>
      </c>
      <c r="G17" s="8">
        <v>0</v>
      </c>
      <c r="H17" s="8">
        <v>792.04</v>
      </c>
      <c r="I17" s="8">
        <v>990.05</v>
      </c>
      <c r="J17">
        <v>0</v>
      </c>
      <c r="K17" s="8">
        <v>6336.32</v>
      </c>
      <c r="L17" s="8">
        <v>15444.78</v>
      </c>
      <c r="M17" s="8">
        <v>3960.2</v>
      </c>
      <c r="N17" s="8">
        <v>792.04</v>
      </c>
      <c r="O17" s="40">
        <f>C17+D17+E17+F17+G17+H17+I17+J17+K17+L17+M17+N17</f>
        <v>58086.43</v>
      </c>
      <c r="R17" s="14">
        <v>35600337</v>
      </c>
      <c r="S17" s="15" t="s">
        <v>41</v>
      </c>
      <c r="T17" s="1"/>
    </row>
    <row r="18" spans="2:20" ht="12.75">
      <c r="B18" s="3" t="s">
        <v>25</v>
      </c>
      <c r="C18" s="30">
        <v>0</v>
      </c>
      <c r="D18">
        <v>0</v>
      </c>
      <c r="E18">
        <v>0</v>
      </c>
      <c r="F18">
        <v>0</v>
      </c>
      <c r="G18" s="8">
        <v>0</v>
      </c>
      <c r="H18" s="8">
        <v>0</v>
      </c>
      <c r="I18" s="8">
        <v>0</v>
      </c>
      <c r="J18">
        <v>0</v>
      </c>
      <c r="K18" s="8">
        <v>0</v>
      </c>
      <c r="L18" s="8">
        <v>0</v>
      </c>
      <c r="M18" s="8">
        <v>0</v>
      </c>
      <c r="N18" s="8">
        <v>0</v>
      </c>
      <c r="O18" s="40">
        <f>C18+D18+E18+F18+G18+H18+I18+J18+K18+L18+M18+N18</f>
        <v>0</v>
      </c>
      <c r="R18" s="1"/>
      <c r="T18" s="1"/>
    </row>
    <row r="19" spans="1:20" ht="12.75">
      <c r="A19" s="1"/>
      <c r="B19" s="3" t="s">
        <v>26</v>
      </c>
      <c r="C19" s="33">
        <f>C17+C18</f>
        <v>11701</v>
      </c>
      <c r="D19" s="7">
        <f aca="true" t="shared" si="1" ref="D19:O19">D17+D18</f>
        <v>10546</v>
      </c>
      <c r="E19" s="7">
        <f t="shared" si="1"/>
        <v>6534</v>
      </c>
      <c r="F19" s="7">
        <f t="shared" si="1"/>
        <v>990</v>
      </c>
      <c r="G19" s="25">
        <f t="shared" si="1"/>
        <v>0</v>
      </c>
      <c r="H19" s="25">
        <f t="shared" si="1"/>
        <v>792.04</v>
      </c>
      <c r="I19" s="25">
        <f t="shared" si="1"/>
        <v>990.05</v>
      </c>
      <c r="J19" s="7">
        <f t="shared" si="1"/>
        <v>0</v>
      </c>
      <c r="K19" s="25">
        <f t="shared" si="1"/>
        <v>6336.32</v>
      </c>
      <c r="L19" s="25">
        <f t="shared" si="1"/>
        <v>15444.78</v>
      </c>
      <c r="M19" s="25">
        <f t="shared" si="1"/>
        <v>3960.2</v>
      </c>
      <c r="N19" s="25">
        <f t="shared" si="1"/>
        <v>792.04</v>
      </c>
      <c r="O19" s="42">
        <f t="shared" si="1"/>
        <v>58086.43</v>
      </c>
      <c r="P19">
        <v>65000</v>
      </c>
      <c r="Q19" s="4">
        <f>O19/P19</f>
        <v>0.8936373846153847</v>
      </c>
      <c r="R19" s="1"/>
      <c r="T19" s="1"/>
    </row>
    <row r="20" spans="2:20" ht="12.75">
      <c r="B20" s="3"/>
      <c r="G20" s="8"/>
      <c r="H20" s="8"/>
      <c r="I20" s="8"/>
      <c r="K20" s="8"/>
      <c r="L20" s="8"/>
      <c r="M20" s="8"/>
      <c r="N20" s="8"/>
      <c r="O20" s="40"/>
      <c r="Q20" s="4"/>
      <c r="R20" s="10"/>
      <c r="T20" s="1"/>
    </row>
    <row r="21" spans="1:20" ht="12.75">
      <c r="A21" s="11" t="s">
        <v>4</v>
      </c>
      <c r="B21" s="12" t="s">
        <v>3</v>
      </c>
      <c r="C21" s="32"/>
      <c r="D21" s="13"/>
      <c r="E21" s="13"/>
      <c r="F21" s="13"/>
      <c r="G21" s="24"/>
      <c r="H21" s="24"/>
      <c r="I21" s="24"/>
      <c r="J21" s="13"/>
      <c r="K21" s="24"/>
      <c r="L21" s="24"/>
      <c r="M21" s="24"/>
      <c r="N21" s="24"/>
      <c r="O21" s="41"/>
      <c r="P21" s="13"/>
      <c r="Q21" s="13"/>
      <c r="R21" s="10"/>
      <c r="T21" s="1"/>
    </row>
    <row r="22" spans="1:20" ht="12.75">
      <c r="A22" s="1" t="s">
        <v>5</v>
      </c>
      <c r="B22" s="3" t="s">
        <v>27</v>
      </c>
      <c r="C22" s="30">
        <v>0</v>
      </c>
      <c r="D22">
        <v>0</v>
      </c>
      <c r="E22">
        <v>0</v>
      </c>
      <c r="F22">
        <v>2481</v>
      </c>
      <c r="G22" s="8">
        <v>17308.56</v>
      </c>
      <c r="H22" s="8">
        <v>-620.02</v>
      </c>
      <c r="I22" s="8">
        <v>3721.24</v>
      </c>
      <c r="J22">
        <v>0</v>
      </c>
      <c r="K22" s="8">
        <v>0</v>
      </c>
      <c r="L22" s="8">
        <v>0</v>
      </c>
      <c r="M22" s="8">
        <v>620.2</v>
      </c>
      <c r="N22" s="8">
        <v>171.19</v>
      </c>
      <c r="O22" s="40">
        <f>C22+D22+E22+F22+G22+H22+I22+J22+K22+L22+M22+N22</f>
        <v>23682.17</v>
      </c>
      <c r="R22" s="14">
        <v>35600356</v>
      </c>
      <c r="S22" s="15" t="s">
        <v>42</v>
      </c>
      <c r="T22" s="1"/>
    </row>
    <row r="23" spans="1:20" ht="12.75">
      <c r="A23" s="1"/>
      <c r="B23" s="3" t="s">
        <v>25</v>
      </c>
      <c r="C23" s="30">
        <v>413</v>
      </c>
      <c r="D23">
        <v>-680</v>
      </c>
      <c r="E23">
        <v>0</v>
      </c>
      <c r="F23">
        <v>0</v>
      </c>
      <c r="G23" s="8">
        <v>0</v>
      </c>
      <c r="H23" s="8">
        <v>0</v>
      </c>
      <c r="I23" s="8">
        <v>0</v>
      </c>
      <c r="J23">
        <v>0</v>
      </c>
      <c r="K23" s="8">
        <v>0</v>
      </c>
      <c r="L23" s="8">
        <v>0</v>
      </c>
      <c r="M23" s="8">
        <v>0</v>
      </c>
      <c r="N23" s="8">
        <v>0</v>
      </c>
      <c r="O23" s="40">
        <f>C23+D23+E23+F23+G23+H23+I23+J23+K23+L23+M23+N23</f>
        <v>-267</v>
      </c>
      <c r="R23" s="1"/>
      <c r="T23" s="1"/>
    </row>
    <row r="24" spans="1:20" ht="12.75">
      <c r="A24" s="1"/>
      <c r="B24" s="3" t="s">
        <v>26</v>
      </c>
      <c r="C24" s="30">
        <f>C22+C23</f>
        <v>413</v>
      </c>
      <c r="D24">
        <f aca="true" t="shared" si="2" ref="D24:O24">D22+D23</f>
        <v>-680</v>
      </c>
      <c r="E24">
        <f t="shared" si="2"/>
        <v>0</v>
      </c>
      <c r="F24">
        <f t="shared" si="2"/>
        <v>2481</v>
      </c>
      <c r="G24" s="8">
        <f t="shared" si="2"/>
        <v>17308.56</v>
      </c>
      <c r="H24" s="8">
        <f t="shared" si="2"/>
        <v>-620.02</v>
      </c>
      <c r="I24" s="8">
        <f t="shared" si="2"/>
        <v>3721.24</v>
      </c>
      <c r="J24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620.2</v>
      </c>
      <c r="N24" s="8">
        <f t="shared" si="2"/>
        <v>171.19</v>
      </c>
      <c r="O24" s="42">
        <f t="shared" si="2"/>
        <v>23415.17</v>
      </c>
      <c r="P24">
        <v>58000</v>
      </c>
      <c r="Q24" s="4">
        <f>O24/P24</f>
        <v>0.4037098275862069</v>
      </c>
      <c r="R24" s="1"/>
      <c r="T24" s="1"/>
    </row>
    <row r="25" spans="2:20" ht="13.5" customHeight="1">
      <c r="B25" s="3"/>
      <c r="G25" s="8"/>
      <c r="H25" s="8"/>
      <c r="I25" s="8"/>
      <c r="K25" s="8"/>
      <c r="L25" s="8"/>
      <c r="M25" s="8"/>
      <c r="N25" s="8"/>
      <c r="O25" s="40"/>
      <c r="Q25" s="4"/>
      <c r="R25" s="10"/>
      <c r="T25" s="1"/>
    </row>
    <row r="26" spans="1:20" ht="13.5" customHeight="1">
      <c r="A26" s="11" t="s">
        <v>31</v>
      </c>
      <c r="B26" s="12" t="s">
        <v>3</v>
      </c>
      <c r="C26" s="32"/>
      <c r="D26" s="13"/>
      <c r="E26" s="13"/>
      <c r="F26" s="13"/>
      <c r="G26" s="24"/>
      <c r="H26" s="24"/>
      <c r="I26" s="24"/>
      <c r="J26" s="13"/>
      <c r="K26" s="24"/>
      <c r="L26" s="24"/>
      <c r="M26" s="24"/>
      <c r="N26" s="24"/>
      <c r="O26" s="41"/>
      <c r="P26" s="13"/>
      <c r="Q26" s="13"/>
      <c r="R26" s="10"/>
      <c r="T26" s="1"/>
    </row>
    <row r="27" spans="1:20" ht="13.5" customHeight="1">
      <c r="A27" s="1" t="s">
        <v>32</v>
      </c>
      <c r="B27" s="3" t="s">
        <v>27</v>
      </c>
      <c r="C27" s="30">
        <v>17445</v>
      </c>
      <c r="D27">
        <v>5949</v>
      </c>
      <c r="E27">
        <v>0</v>
      </c>
      <c r="F27">
        <v>0</v>
      </c>
      <c r="G27" s="8">
        <v>0</v>
      </c>
      <c r="H27" s="8">
        <v>0</v>
      </c>
      <c r="I27" s="8">
        <v>0</v>
      </c>
      <c r="J27">
        <v>0</v>
      </c>
      <c r="K27" s="8">
        <v>0</v>
      </c>
      <c r="L27" s="8">
        <v>0</v>
      </c>
      <c r="M27" s="8">
        <v>0</v>
      </c>
      <c r="N27" s="8">
        <v>3272.07</v>
      </c>
      <c r="O27" s="40">
        <f>C27+D27+E27+F27+G27+H27+I27+J27+K27+L27+M27+N27</f>
        <v>26666.07</v>
      </c>
      <c r="R27" s="14">
        <v>35600357</v>
      </c>
      <c r="S27" s="15" t="s">
        <v>43</v>
      </c>
      <c r="T27" s="1"/>
    </row>
    <row r="28" spans="1:20" ht="13.5" customHeight="1">
      <c r="A28" s="1"/>
      <c r="B28" s="3" t="s">
        <v>25</v>
      </c>
      <c r="C28" s="30">
        <v>0</v>
      </c>
      <c r="D28">
        <v>0</v>
      </c>
      <c r="E28">
        <v>0</v>
      </c>
      <c r="F28">
        <v>0</v>
      </c>
      <c r="G28" s="8">
        <v>0</v>
      </c>
      <c r="H28" s="8">
        <v>0</v>
      </c>
      <c r="I28" s="8">
        <v>0</v>
      </c>
      <c r="J28">
        <v>0</v>
      </c>
      <c r="K28" s="8">
        <v>0</v>
      </c>
      <c r="L28" s="8">
        <v>0</v>
      </c>
      <c r="M28" s="8">
        <v>0</v>
      </c>
      <c r="N28" s="8">
        <v>0</v>
      </c>
      <c r="O28" s="40">
        <f>C28+D28+E28+F28+G28+H28+I28+J28+K28+L28+M28+N28</f>
        <v>0</v>
      </c>
      <c r="R28" s="1"/>
      <c r="T28" s="1"/>
    </row>
    <row r="29" spans="1:20" ht="13.5" customHeight="1">
      <c r="A29" s="6"/>
      <c r="B29" s="3" t="s">
        <v>26</v>
      </c>
      <c r="C29" s="30">
        <f>C27+C28</f>
        <v>17445</v>
      </c>
      <c r="D29">
        <f aca="true" t="shared" si="3" ref="D29:O29">D27+D28</f>
        <v>5949</v>
      </c>
      <c r="E29">
        <f t="shared" si="3"/>
        <v>0</v>
      </c>
      <c r="F29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3272.07</v>
      </c>
      <c r="O29" s="40">
        <f t="shared" si="3"/>
        <v>26666.07</v>
      </c>
      <c r="P29">
        <v>31000</v>
      </c>
      <c r="Q29" s="4">
        <f>O29/P29</f>
        <v>0.8601958064516129</v>
      </c>
      <c r="R29" s="1"/>
      <c r="T29" s="1"/>
    </row>
    <row r="30" spans="2:20" ht="13.5" customHeight="1">
      <c r="B30" s="3"/>
      <c r="G30" s="8"/>
      <c r="H30" s="8"/>
      <c r="I30" s="8"/>
      <c r="K30" s="8"/>
      <c r="L30" s="8"/>
      <c r="M30" s="8"/>
      <c r="N30" s="8"/>
      <c r="O30" s="40"/>
      <c r="Q30" s="4"/>
      <c r="R30" s="10"/>
      <c r="T30" s="1"/>
    </row>
    <row r="31" spans="1:20" ht="13.5" customHeight="1">
      <c r="A31" s="1" t="s">
        <v>33</v>
      </c>
      <c r="B31" s="3" t="s">
        <v>3</v>
      </c>
      <c r="G31" s="8"/>
      <c r="H31" s="8"/>
      <c r="I31" s="8"/>
      <c r="K31" s="8"/>
      <c r="L31" s="8"/>
      <c r="M31" s="8"/>
      <c r="N31" s="8"/>
      <c r="O31" s="40"/>
      <c r="R31" s="10"/>
      <c r="T31" s="1"/>
    </row>
    <row r="32" spans="1:20" ht="13.5" customHeight="1">
      <c r="A32" s="2" t="s">
        <v>34</v>
      </c>
      <c r="B32" s="16" t="s">
        <v>35</v>
      </c>
      <c r="C32" s="34">
        <v>2113</v>
      </c>
      <c r="D32" s="17">
        <v>0</v>
      </c>
      <c r="E32" s="17">
        <v>2018</v>
      </c>
      <c r="F32" s="17">
        <v>240</v>
      </c>
      <c r="G32" s="18">
        <v>6165.76</v>
      </c>
      <c r="H32" s="18">
        <v>0</v>
      </c>
      <c r="I32" s="18">
        <v>6878.68</v>
      </c>
      <c r="J32" s="17">
        <v>0</v>
      </c>
      <c r="K32" s="18">
        <v>3420.8</v>
      </c>
      <c r="L32" s="18">
        <v>0</v>
      </c>
      <c r="M32" s="18">
        <v>8833.4</v>
      </c>
      <c r="N32" s="18">
        <v>13419.09</v>
      </c>
      <c r="O32" s="43">
        <f>C32+D32+E32+F32+G32+H32+I32+J32+K32+L32+M32+N32</f>
        <v>43088.729999999996</v>
      </c>
      <c r="P32" s="17">
        <v>38248</v>
      </c>
      <c r="Q32" s="17"/>
      <c r="R32" s="14">
        <v>35600358</v>
      </c>
      <c r="S32" s="15" t="s">
        <v>44</v>
      </c>
      <c r="T32" s="1"/>
    </row>
    <row r="33" spans="1:20" ht="13.5" customHeight="1">
      <c r="A33" s="1"/>
      <c r="B33" s="3" t="s">
        <v>35</v>
      </c>
      <c r="C33" s="30">
        <v>0</v>
      </c>
      <c r="D33">
        <v>0</v>
      </c>
      <c r="E33">
        <v>0</v>
      </c>
      <c r="F33">
        <v>0</v>
      </c>
      <c r="G33" s="8">
        <v>0</v>
      </c>
      <c r="H33" s="8">
        <v>0</v>
      </c>
      <c r="I33" s="8">
        <v>0</v>
      </c>
      <c r="J33">
        <v>0</v>
      </c>
      <c r="K33" s="8">
        <v>0</v>
      </c>
      <c r="L33" s="8">
        <v>0</v>
      </c>
      <c r="M33" s="8">
        <v>0</v>
      </c>
      <c r="N33" s="8">
        <v>0</v>
      </c>
      <c r="O33" s="40">
        <f>C33+D33+E33+F33+G33+H33+I33+J33+K33+L33+M33+N33</f>
        <v>0</v>
      </c>
      <c r="R33" s="1"/>
      <c r="T33" s="1"/>
    </row>
    <row r="34" spans="1:20" ht="13.5" customHeight="1">
      <c r="A34" s="6"/>
      <c r="B34" s="3" t="s">
        <v>26</v>
      </c>
      <c r="C34" s="30">
        <f>C32+C33</f>
        <v>2113</v>
      </c>
      <c r="D34">
        <f aca="true" t="shared" si="4" ref="D34:P34">D32+D33</f>
        <v>0</v>
      </c>
      <c r="E34">
        <f t="shared" si="4"/>
        <v>2018</v>
      </c>
      <c r="F34">
        <f t="shared" si="4"/>
        <v>240</v>
      </c>
      <c r="G34" s="8">
        <f t="shared" si="4"/>
        <v>6165.76</v>
      </c>
      <c r="H34" s="8">
        <f t="shared" si="4"/>
        <v>0</v>
      </c>
      <c r="I34" s="8">
        <f t="shared" si="4"/>
        <v>6878.68</v>
      </c>
      <c r="J34">
        <f t="shared" si="4"/>
        <v>0</v>
      </c>
      <c r="K34" s="8">
        <f t="shared" si="4"/>
        <v>3420.8</v>
      </c>
      <c r="L34" s="8">
        <f t="shared" si="4"/>
        <v>0</v>
      </c>
      <c r="M34" s="8">
        <f t="shared" si="4"/>
        <v>8833.4</v>
      </c>
      <c r="N34" s="8">
        <f t="shared" si="4"/>
        <v>13419.09</v>
      </c>
      <c r="O34" s="40">
        <f t="shared" si="4"/>
        <v>43088.729999999996</v>
      </c>
      <c r="P34">
        <f t="shared" si="4"/>
        <v>38248</v>
      </c>
      <c r="Q34" s="4">
        <f>O34/P34</f>
        <v>1.1265616502823677</v>
      </c>
      <c r="R34" s="10"/>
      <c r="T34" s="1"/>
    </row>
    <row r="35" spans="1:20" ht="13.5" customHeight="1">
      <c r="A35" s="6"/>
      <c r="B35" s="3"/>
      <c r="G35" s="8"/>
      <c r="H35" s="8"/>
      <c r="I35" s="8"/>
      <c r="K35" s="8"/>
      <c r="L35" s="8"/>
      <c r="M35" s="8"/>
      <c r="N35" s="8"/>
      <c r="O35" s="40"/>
      <c r="Q35" s="4"/>
      <c r="R35" s="10"/>
      <c r="T35" s="1"/>
    </row>
    <row r="36" spans="2:20" ht="13.5" customHeight="1">
      <c r="B36" s="3"/>
      <c r="G36" s="8"/>
      <c r="H36" s="8"/>
      <c r="I36" s="8"/>
      <c r="K36" s="8"/>
      <c r="L36" s="8"/>
      <c r="M36" s="8"/>
      <c r="N36" s="8"/>
      <c r="O36" s="40"/>
      <c r="Q36" s="4"/>
      <c r="R36" s="10"/>
      <c r="T36" s="1"/>
    </row>
    <row r="37" spans="1:20" ht="12.75">
      <c r="A37" s="1" t="s">
        <v>46</v>
      </c>
      <c r="B37" s="20" t="s">
        <v>50</v>
      </c>
      <c r="C37" s="34">
        <v>0</v>
      </c>
      <c r="D37" s="17">
        <v>531</v>
      </c>
      <c r="E37" s="17">
        <v>345</v>
      </c>
      <c r="F37" s="17">
        <v>231</v>
      </c>
      <c r="G37" s="18">
        <v>345.4</v>
      </c>
      <c r="H37" s="18">
        <v>521.94</v>
      </c>
      <c r="I37" s="18">
        <v>253.2</v>
      </c>
      <c r="J37" s="18">
        <v>262.51</v>
      </c>
      <c r="K37" s="18">
        <v>210.78</v>
      </c>
      <c r="L37" s="18">
        <v>121.7</v>
      </c>
      <c r="M37" s="18">
        <v>48.05</v>
      </c>
      <c r="N37" s="18">
        <v>0</v>
      </c>
      <c r="O37" s="43">
        <f>C37+D37+E37+F37+G37+H37+I37+J37+K37+L37+M37+N37</f>
        <v>2870.5800000000004</v>
      </c>
      <c r="P37" s="18">
        <f>0.02*1.02*(P14+P19+P24+P29+P34)</f>
        <v>4940.370000000001</v>
      </c>
      <c r="Q37" s="19">
        <f>O37/P37</f>
        <v>0.5810455492199976</v>
      </c>
      <c r="R37" s="14">
        <v>33440956</v>
      </c>
      <c r="T37" s="1"/>
    </row>
    <row r="38" spans="1:20" ht="12.75">
      <c r="A38" s="1"/>
      <c r="B38" s="14" t="s">
        <v>51</v>
      </c>
      <c r="I38" s="8"/>
      <c r="L38" s="8"/>
      <c r="O38" s="38"/>
      <c r="Q38" s="4"/>
      <c r="R38" s="4"/>
      <c r="T38" s="1"/>
    </row>
    <row r="39" spans="1:20" ht="12.75">
      <c r="A39" s="1" t="s">
        <v>47</v>
      </c>
      <c r="B39" s="3"/>
      <c r="C39" s="35">
        <v>-3622</v>
      </c>
      <c r="I39" s="8"/>
      <c r="L39" s="8"/>
      <c r="O39" s="38"/>
      <c r="Q39" s="4"/>
      <c r="R39" s="4"/>
      <c r="T39" s="1"/>
    </row>
    <row r="40" spans="1:20" ht="12.75">
      <c r="A40" s="1"/>
      <c r="B40" s="3"/>
      <c r="C40" s="36"/>
      <c r="O40" s="38"/>
      <c r="Q40" s="4"/>
      <c r="R40" s="4"/>
      <c r="T40" s="1"/>
    </row>
    <row r="41" spans="1:20" ht="15.75">
      <c r="A41" s="2"/>
      <c r="B41" s="45" t="s">
        <v>28</v>
      </c>
      <c r="C41" s="48">
        <f>C14+C19+C24+C29+C34+C37+C39</f>
        <v>32015</v>
      </c>
      <c r="D41" s="49">
        <f aca="true" t="shared" si="5" ref="D41:P41">D14+D19+D24+D29+D34+D37</f>
        <v>20486</v>
      </c>
      <c r="E41" s="49">
        <f t="shared" si="5"/>
        <v>12725</v>
      </c>
      <c r="F41" s="49">
        <f t="shared" si="5"/>
        <v>6239</v>
      </c>
      <c r="G41" s="49">
        <f t="shared" si="5"/>
        <v>28413.43</v>
      </c>
      <c r="H41" s="49">
        <f t="shared" si="5"/>
        <v>5479.08</v>
      </c>
      <c r="I41" s="49">
        <f t="shared" si="5"/>
        <v>15097.04</v>
      </c>
      <c r="J41" s="49">
        <f t="shared" si="5"/>
        <v>4473.41</v>
      </c>
      <c r="K41" s="49">
        <f t="shared" si="5"/>
        <v>14561.609999999999</v>
      </c>
      <c r="L41" s="49">
        <f t="shared" si="5"/>
        <v>28191.850000000002</v>
      </c>
      <c r="M41" s="49">
        <f t="shared" si="5"/>
        <v>27380.670000000002</v>
      </c>
      <c r="N41" s="49">
        <f t="shared" si="5"/>
        <v>45698.119999999995</v>
      </c>
      <c r="O41" s="50">
        <f>O14+O19+O24+O29+O34+O37+C39</f>
        <v>240760.21</v>
      </c>
      <c r="P41" s="23">
        <f t="shared" si="5"/>
        <v>247115.37</v>
      </c>
      <c r="Q41" s="10">
        <f>O41/P41</f>
        <v>0.9742826194906452</v>
      </c>
      <c r="R41" s="21"/>
      <c r="S41" s="22"/>
      <c r="T41" s="1"/>
    </row>
    <row r="42" spans="1:19" ht="12.75">
      <c r="A42" s="1"/>
      <c r="Q42" s="2" t="s">
        <v>49</v>
      </c>
      <c r="R42" s="1"/>
      <c r="S42" s="1"/>
    </row>
    <row r="43" spans="2:16" ht="12.75">
      <c r="B43" s="1"/>
      <c r="P43" s="8"/>
    </row>
    <row r="44" spans="1:19" ht="19.5" customHeight="1">
      <c r="A44" s="2"/>
      <c r="B44" s="27">
        <f>(56196+219000)*0.88</f>
        <v>242172.48</v>
      </c>
      <c r="C44" s="26" t="s">
        <v>57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9"/>
      <c r="S44" s="28"/>
    </row>
    <row r="45" spans="2:15" ht="19.5" customHeight="1">
      <c r="B45" s="29"/>
      <c r="C45" s="44" t="s">
        <v>54</v>
      </c>
      <c r="D45" s="47">
        <f>O41/B44</f>
        <v>0.9941683299440134</v>
      </c>
      <c r="E45" s="45" t="s">
        <v>48</v>
      </c>
      <c r="F45" s="46">
        <f>(18+20+21+18+20+25+19+20+24+18+20+28)/251</f>
        <v>1</v>
      </c>
      <c r="G45" s="26" t="s">
        <v>55</v>
      </c>
      <c r="H45" s="29"/>
      <c r="I45" s="29"/>
      <c r="J45" s="29"/>
      <c r="K45" s="29"/>
      <c r="L45" s="29"/>
      <c r="M45" s="29"/>
      <c r="N45" s="29"/>
      <c r="O45" s="29"/>
    </row>
    <row r="46" ht="12.75">
      <c r="P46" s="8"/>
    </row>
  </sheetData>
  <printOptions headings="1"/>
  <pageMargins left="0" right="0" top="0" bottom="0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Lyon</cp:lastModifiedBy>
  <cp:lastPrinted>2004-03-05T12:34:06Z</cp:lastPrinted>
  <dcterms:created xsi:type="dcterms:W3CDTF">2001-09-27T16:28:28Z</dcterms:created>
  <cp:category/>
  <cp:version/>
  <cp:contentType/>
  <cp:contentStatus/>
</cp:coreProperties>
</file>