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'P3'!$C$62:$P$101</definedName>
  </definedNames>
  <calcPr fullCalcOnLoad="1"/>
</workbook>
</file>

<file path=xl/sharedStrings.xml><?xml version="1.0" encoding="utf-8"?>
<sst xmlns="http://schemas.openxmlformats.org/spreadsheetml/2006/main" count="129" uniqueCount="102">
  <si>
    <t xml:space="preserve">RES </t>
  </si>
  <si>
    <t>None</t>
  </si>
  <si>
    <t>RESOURCE</t>
  </si>
  <si>
    <t>35       - PPPL Travel</t>
  </si>
  <si>
    <t>41       - PPPL M&amp;S</t>
  </si>
  <si>
    <t>48       -</t>
  </si>
  <si>
    <t>49       - MHX exempt under contract no escalation</t>
  </si>
  <si>
    <t>54       - Allocations</t>
  </si>
  <si>
    <t>81       - no G&amp;A cost</t>
  </si>
  <si>
    <t>81ORNL   -</t>
  </si>
  <si>
    <t>81ORNL</t>
  </si>
  <si>
    <t>81PPPL   -</t>
  </si>
  <si>
    <t>81PPPL</t>
  </si>
  <si>
    <t>B///CB   - PPPL Project Clerical</t>
  </si>
  <si>
    <t>B///CB</t>
  </si>
  <si>
    <t>EA//DM   - PPPL Desinger Engineer</t>
  </si>
  <si>
    <t>EA//DM</t>
  </si>
  <si>
    <t>EA//EM   - PPPL Analysis engineer</t>
  </si>
  <si>
    <t>EA//EM</t>
  </si>
  <si>
    <t>EA//SB   - PPPL Designer</t>
  </si>
  <si>
    <t>EA//SB</t>
  </si>
  <si>
    <t>EC//EM   - PPPL Comuter Engineer</t>
  </si>
  <si>
    <t>EC//EM</t>
  </si>
  <si>
    <t>EE//AM   -</t>
  </si>
  <si>
    <t>EE//AM</t>
  </si>
  <si>
    <t>EE//EM   - PPPL Electrical engineer</t>
  </si>
  <si>
    <t>EE//EM</t>
  </si>
  <si>
    <t>EE//SM   - PPPL Electrical Senior Tech</t>
  </si>
  <si>
    <t>EE//SM</t>
  </si>
  <si>
    <t>EE//TB   - PPPL Electrical Technician</t>
  </si>
  <si>
    <t>EE//TB</t>
  </si>
  <si>
    <t>EM//EM   - PPPL FO&amp;M Engineer</t>
  </si>
  <si>
    <t>EM//EM</t>
  </si>
  <si>
    <t>EM//SM   - PPPL FO&amp;M Senior Tech</t>
  </si>
  <si>
    <t>EM//SM</t>
  </si>
  <si>
    <t>EM//TB   - PPPL FO&amp;M Technician</t>
  </si>
  <si>
    <t>EM//TB</t>
  </si>
  <si>
    <t>EM//TH   - Drexel co-op engr student</t>
  </si>
  <si>
    <t>EM//TH</t>
  </si>
  <si>
    <t>EM2/TB   - Field techs second shift</t>
  </si>
  <si>
    <t>EM2/TB</t>
  </si>
  <si>
    <t>EMT/TB   - PPPL Tech SHop</t>
  </si>
  <si>
    <t>EMT/TB</t>
  </si>
  <si>
    <t>FC//AM   - PPPL P&amp;CO am</t>
  </si>
  <si>
    <t>FC//AM</t>
  </si>
  <si>
    <t>ORNL35   - ORNL Travel</t>
  </si>
  <si>
    <t>ORNL35</t>
  </si>
  <si>
    <t>ORNL41   - ORNL M&amp;S</t>
  </si>
  <si>
    <t>ORNL41</t>
  </si>
  <si>
    <t>ORNL81   - ORNL cost</t>
  </si>
  <si>
    <t>ORNL81</t>
  </si>
  <si>
    <t>ORNLDA   -</t>
  </si>
  <si>
    <t>ORNLDA</t>
  </si>
  <si>
    <t>ORNLDH   -</t>
  </si>
  <si>
    <t>ORNLDH</t>
  </si>
  <si>
    <t>ORNLDM   - ORNL Designer</t>
  </si>
  <si>
    <t>ORNLDM</t>
  </si>
  <si>
    <t>ORNLEM   - ORNL Engineer</t>
  </si>
  <si>
    <t>ORNLEM</t>
  </si>
  <si>
    <t>ORNLJH   -</t>
  </si>
  <si>
    <t>ORNLJH</t>
  </si>
  <si>
    <t>ORNLMM   -</t>
  </si>
  <si>
    <t>ORNLMM</t>
  </si>
  <si>
    <t>R///RM2  - PPPL Scientist pdg2</t>
  </si>
  <si>
    <t>R///RM2</t>
  </si>
  <si>
    <t>R///RM3  - PPPL Scientist pdg3</t>
  </si>
  <si>
    <t>R///RM3</t>
  </si>
  <si>
    <t>SH//TB   - HP Techs</t>
  </si>
  <si>
    <t>SH//TB</t>
  </si>
  <si>
    <t>ZMET     - metrology staff hours</t>
  </si>
  <si>
    <t>ZMET</t>
  </si>
  <si>
    <t>pppl</t>
  </si>
  <si>
    <t>ornl</t>
  </si>
  <si>
    <t xml:space="preserve"> TOTAL</t>
  </si>
  <si>
    <t xml:space="preserve"> OCTFY08</t>
  </si>
  <si>
    <t xml:space="preserve"> NOVFY08</t>
  </si>
  <si>
    <t xml:space="preserve"> DECFY08</t>
  </si>
  <si>
    <t xml:space="preserve"> JANFY08</t>
  </si>
  <si>
    <t xml:space="preserve"> FEBFY08</t>
  </si>
  <si>
    <t xml:space="preserve"> MARFY08</t>
  </si>
  <si>
    <t xml:space="preserve"> APRFY08</t>
  </si>
  <si>
    <t xml:space="preserve"> MAYFY08</t>
  </si>
  <si>
    <t xml:space="preserve"> JUNFY08</t>
  </si>
  <si>
    <t xml:space="preserve"> JULFY08</t>
  </si>
  <si>
    <t xml:space="preserve"> AUGFY08</t>
  </si>
  <si>
    <t xml:space="preserve"> SEPFY08</t>
  </si>
  <si>
    <t>PPPL BCWS</t>
  </si>
  <si>
    <t>PPPL Actual</t>
  </si>
  <si>
    <t>ORNL BCWS</t>
  </si>
  <si>
    <t>ORNL Actual</t>
  </si>
  <si>
    <t>TOTAL BCWS</t>
  </si>
  <si>
    <t>TOTAL Actual</t>
  </si>
  <si>
    <t>bcwp feb mar =3316</t>
  </si>
  <si>
    <t>TOTAL BCWP</t>
  </si>
  <si>
    <t>cpi=</t>
  </si>
  <si>
    <t>spi=</t>
  </si>
  <si>
    <t>PPPL PLAN</t>
  </si>
  <si>
    <t>ORNL PLAN</t>
  </si>
  <si>
    <t>TOTAL PLAN</t>
  </si>
  <si>
    <t>PPPL Actual Cost</t>
  </si>
  <si>
    <t>ORNL Actual Cost</t>
  </si>
  <si>
    <t>TOTAL Actual Cost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</si>
</sst>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sz val="14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0" fillId="0" borderId="0" xfId="0" applyNumberFormat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Spending vs BCWS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7575"/>
          <c:w val="0.952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'P3'!$D$49</c:f>
              <c:strCache>
                <c:ptCount val="1"/>
                <c:pt idx="0">
                  <c:v>PPPL BCWS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'P3'!$E$49:$P$49</c:f>
              <c:numCache/>
            </c:numRef>
          </c:val>
          <c:smooth val="0"/>
        </c:ser>
        <c:ser>
          <c:idx val="1"/>
          <c:order val="1"/>
          <c:tx>
            <c:strRef>
              <c:f>'P3'!$D$50</c:f>
              <c:strCache>
                <c:ptCount val="1"/>
                <c:pt idx="0">
                  <c:v>PPPL Actual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'P3'!$E$50:$P$50</c:f>
              <c:numCache/>
            </c:numRef>
          </c:val>
          <c:smooth val="0"/>
        </c:ser>
        <c:ser>
          <c:idx val="2"/>
          <c:order val="2"/>
          <c:tx>
            <c:strRef>
              <c:f>'P3'!$D$51</c:f>
              <c:strCache>
                <c:ptCount val="1"/>
                <c:pt idx="0">
                  <c:v>ORNL BCWS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'P3'!$E$51:$P$51</c:f>
              <c:numCache/>
            </c:numRef>
          </c:val>
          <c:smooth val="0"/>
        </c:ser>
        <c:ser>
          <c:idx val="3"/>
          <c:order val="3"/>
          <c:tx>
            <c:strRef>
              <c:f>'P3'!$D$52</c:f>
              <c:strCache>
                <c:ptCount val="1"/>
                <c:pt idx="0">
                  <c:v>ORNL Actual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'P3'!$E$52:$P$52</c:f>
              <c:numCache/>
            </c:numRef>
          </c:val>
          <c:smooth val="0"/>
        </c:ser>
        <c:ser>
          <c:idx val="4"/>
          <c:order val="4"/>
          <c:tx>
            <c:strRef>
              <c:f>'P3'!$D$53</c:f>
              <c:strCache>
                <c:ptCount val="1"/>
                <c:pt idx="0">
                  <c:v>TOTAL BCWS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'P3'!$E$53:$P$53</c:f>
              <c:numCache/>
            </c:numRef>
          </c:val>
          <c:smooth val="0"/>
        </c:ser>
        <c:ser>
          <c:idx val="5"/>
          <c:order val="5"/>
          <c:tx>
            <c:strRef>
              <c:f>'P3'!$D$54</c:f>
              <c:strCache>
                <c:ptCount val="1"/>
                <c:pt idx="0">
                  <c:v>TOTAL Actual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'P3'!$E$54:$P$54</c:f>
              <c:numCache/>
            </c:numRef>
          </c:val>
          <c:smooth val="0"/>
        </c:ser>
        <c:ser>
          <c:idx val="6"/>
          <c:order val="6"/>
          <c:tx>
            <c:strRef>
              <c:f>'P3'!$D$55</c:f>
              <c:strCache>
                <c:ptCount val="1"/>
                <c:pt idx="0">
                  <c:v>TOTAL BCWP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'P3'!$E$55:$P$55</c:f>
              <c:numCache/>
            </c:numRef>
          </c:val>
          <c:smooth val="0"/>
        </c:ser>
        <c:axId val="63470725"/>
        <c:axId val="34365614"/>
      </c:lineChart>
      <c:catAx>
        <c:axId val="63470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FY08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7072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099"/>
          <c:w val="0.18325"/>
          <c:h val="0.31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Cost Performance FY08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525"/>
          <c:w val="0.80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'P3'!$D$65</c:f>
              <c:strCache>
                <c:ptCount val="1"/>
                <c:pt idx="0">
                  <c:v>PPPL PLAN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'P3'!$E$65:$P$65</c:f>
              <c:numCache/>
            </c:numRef>
          </c:val>
          <c:smooth val="0"/>
        </c:ser>
        <c:ser>
          <c:idx val="1"/>
          <c:order val="1"/>
          <c:tx>
            <c:strRef>
              <c:f>'P3'!$D$66</c:f>
              <c:strCache>
                <c:ptCount val="1"/>
                <c:pt idx="0">
                  <c:v>PPPL Actual Cost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'P3'!$E$66:$P$66</c:f>
              <c:numCache/>
            </c:numRef>
          </c:val>
          <c:smooth val="0"/>
        </c:ser>
        <c:ser>
          <c:idx val="2"/>
          <c:order val="2"/>
          <c:tx>
            <c:strRef>
              <c:f>'P3'!$D$67</c:f>
              <c:strCache>
                <c:ptCount val="1"/>
                <c:pt idx="0">
                  <c:v>ORNL PLAN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'P3'!$E$67:$P$67</c:f>
              <c:numCache/>
            </c:numRef>
          </c:val>
          <c:smooth val="0"/>
        </c:ser>
        <c:ser>
          <c:idx val="3"/>
          <c:order val="3"/>
          <c:tx>
            <c:strRef>
              <c:f>'P3'!$D$68</c:f>
              <c:strCache>
                <c:ptCount val="1"/>
                <c:pt idx="0">
                  <c:v>ORNL Actual Cost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'P3'!$E$68:$P$68</c:f>
              <c:numCache/>
            </c:numRef>
          </c:val>
          <c:smooth val="0"/>
        </c:ser>
        <c:ser>
          <c:idx val="4"/>
          <c:order val="4"/>
          <c:tx>
            <c:strRef>
              <c:f>'P3'!$D$69</c:f>
              <c:strCache>
                <c:ptCount val="1"/>
                <c:pt idx="0">
                  <c:v>TOTAL PLAN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'P3'!$E$69:$P$69</c:f>
              <c:numCache/>
            </c:numRef>
          </c:val>
          <c:smooth val="0"/>
        </c:ser>
        <c:ser>
          <c:idx val="5"/>
          <c:order val="5"/>
          <c:tx>
            <c:strRef>
              <c:f>'P3'!$D$70</c:f>
              <c:strCache>
                <c:ptCount val="1"/>
                <c:pt idx="0">
                  <c:v>TOTAL Actual Cost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'P3'!$E$70:$P$70</c:f>
              <c:numCache/>
            </c:numRef>
          </c:val>
          <c:smooth val="0"/>
        </c:ser>
        <c:ser>
          <c:idx val="6"/>
          <c:order val="6"/>
          <c:tx>
            <c:strRef>
              <c:f>'P3'!$D$71</c:f>
              <c:strCache>
                <c:ptCount val="1"/>
                <c:pt idx="0">
                  <c:v>TOTAL BCWP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'P3'!$E$48:$P$48</c:f>
              <c:strCache/>
            </c:strRef>
          </c:cat>
          <c:val>
            <c:numRef>
              <c:f>'P3'!$E$71:$P$71</c:f>
              <c:numCache/>
            </c:numRef>
          </c:val>
          <c:smooth val="0"/>
        </c:ser>
        <c:axId val="40855071"/>
        <c:axId val="32151320"/>
      </c:lineChart>
      <c:catAx>
        <c:axId val="4085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FY08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$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55071"/>
        <c:crossesAt val="1"/>
        <c:crossBetween val="midCat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1425"/>
          <c:w val="0.15"/>
          <c:h val="0.785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1581150</xdr:colOff>
      <xdr:row>71</xdr:row>
      <xdr:rowOff>66675</xdr:rowOff>
    </xdr:from>
    <xdr:to>
      <xdr:col>12</xdr:col>
      <xdr:colOff>771525</xdr:colOff>
      <xdr:row>108</xdr:row>
      <xdr:rowOff>114300</xdr:rowOff>
    </xdr:to>
    <xdr:graphicFrame>
      <xdr:nvGraphicFramePr>
        <xdr:cNvPr id="1" name="Chart 1"/>
        <xdr:cNvGraphicFramePr/>
      </xdr:nvGraphicFramePr>
      <xdr:xfrm>
        <a:off x="1943100" y="11563350"/>
        <a:ext cx="1061085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110</xdr:row>
      <xdr:rowOff>104775</xdr:rowOff>
    </xdr:from>
    <xdr:to>
      <xdr:col>13</xdr:col>
      <xdr:colOff>714375</xdr:colOff>
      <xdr:row>150</xdr:row>
      <xdr:rowOff>114300</xdr:rowOff>
    </xdr:to>
    <xdr:graphicFrame>
      <xdr:nvGraphicFramePr>
        <xdr:cNvPr id="2" name="Chart 2"/>
        <xdr:cNvGraphicFramePr/>
      </xdr:nvGraphicFramePr>
      <xdr:xfrm>
        <a:off x="3438525" y="17916525"/>
        <a:ext cx="9877425" cy="648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85" zoomScaleNormal="85" workbookViewId="0" topLeftCell="A97">
      <selection activeCell="C111" sqref="C111:N151"/>
    </sheetView>
  </sheetViews>
  <sheetFormatPr defaultColWidth="9.140625" defaultRowHeight="12.75"/>
  <cols>
    <col min="1" max="1" width="5.421875" style="0" bestFit="1" customWidth="1"/>
    <col min="2" max="2" width="43.8515625" style="0" bestFit="1" customWidth="1"/>
    <col min="3" max="3" width="11.421875" style="0" bestFit="1" customWidth="1"/>
    <col min="4" max="4" width="17.7109375" style="0" customWidth="1"/>
    <col min="5" max="16" width="12.28125" style="0" customWidth="1"/>
  </cols>
  <sheetData>
    <row r="1" spans="1:16" ht="12.75">
      <c r="A1" t="s">
        <v>0</v>
      </c>
      <c r="B1" t="s">
        <v>1</v>
      </c>
      <c r="C1" t="s">
        <v>2</v>
      </c>
      <c r="D1" t="s">
        <v>73</v>
      </c>
      <c r="E1" t="s">
        <v>74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  <c r="L1" t="s">
        <v>81</v>
      </c>
      <c r="M1" t="s">
        <v>82</v>
      </c>
      <c r="N1" t="s">
        <v>83</v>
      </c>
      <c r="O1" t="s">
        <v>84</v>
      </c>
      <c r="P1" t="s">
        <v>85</v>
      </c>
    </row>
    <row r="2" spans="2:16" ht="12.75">
      <c r="B2" t="s">
        <v>3</v>
      </c>
      <c r="C2">
        <v>35</v>
      </c>
      <c r="D2">
        <v>60.2</v>
      </c>
      <c r="E2">
        <v>5.1</v>
      </c>
      <c r="F2">
        <v>4.6</v>
      </c>
      <c r="G2">
        <v>3.5</v>
      </c>
      <c r="H2">
        <v>4.5</v>
      </c>
      <c r="I2">
        <v>4.3</v>
      </c>
      <c r="J2">
        <v>5.7</v>
      </c>
      <c r="K2">
        <v>6.3</v>
      </c>
      <c r="L2">
        <v>6.1</v>
      </c>
      <c r="M2">
        <v>4.7</v>
      </c>
      <c r="N2">
        <v>5.3</v>
      </c>
      <c r="O2">
        <v>5.1</v>
      </c>
      <c r="P2">
        <v>5.1</v>
      </c>
    </row>
    <row r="3" spans="2:16" ht="12.75">
      <c r="B3" t="s">
        <v>4</v>
      </c>
      <c r="C3">
        <v>41</v>
      </c>
      <c r="D3">
        <v>3343</v>
      </c>
      <c r="E3">
        <v>63.8</v>
      </c>
      <c r="F3">
        <v>71.5</v>
      </c>
      <c r="G3">
        <v>24.7</v>
      </c>
      <c r="H3">
        <v>65.2</v>
      </c>
      <c r="I3">
        <v>438.6</v>
      </c>
      <c r="J3">
        <v>369.7</v>
      </c>
      <c r="K3">
        <v>454.5</v>
      </c>
      <c r="L3">
        <v>499.6</v>
      </c>
      <c r="M3">
        <v>276.1</v>
      </c>
      <c r="N3">
        <v>364.4</v>
      </c>
      <c r="O3">
        <v>322.5</v>
      </c>
      <c r="P3">
        <v>392.3</v>
      </c>
    </row>
    <row r="4" spans="2:16" ht="12.75">
      <c r="B4" t="s">
        <v>5</v>
      </c>
      <c r="C4">
        <v>48</v>
      </c>
      <c r="D4">
        <v>594</v>
      </c>
      <c r="M4">
        <v>146.8</v>
      </c>
      <c r="N4">
        <v>153.7</v>
      </c>
      <c r="O4">
        <v>146.8</v>
      </c>
      <c r="P4">
        <v>146.8</v>
      </c>
    </row>
    <row r="5" spans="2:16" ht="12.75">
      <c r="B5" t="s">
        <v>6</v>
      </c>
      <c r="C5">
        <v>49</v>
      </c>
      <c r="D5">
        <v>604.6</v>
      </c>
      <c r="E5">
        <v>52.9</v>
      </c>
      <c r="F5">
        <v>44.2</v>
      </c>
      <c r="G5">
        <v>21.4</v>
      </c>
      <c r="H5">
        <v>56.6</v>
      </c>
      <c r="I5">
        <v>4.5</v>
      </c>
      <c r="J5">
        <v>47.2</v>
      </c>
      <c r="K5">
        <v>47.2</v>
      </c>
      <c r="L5">
        <v>94.4</v>
      </c>
      <c r="M5">
        <v>47.2</v>
      </c>
      <c r="N5">
        <v>47.2</v>
      </c>
      <c r="O5">
        <v>94.4</v>
      </c>
      <c r="P5">
        <v>47.2</v>
      </c>
    </row>
    <row r="6" spans="2:16" ht="12.75">
      <c r="B6" t="s">
        <v>7</v>
      </c>
      <c r="C6">
        <v>54</v>
      </c>
      <c r="D6">
        <v>422.3</v>
      </c>
      <c r="E6">
        <v>39</v>
      </c>
      <c r="F6">
        <v>33.9</v>
      </c>
      <c r="G6">
        <v>25.4</v>
      </c>
      <c r="H6">
        <v>37.3</v>
      </c>
      <c r="I6">
        <v>35.6</v>
      </c>
      <c r="J6">
        <v>35.6</v>
      </c>
      <c r="K6">
        <v>37.3</v>
      </c>
      <c r="L6">
        <v>35.6</v>
      </c>
      <c r="M6">
        <v>35.6</v>
      </c>
      <c r="N6">
        <v>37.3</v>
      </c>
      <c r="O6">
        <v>35.6</v>
      </c>
      <c r="P6">
        <v>33.9</v>
      </c>
    </row>
    <row r="7" spans="2:16" ht="12.75">
      <c r="B7" t="s">
        <v>8</v>
      </c>
      <c r="C7">
        <v>81</v>
      </c>
      <c r="D7">
        <v>209.5</v>
      </c>
      <c r="H7">
        <v>-1.6</v>
      </c>
      <c r="I7">
        <f>18.9-2</f>
        <v>16.9</v>
      </c>
      <c r="J7">
        <f>16.4-2</f>
        <v>14.399999999999999</v>
      </c>
      <c r="K7">
        <f>30.2-1</f>
        <v>29.2</v>
      </c>
      <c r="L7">
        <f>28.8-1</f>
        <v>27.8</v>
      </c>
      <c r="M7">
        <f>28.8-1</f>
        <v>27.8</v>
      </c>
      <c r="N7">
        <f>30.2-1</f>
        <v>29.2</v>
      </c>
      <c r="O7">
        <f>28.8-1</f>
        <v>27.8</v>
      </c>
      <c r="P7">
        <f>28.8-1</f>
        <v>27.8</v>
      </c>
    </row>
    <row r="8" spans="2:8" ht="12.75">
      <c r="B8" t="s">
        <v>9</v>
      </c>
      <c r="C8" t="s">
        <v>10</v>
      </c>
      <c r="D8">
        <v>-170.2</v>
      </c>
      <c r="E8">
        <f>-48.9</f>
        <v>-48.9</v>
      </c>
      <c r="F8">
        <f>-42.5</f>
        <v>-42.5</v>
      </c>
      <c r="G8">
        <v>-31.9</v>
      </c>
      <c r="H8">
        <v>-46.8</v>
      </c>
    </row>
    <row r="9" spans="2:8" ht="12.75">
      <c r="B9" t="s">
        <v>11</v>
      </c>
      <c r="C9" t="s">
        <v>12</v>
      </c>
      <c r="D9">
        <v>-289.2</v>
      </c>
      <c r="E9">
        <f>-83.2-8</f>
        <v>-91.2</v>
      </c>
      <c r="F9">
        <f>-72.3-8</f>
        <v>-80.3</v>
      </c>
      <c r="G9">
        <f>-54.2-8</f>
        <v>-62.2</v>
      </c>
      <c r="H9">
        <f>-79.5-9</f>
        <v>-88.5</v>
      </c>
    </row>
    <row r="10" spans="2:16" ht="12.75">
      <c r="B10" t="s">
        <v>13</v>
      </c>
      <c r="C10" t="s">
        <v>14</v>
      </c>
      <c r="D10">
        <v>110.3</v>
      </c>
      <c r="E10">
        <v>9.1</v>
      </c>
      <c r="F10">
        <v>7.9</v>
      </c>
      <c r="G10">
        <v>5.9</v>
      </c>
      <c r="H10">
        <v>8.8</v>
      </c>
      <c r="I10">
        <v>9.7</v>
      </c>
      <c r="J10">
        <v>9.7</v>
      </c>
      <c r="K10">
        <v>10.2</v>
      </c>
      <c r="L10">
        <v>9.7</v>
      </c>
      <c r="M10">
        <v>9.7</v>
      </c>
      <c r="N10">
        <v>10.2</v>
      </c>
      <c r="O10">
        <v>9.7</v>
      </c>
      <c r="P10">
        <v>9.7</v>
      </c>
    </row>
    <row r="11" spans="2:16" ht="12.75">
      <c r="B11" t="s">
        <v>15</v>
      </c>
      <c r="C11" t="s">
        <v>16</v>
      </c>
      <c r="D11">
        <v>478.4</v>
      </c>
      <c r="E11">
        <v>29.6</v>
      </c>
      <c r="F11">
        <v>25.7</v>
      </c>
      <c r="G11">
        <v>30.1</v>
      </c>
      <c r="H11">
        <v>55</v>
      </c>
      <c r="I11">
        <v>58.6</v>
      </c>
      <c r="J11">
        <v>51.7</v>
      </c>
      <c r="K11">
        <v>94.1</v>
      </c>
      <c r="L11">
        <v>39.9</v>
      </c>
      <c r="M11">
        <v>28.4</v>
      </c>
      <c r="N11">
        <v>33.3</v>
      </c>
      <c r="O11">
        <v>16.2</v>
      </c>
      <c r="P11">
        <v>15.7</v>
      </c>
    </row>
    <row r="12" spans="2:16" ht="12.75">
      <c r="B12" t="s">
        <v>17</v>
      </c>
      <c r="C12" t="s">
        <v>18</v>
      </c>
      <c r="D12">
        <v>3025.4</v>
      </c>
      <c r="E12">
        <v>222.3</v>
      </c>
      <c r="F12">
        <v>195.1</v>
      </c>
      <c r="G12">
        <v>156.7</v>
      </c>
      <c r="H12">
        <v>181</v>
      </c>
      <c r="I12">
        <v>373.7</v>
      </c>
      <c r="J12">
        <v>313.7</v>
      </c>
      <c r="K12">
        <v>295.7</v>
      </c>
      <c r="L12">
        <v>289</v>
      </c>
      <c r="M12">
        <v>315.1</v>
      </c>
      <c r="N12">
        <v>312.3</v>
      </c>
      <c r="O12">
        <v>187.4</v>
      </c>
      <c r="P12">
        <v>183.3</v>
      </c>
    </row>
    <row r="13" spans="2:16" ht="12.75">
      <c r="B13" t="s">
        <v>19</v>
      </c>
      <c r="C13" t="s">
        <v>20</v>
      </c>
      <c r="D13">
        <v>326.6</v>
      </c>
      <c r="E13">
        <v>16.4</v>
      </c>
      <c r="F13">
        <v>16.3</v>
      </c>
      <c r="G13">
        <v>16.3</v>
      </c>
      <c r="H13">
        <v>8.2</v>
      </c>
      <c r="I13">
        <v>47.4</v>
      </c>
      <c r="J13">
        <v>31.4</v>
      </c>
      <c r="K13">
        <v>25.1</v>
      </c>
      <c r="L13">
        <v>40.9</v>
      </c>
      <c r="M13">
        <v>34.2</v>
      </c>
      <c r="N13">
        <v>23.8</v>
      </c>
      <c r="O13">
        <v>33.1</v>
      </c>
      <c r="P13">
        <v>33.3</v>
      </c>
    </row>
    <row r="14" spans="2:16" ht="12.75">
      <c r="B14" t="s">
        <v>21</v>
      </c>
      <c r="C14" t="s">
        <v>22</v>
      </c>
      <c r="D14">
        <v>21.1</v>
      </c>
      <c r="E14">
        <v>1.9</v>
      </c>
      <c r="F14">
        <v>1.7</v>
      </c>
      <c r="G14">
        <v>1.3</v>
      </c>
      <c r="H14">
        <v>1.9</v>
      </c>
      <c r="I14">
        <v>1.8</v>
      </c>
      <c r="J14">
        <v>1.8</v>
      </c>
      <c r="K14">
        <v>1.9</v>
      </c>
      <c r="L14">
        <v>1.8</v>
      </c>
      <c r="M14">
        <v>1.8</v>
      </c>
      <c r="N14">
        <v>1.9</v>
      </c>
      <c r="O14">
        <v>1.8</v>
      </c>
      <c r="P14">
        <v>1.8</v>
      </c>
    </row>
    <row r="15" spans="2:16" ht="12.75">
      <c r="B15" t="s">
        <v>23</v>
      </c>
      <c r="C15" t="s">
        <v>24</v>
      </c>
      <c r="D15">
        <v>14.9</v>
      </c>
      <c r="E15">
        <v>1.6</v>
      </c>
      <c r="F15">
        <v>1.4</v>
      </c>
      <c r="G15">
        <v>1</v>
      </c>
      <c r="H15">
        <v>0.1</v>
      </c>
      <c r="I15">
        <v>1.3</v>
      </c>
      <c r="J15">
        <v>1.3</v>
      </c>
      <c r="K15">
        <v>1.4</v>
      </c>
      <c r="L15">
        <v>1.3</v>
      </c>
      <c r="M15">
        <v>1.3</v>
      </c>
      <c r="N15">
        <v>1.4</v>
      </c>
      <c r="O15">
        <v>1.3</v>
      </c>
      <c r="P15">
        <v>1.3</v>
      </c>
    </row>
    <row r="16" spans="2:16" ht="12.75">
      <c r="B16" t="s">
        <v>25</v>
      </c>
      <c r="C16" t="s">
        <v>26</v>
      </c>
      <c r="D16">
        <v>110.5</v>
      </c>
      <c r="H16">
        <v>0.2</v>
      </c>
      <c r="I16">
        <v>3.7</v>
      </c>
      <c r="J16">
        <v>3.7</v>
      </c>
      <c r="K16">
        <v>3.9</v>
      </c>
      <c r="L16">
        <v>5.5</v>
      </c>
      <c r="M16">
        <v>7.4</v>
      </c>
      <c r="N16">
        <v>38.3</v>
      </c>
      <c r="O16">
        <v>25</v>
      </c>
      <c r="P16">
        <v>22.7</v>
      </c>
    </row>
    <row r="17" spans="2:16" ht="12.75">
      <c r="B17" t="s">
        <v>27</v>
      </c>
      <c r="C17" t="s">
        <v>28</v>
      </c>
      <c r="D17">
        <v>266.2</v>
      </c>
      <c r="E17">
        <v>23.6</v>
      </c>
      <c r="F17">
        <v>20.5</v>
      </c>
      <c r="G17">
        <v>15.4</v>
      </c>
      <c r="H17">
        <v>22.6</v>
      </c>
      <c r="I17">
        <v>21.6</v>
      </c>
      <c r="J17">
        <v>21.6</v>
      </c>
      <c r="K17">
        <v>22.7</v>
      </c>
      <c r="L17">
        <v>22.6</v>
      </c>
      <c r="M17">
        <v>22.8</v>
      </c>
      <c r="N17">
        <v>25.6</v>
      </c>
      <c r="O17">
        <v>23.6</v>
      </c>
      <c r="P17">
        <v>23.6</v>
      </c>
    </row>
    <row r="18" spans="2:16" ht="12.75">
      <c r="B18" t="s">
        <v>29</v>
      </c>
      <c r="C18" t="s">
        <v>30</v>
      </c>
      <c r="D18">
        <v>8.6</v>
      </c>
      <c r="E18">
        <v>0.2</v>
      </c>
      <c r="F18">
        <v>0.2</v>
      </c>
      <c r="G18">
        <v>0.1</v>
      </c>
      <c r="H18">
        <v>0.2</v>
      </c>
      <c r="I18">
        <v>0.2</v>
      </c>
      <c r="J18">
        <v>0.2</v>
      </c>
      <c r="K18">
        <v>0.2</v>
      </c>
      <c r="L18">
        <v>0.2</v>
      </c>
      <c r="M18">
        <v>0.7</v>
      </c>
      <c r="N18">
        <v>3.9</v>
      </c>
      <c r="O18">
        <v>1.3</v>
      </c>
      <c r="P18">
        <v>1.3</v>
      </c>
    </row>
    <row r="19" spans="2:16" ht="12.75">
      <c r="B19" t="s">
        <v>31</v>
      </c>
      <c r="C19" t="s">
        <v>32</v>
      </c>
      <c r="D19">
        <v>1367.5</v>
      </c>
      <c r="E19">
        <v>140.8</v>
      </c>
      <c r="F19">
        <v>163.4</v>
      </c>
      <c r="G19">
        <v>94.7</v>
      </c>
      <c r="H19">
        <v>66.9</v>
      </c>
      <c r="I19">
        <v>141.7</v>
      </c>
      <c r="J19">
        <v>104.3</v>
      </c>
      <c r="K19">
        <v>133.3</v>
      </c>
      <c r="L19">
        <v>107.5</v>
      </c>
      <c r="M19">
        <v>101</v>
      </c>
      <c r="N19">
        <v>110.7</v>
      </c>
      <c r="O19">
        <v>99</v>
      </c>
      <c r="P19">
        <v>104.3</v>
      </c>
    </row>
    <row r="20" spans="2:16" ht="12.75">
      <c r="B20" t="s">
        <v>33</v>
      </c>
      <c r="C20" t="s">
        <v>34</v>
      </c>
      <c r="D20">
        <v>321.7</v>
      </c>
      <c r="E20">
        <v>25.6</v>
      </c>
      <c r="F20">
        <v>30</v>
      </c>
      <c r="G20">
        <v>20.9</v>
      </c>
      <c r="H20">
        <v>26.8</v>
      </c>
      <c r="I20">
        <v>32.8</v>
      </c>
      <c r="J20">
        <v>23.3</v>
      </c>
      <c r="K20">
        <v>46.6</v>
      </c>
      <c r="L20">
        <v>33.6</v>
      </c>
      <c r="M20">
        <v>32.8</v>
      </c>
      <c r="N20">
        <v>32.4</v>
      </c>
      <c r="O20">
        <v>9.8</v>
      </c>
      <c r="P20">
        <v>7.1</v>
      </c>
    </row>
    <row r="21" spans="2:16" ht="12.75">
      <c r="B21" t="s">
        <v>35</v>
      </c>
      <c r="C21" t="s">
        <v>36</v>
      </c>
      <c r="D21">
        <v>3043.2</v>
      </c>
      <c r="E21">
        <v>248.6</v>
      </c>
      <c r="F21">
        <v>309.9</v>
      </c>
      <c r="G21">
        <v>171.4</v>
      </c>
      <c r="H21">
        <v>304.8</v>
      </c>
      <c r="I21">
        <v>236.4</v>
      </c>
      <c r="J21">
        <v>245.2</v>
      </c>
      <c r="K21">
        <v>319.3</v>
      </c>
      <c r="L21">
        <v>336.8</v>
      </c>
      <c r="M21">
        <v>220.2</v>
      </c>
      <c r="N21">
        <v>218.7</v>
      </c>
      <c r="O21">
        <v>200.5</v>
      </c>
      <c r="P21">
        <v>231.6</v>
      </c>
    </row>
    <row r="22" spans="2:16" ht="12.75">
      <c r="B22" t="s">
        <v>37</v>
      </c>
      <c r="C22" t="s">
        <v>38</v>
      </c>
      <c r="D22">
        <v>16.5</v>
      </c>
      <c r="I22">
        <v>0.3</v>
      </c>
      <c r="J22">
        <v>2.3</v>
      </c>
      <c r="K22">
        <v>2.4</v>
      </c>
      <c r="L22">
        <v>2.3</v>
      </c>
      <c r="M22">
        <v>2.3</v>
      </c>
      <c r="N22">
        <v>2.4</v>
      </c>
      <c r="O22">
        <v>2.3</v>
      </c>
      <c r="P22">
        <v>2.3</v>
      </c>
    </row>
    <row r="23" spans="2:15" ht="12.75">
      <c r="B23" t="s">
        <v>39</v>
      </c>
      <c r="C23" t="s">
        <v>40</v>
      </c>
      <c r="D23">
        <v>177.1</v>
      </c>
      <c r="E23">
        <v>34.9</v>
      </c>
      <c r="F23">
        <v>32.8</v>
      </c>
      <c r="G23">
        <v>13.1</v>
      </c>
      <c r="H23">
        <v>7.7</v>
      </c>
      <c r="I23">
        <v>25.2</v>
      </c>
      <c r="J23">
        <v>15.2</v>
      </c>
      <c r="M23">
        <v>24.1</v>
      </c>
      <c r="N23">
        <v>2.5</v>
      </c>
      <c r="O23">
        <v>21.5</v>
      </c>
    </row>
    <row r="24" spans="2:16" ht="12.75">
      <c r="B24" t="s">
        <v>41</v>
      </c>
      <c r="C24" t="s">
        <v>42</v>
      </c>
      <c r="D24">
        <v>98.3</v>
      </c>
      <c r="E24">
        <v>10.7</v>
      </c>
      <c r="F24">
        <v>11.2</v>
      </c>
      <c r="G24">
        <v>4.7</v>
      </c>
      <c r="H24">
        <v>6.3</v>
      </c>
      <c r="I24">
        <v>15.5</v>
      </c>
      <c r="J24">
        <v>15.1</v>
      </c>
      <c r="K24">
        <v>7.6</v>
      </c>
      <c r="L24">
        <v>5.9</v>
      </c>
      <c r="M24">
        <v>5.3</v>
      </c>
      <c r="N24">
        <v>2.5</v>
      </c>
      <c r="O24">
        <v>11.6</v>
      </c>
      <c r="P24">
        <v>1.9</v>
      </c>
    </row>
    <row r="25" spans="2:16" ht="12.75">
      <c r="B25" t="s">
        <v>43</v>
      </c>
      <c r="C25" t="s">
        <v>44</v>
      </c>
      <c r="D25">
        <v>346.3</v>
      </c>
      <c r="E25">
        <v>19.9</v>
      </c>
      <c r="F25">
        <v>17.3</v>
      </c>
      <c r="G25">
        <v>13</v>
      </c>
      <c r="H25">
        <v>19.8</v>
      </c>
      <c r="I25">
        <v>34.1</v>
      </c>
      <c r="J25">
        <v>34.1</v>
      </c>
      <c r="K25">
        <v>35.7</v>
      </c>
      <c r="L25">
        <v>34.1</v>
      </c>
      <c r="M25">
        <v>34.1</v>
      </c>
      <c r="N25">
        <v>35.7</v>
      </c>
      <c r="O25">
        <v>34.1</v>
      </c>
      <c r="P25">
        <v>34.1</v>
      </c>
    </row>
    <row r="26" spans="2:16" ht="12.75">
      <c r="B26" t="s">
        <v>45</v>
      </c>
      <c r="C26" t="s">
        <v>46</v>
      </c>
      <c r="D26">
        <v>70.8</v>
      </c>
      <c r="E26">
        <v>5.4</v>
      </c>
      <c r="F26">
        <v>4.7</v>
      </c>
      <c r="G26">
        <v>3.5</v>
      </c>
      <c r="H26">
        <v>5.3</v>
      </c>
      <c r="I26">
        <v>7.8</v>
      </c>
      <c r="J26">
        <v>6.3</v>
      </c>
      <c r="K26">
        <v>6.6</v>
      </c>
      <c r="L26">
        <v>6.2</v>
      </c>
      <c r="M26">
        <v>6.2</v>
      </c>
      <c r="N26">
        <v>6.5</v>
      </c>
      <c r="O26">
        <v>6.2</v>
      </c>
      <c r="P26">
        <v>5.9</v>
      </c>
    </row>
    <row r="27" spans="2:16" ht="12.75">
      <c r="B27" t="s">
        <v>47</v>
      </c>
      <c r="C27" t="s">
        <v>48</v>
      </c>
      <c r="D27">
        <v>124.9</v>
      </c>
      <c r="E27">
        <v>2.8</v>
      </c>
      <c r="F27">
        <v>2.4</v>
      </c>
      <c r="G27">
        <v>1.8</v>
      </c>
      <c r="H27">
        <v>9.5</v>
      </c>
      <c r="I27">
        <v>18.8</v>
      </c>
      <c r="J27">
        <v>18.8</v>
      </c>
      <c r="K27">
        <v>22.9</v>
      </c>
      <c r="L27">
        <v>4.4</v>
      </c>
      <c r="M27">
        <v>8.6</v>
      </c>
      <c r="N27">
        <v>11.2</v>
      </c>
      <c r="O27">
        <v>10.7</v>
      </c>
      <c r="P27">
        <v>12.9</v>
      </c>
    </row>
    <row r="28" spans="2:7" ht="12.75">
      <c r="B28" t="s">
        <v>49</v>
      </c>
      <c r="C28" t="s">
        <v>50</v>
      </c>
      <c r="D28">
        <v>39.8</v>
      </c>
      <c r="E28">
        <v>15.8</v>
      </c>
      <c r="F28">
        <v>13.7</v>
      </c>
      <c r="G28">
        <v>10.3</v>
      </c>
    </row>
    <row r="29" spans="2:16" ht="12.75">
      <c r="B29" t="s">
        <v>51</v>
      </c>
      <c r="C29" t="s">
        <v>52</v>
      </c>
      <c r="D29">
        <v>16.6</v>
      </c>
      <c r="H29">
        <v>0.1</v>
      </c>
      <c r="I29">
        <v>2.1</v>
      </c>
      <c r="J29">
        <v>2.1</v>
      </c>
      <c r="K29">
        <v>2.1</v>
      </c>
      <c r="L29">
        <v>2.1</v>
      </c>
      <c r="M29">
        <v>2.1</v>
      </c>
      <c r="N29">
        <v>2.1</v>
      </c>
      <c r="O29">
        <v>2.1</v>
      </c>
      <c r="P29">
        <v>2</v>
      </c>
    </row>
    <row r="30" spans="2:16" ht="12.75">
      <c r="B30" t="s">
        <v>53</v>
      </c>
      <c r="C30" t="s">
        <v>54</v>
      </c>
      <c r="D30">
        <v>27.1</v>
      </c>
      <c r="H30">
        <v>0.2</v>
      </c>
      <c r="I30">
        <v>3.3</v>
      </c>
      <c r="J30">
        <v>3.3</v>
      </c>
      <c r="K30">
        <v>3.5</v>
      </c>
      <c r="L30">
        <v>3.3</v>
      </c>
      <c r="M30">
        <v>3.3</v>
      </c>
      <c r="N30">
        <v>3.5</v>
      </c>
      <c r="O30">
        <v>3.3</v>
      </c>
      <c r="P30">
        <v>3.2</v>
      </c>
    </row>
    <row r="31" spans="2:16" ht="12.75">
      <c r="B31" t="s">
        <v>55</v>
      </c>
      <c r="C31" t="s">
        <v>56</v>
      </c>
      <c r="D31">
        <v>421.8</v>
      </c>
      <c r="E31">
        <v>16</v>
      </c>
      <c r="F31">
        <v>13.9</v>
      </c>
      <c r="G31">
        <v>14.2</v>
      </c>
      <c r="H31">
        <v>19.6</v>
      </c>
      <c r="I31">
        <v>43.5</v>
      </c>
      <c r="J31">
        <v>37.8</v>
      </c>
      <c r="K31">
        <v>46.3</v>
      </c>
      <c r="L31">
        <v>46.6</v>
      </c>
      <c r="M31">
        <v>48.2</v>
      </c>
      <c r="N31">
        <v>53.4</v>
      </c>
      <c r="O31">
        <v>41.3</v>
      </c>
      <c r="P31">
        <v>40.8</v>
      </c>
    </row>
    <row r="32" spans="2:16" ht="12.75">
      <c r="B32" t="s">
        <v>57</v>
      </c>
      <c r="C32" t="s">
        <v>58</v>
      </c>
      <c r="D32">
        <v>1351.7</v>
      </c>
      <c r="E32">
        <v>191.7</v>
      </c>
      <c r="F32">
        <v>101.4</v>
      </c>
      <c r="G32">
        <v>87.8</v>
      </c>
      <c r="H32">
        <v>134</v>
      </c>
      <c r="I32">
        <v>111.1</v>
      </c>
      <c r="J32">
        <v>82.8</v>
      </c>
      <c r="K32">
        <v>104.9</v>
      </c>
      <c r="L32">
        <v>115</v>
      </c>
      <c r="M32">
        <v>106.3</v>
      </c>
      <c r="N32">
        <v>113.8</v>
      </c>
      <c r="O32">
        <v>111.1</v>
      </c>
      <c r="P32">
        <v>91.8</v>
      </c>
    </row>
    <row r="33" spans="2:16" ht="12.75">
      <c r="B33" t="s">
        <v>59</v>
      </c>
      <c r="C33" t="s">
        <v>60</v>
      </c>
      <c r="D33">
        <v>123.3</v>
      </c>
      <c r="H33">
        <v>0.7</v>
      </c>
      <c r="I33">
        <v>15.2</v>
      </c>
      <c r="J33">
        <v>15.2</v>
      </c>
      <c r="K33">
        <v>16</v>
      </c>
      <c r="L33">
        <v>15.2</v>
      </c>
      <c r="M33">
        <v>15.2</v>
      </c>
      <c r="N33">
        <v>16</v>
      </c>
      <c r="O33">
        <v>15.2</v>
      </c>
      <c r="P33">
        <v>14.5</v>
      </c>
    </row>
    <row r="34" spans="2:16" ht="12.75">
      <c r="B34" t="s">
        <v>61</v>
      </c>
      <c r="C34" t="s">
        <v>62</v>
      </c>
      <c r="D34">
        <v>35.1</v>
      </c>
      <c r="H34">
        <v>0.2</v>
      </c>
      <c r="I34">
        <v>4.3</v>
      </c>
      <c r="J34">
        <v>4.3</v>
      </c>
      <c r="K34">
        <v>4.5</v>
      </c>
      <c r="L34">
        <v>4.3</v>
      </c>
      <c r="M34">
        <v>4.3</v>
      </c>
      <c r="N34">
        <v>4.5</v>
      </c>
      <c r="O34">
        <v>4.3</v>
      </c>
      <c r="P34">
        <v>4.1</v>
      </c>
    </row>
    <row r="35" spans="2:16" ht="12.75">
      <c r="B35" t="s">
        <v>63</v>
      </c>
      <c r="C35" t="s">
        <v>64</v>
      </c>
      <c r="D35">
        <v>28.1</v>
      </c>
      <c r="E35">
        <v>2.6</v>
      </c>
      <c r="F35">
        <v>2.3</v>
      </c>
      <c r="G35">
        <v>1.7</v>
      </c>
      <c r="H35">
        <v>2.5</v>
      </c>
      <c r="I35">
        <v>2.4</v>
      </c>
      <c r="J35">
        <v>2.4</v>
      </c>
      <c r="K35">
        <v>2.5</v>
      </c>
      <c r="L35">
        <v>2.4</v>
      </c>
      <c r="M35">
        <v>2.4</v>
      </c>
      <c r="N35">
        <v>2.5</v>
      </c>
      <c r="O35">
        <v>2.4</v>
      </c>
      <c r="P35">
        <v>2.3</v>
      </c>
    </row>
    <row r="36" spans="2:16" ht="12.75">
      <c r="B36" t="s">
        <v>65</v>
      </c>
      <c r="C36" t="s">
        <v>66</v>
      </c>
      <c r="D36">
        <v>229.6</v>
      </c>
      <c r="E36">
        <v>21.1</v>
      </c>
      <c r="F36">
        <v>18.4</v>
      </c>
      <c r="G36">
        <v>13.8</v>
      </c>
      <c r="H36">
        <v>20.2</v>
      </c>
      <c r="I36">
        <v>19.3</v>
      </c>
      <c r="J36">
        <v>19.3</v>
      </c>
      <c r="K36">
        <v>20.2</v>
      </c>
      <c r="L36">
        <v>19.3</v>
      </c>
      <c r="M36">
        <v>19.3</v>
      </c>
      <c r="N36">
        <v>20.2</v>
      </c>
      <c r="O36">
        <v>19.3</v>
      </c>
      <c r="P36">
        <v>19.3</v>
      </c>
    </row>
    <row r="37" spans="2:16" ht="12.75">
      <c r="B37" t="s">
        <v>67</v>
      </c>
      <c r="C37" t="s">
        <v>68</v>
      </c>
      <c r="D37">
        <v>156.3</v>
      </c>
      <c r="E37">
        <v>14.4</v>
      </c>
      <c r="F37">
        <v>12.5</v>
      </c>
      <c r="G37">
        <v>9.4</v>
      </c>
      <c r="H37">
        <v>13.8</v>
      </c>
      <c r="I37">
        <v>13.1</v>
      </c>
      <c r="J37">
        <v>13.1</v>
      </c>
      <c r="K37">
        <v>13.8</v>
      </c>
      <c r="L37">
        <v>13.1</v>
      </c>
      <c r="M37">
        <v>13.1</v>
      </c>
      <c r="N37">
        <v>13.8</v>
      </c>
      <c r="O37">
        <v>13.1</v>
      </c>
      <c r="P37">
        <v>13.1</v>
      </c>
    </row>
    <row r="38" spans="2:16" ht="12.75">
      <c r="B38" t="s">
        <v>69</v>
      </c>
      <c r="C38" t="s">
        <v>70</v>
      </c>
      <c r="D38">
        <v>706</v>
      </c>
      <c r="E38">
        <v>76.8</v>
      </c>
      <c r="F38">
        <v>47.9</v>
      </c>
      <c r="H38">
        <v>52.1</v>
      </c>
      <c r="I38">
        <v>22.4</v>
      </c>
      <c r="J38">
        <v>38.4</v>
      </c>
      <c r="K38">
        <v>47.4</v>
      </c>
      <c r="L38">
        <v>111.8</v>
      </c>
      <c r="M38">
        <v>64.1</v>
      </c>
      <c r="N38">
        <v>74</v>
      </c>
      <c r="O38">
        <v>109.3</v>
      </c>
      <c r="P38">
        <v>61.7</v>
      </c>
    </row>
    <row r="39" spans="4:16" ht="12.75">
      <c r="D39">
        <f aca="true" t="shared" si="0" ref="D39:P39">SUM(D2:D38)</f>
        <v>17837.899999999994</v>
      </c>
      <c r="E39">
        <f t="shared" si="0"/>
        <v>1152.4999999999998</v>
      </c>
      <c r="F39">
        <f t="shared" si="0"/>
        <v>1082</v>
      </c>
      <c r="G39">
        <f t="shared" si="0"/>
        <v>668</v>
      </c>
      <c r="H39">
        <f t="shared" si="0"/>
        <v>995.2000000000002</v>
      </c>
      <c r="I39">
        <f t="shared" si="0"/>
        <v>1767.1999999999998</v>
      </c>
      <c r="J39">
        <f t="shared" si="0"/>
        <v>1590.9999999999995</v>
      </c>
      <c r="K39">
        <f t="shared" si="0"/>
        <v>1865.3</v>
      </c>
      <c r="L39">
        <f t="shared" si="0"/>
        <v>1938.2999999999995</v>
      </c>
      <c r="M39">
        <f t="shared" si="0"/>
        <v>1672.4999999999993</v>
      </c>
      <c r="N39">
        <f t="shared" si="0"/>
        <v>1814.2000000000003</v>
      </c>
      <c r="O39">
        <f t="shared" si="0"/>
        <v>1648.6999999999994</v>
      </c>
      <c r="P39">
        <f t="shared" si="0"/>
        <v>1598.6999999999998</v>
      </c>
    </row>
    <row r="40" ht="12.75">
      <c r="D40">
        <f>SUM(E39:P39)</f>
        <v>17793.6</v>
      </c>
    </row>
    <row r="42" spans="4:18" ht="12.75">
      <c r="D42" t="s">
        <v>71</v>
      </c>
      <c r="E42">
        <f>SUM(E2:E7,E9,E10:E25,E35:E38)</f>
        <v>969.7</v>
      </c>
      <c r="F42">
        <f aca="true" t="shared" si="1" ref="F42:P42">SUM(F2:F7,F9,F10:F25,F35:F38)</f>
        <v>988.3999999999999</v>
      </c>
      <c r="G42">
        <f t="shared" si="1"/>
        <v>582.3000000000001</v>
      </c>
      <c r="H42">
        <f t="shared" si="1"/>
        <v>872.4</v>
      </c>
      <c r="I42">
        <f t="shared" si="1"/>
        <v>1561.1000000000001</v>
      </c>
      <c r="J42">
        <f t="shared" si="1"/>
        <v>1420.3999999999999</v>
      </c>
      <c r="K42">
        <f t="shared" si="1"/>
        <v>1658.5</v>
      </c>
      <c r="L42">
        <f t="shared" si="1"/>
        <v>1741.1999999999996</v>
      </c>
      <c r="M42">
        <f t="shared" si="1"/>
        <v>1478.2999999999995</v>
      </c>
      <c r="N42">
        <f t="shared" si="1"/>
        <v>1603.2000000000003</v>
      </c>
      <c r="O42">
        <f t="shared" si="1"/>
        <v>1454.4999999999995</v>
      </c>
      <c r="P42">
        <f t="shared" si="1"/>
        <v>1423.4999999999998</v>
      </c>
      <c r="R42">
        <f>SUM(E42:Q42)</f>
        <v>15753.5</v>
      </c>
    </row>
    <row r="43" spans="4:18" ht="12.75">
      <c r="D43" t="s">
        <v>72</v>
      </c>
      <c r="E43">
        <f aca="true" t="shared" si="2" ref="E43:P43">SUM(E8,E26:E33,E34)</f>
        <v>182.79999999999998</v>
      </c>
      <c r="F43">
        <f t="shared" si="2"/>
        <v>93.60000000000001</v>
      </c>
      <c r="G43">
        <f t="shared" si="2"/>
        <v>85.7</v>
      </c>
      <c r="H43">
        <f t="shared" si="2"/>
        <v>122.80000000000001</v>
      </c>
      <c r="I43">
        <f t="shared" si="2"/>
        <v>206.1</v>
      </c>
      <c r="J43">
        <f t="shared" si="2"/>
        <v>170.6</v>
      </c>
      <c r="K43">
        <f t="shared" si="2"/>
        <v>206.8</v>
      </c>
      <c r="L43">
        <f t="shared" si="2"/>
        <v>197.1</v>
      </c>
      <c r="M43">
        <f t="shared" si="2"/>
        <v>194.2</v>
      </c>
      <c r="N43">
        <f t="shared" si="2"/>
        <v>211</v>
      </c>
      <c r="O43">
        <f t="shared" si="2"/>
        <v>194.2</v>
      </c>
      <c r="P43">
        <f t="shared" si="2"/>
        <v>175.2</v>
      </c>
      <c r="R43">
        <f>SUM(E43:Q43)</f>
        <v>2040.1000000000001</v>
      </c>
    </row>
    <row r="44" spans="4:18" ht="12.75">
      <c r="D44">
        <f>SUM(E44:P44)</f>
        <v>17793.6</v>
      </c>
      <c r="E44">
        <f>SUM(E42:E43)</f>
        <v>1152.5</v>
      </c>
      <c r="F44">
        <f aca="true" t="shared" si="3" ref="F44:P44">SUM(F42:F43)</f>
        <v>1081.9999999999998</v>
      </c>
      <c r="G44">
        <f t="shared" si="3"/>
        <v>668.0000000000001</v>
      </c>
      <c r="H44">
        <f t="shared" si="3"/>
        <v>995.2</v>
      </c>
      <c r="I44">
        <f t="shared" si="3"/>
        <v>1767.2</v>
      </c>
      <c r="J44">
        <f t="shared" si="3"/>
        <v>1590.9999999999998</v>
      </c>
      <c r="K44">
        <f t="shared" si="3"/>
        <v>1865.3</v>
      </c>
      <c r="L44">
        <f t="shared" si="3"/>
        <v>1938.2999999999995</v>
      </c>
      <c r="M44">
        <f t="shared" si="3"/>
        <v>1672.4999999999995</v>
      </c>
      <c r="N44">
        <f t="shared" si="3"/>
        <v>1814.2000000000003</v>
      </c>
      <c r="O44">
        <f t="shared" si="3"/>
        <v>1648.6999999999996</v>
      </c>
      <c r="P44">
        <f t="shared" si="3"/>
        <v>1598.6999999999998</v>
      </c>
      <c r="R44">
        <f>SUM(E44:Q44)</f>
        <v>17793.6</v>
      </c>
    </row>
    <row r="46" ht="12.75">
      <c r="H46">
        <f>SUM(E42:H42)</f>
        <v>3412.8</v>
      </c>
    </row>
    <row r="47" spans="8:9" ht="12.75">
      <c r="H47">
        <f>SUM(E43:H43)</f>
        <v>484.9</v>
      </c>
      <c r="I47">
        <f>SUM(E43:I43)</f>
        <v>691</v>
      </c>
    </row>
    <row r="48" spans="5:16" ht="12.75">
      <c r="E48" t="s">
        <v>74</v>
      </c>
      <c r="F48" t="s">
        <v>75</v>
      </c>
      <c r="G48" t="s">
        <v>76</v>
      </c>
      <c r="H48" t="s">
        <v>77</v>
      </c>
      <c r="I48" t="s">
        <v>78</v>
      </c>
      <c r="J48" t="s">
        <v>79</v>
      </c>
      <c r="K48" t="s">
        <v>80</v>
      </c>
      <c r="L48" t="s">
        <v>81</v>
      </c>
      <c r="M48" t="s">
        <v>82</v>
      </c>
      <c r="N48" t="s">
        <v>83</v>
      </c>
      <c r="O48" t="s">
        <v>84</v>
      </c>
      <c r="P48" t="s">
        <v>85</v>
      </c>
    </row>
    <row r="49" spans="4:19" ht="12.75">
      <c r="D49" t="s">
        <v>86</v>
      </c>
      <c r="E49" s="1">
        <f>SUM(E42)</f>
        <v>969.7</v>
      </c>
      <c r="F49" s="1">
        <f aca="true" t="shared" si="4" ref="F49:P49">SUM(F42)</f>
        <v>988.3999999999999</v>
      </c>
      <c r="G49" s="1">
        <f t="shared" si="4"/>
        <v>582.3000000000001</v>
      </c>
      <c r="H49" s="1">
        <f t="shared" si="4"/>
        <v>872.4</v>
      </c>
      <c r="I49" s="1">
        <f t="shared" si="4"/>
        <v>1561.1000000000001</v>
      </c>
      <c r="J49" s="1">
        <f t="shared" si="4"/>
        <v>1420.3999999999999</v>
      </c>
      <c r="K49" s="1">
        <f t="shared" si="4"/>
        <v>1658.5</v>
      </c>
      <c r="L49" s="1">
        <f t="shared" si="4"/>
        <v>1741.1999999999996</v>
      </c>
      <c r="M49" s="1">
        <f t="shared" si="4"/>
        <v>1478.2999999999995</v>
      </c>
      <c r="N49" s="1">
        <f t="shared" si="4"/>
        <v>1603.2000000000003</v>
      </c>
      <c r="O49" s="1">
        <f t="shared" si="4"/>
        <v>1454.4999999999995</v>
      </c>
      <c r="P49" s="1">
        <f t="shared" si="4"/>
        <v>1423.4999999999998</v>
      </c>
      <c r="S49" s="4">
        <f>SUM(I49:P49)</f>
        <v>12340.699999999999</v>
      </c>
    </row>
    <row r="50" spans="2:16" ht="12.75">
      <c r="B50" s="4">
        <f>SUM(E54:J54)</f>
        <v>6843.773999999999</v>
      </c>
      <c r="D50" s="2" t="s">
        <v>87</v>
      </c>
      <c r="E50" s="3">
        <f>+E49</f>
        <v>969.7</v>
      </c>
      <c r="F50" s="3">
        <f>+F49</f>
        <v>988.3999999999999</v>
      </c>
      <c r="G50" s="3">
        <f>+G49</f>
        <v>582.3000000000001</v>
      </c>
      <c r="H50" s="3">
        <f>+H49</f>
        <v>872.4</v>
      </c>
      <c r="I50" s="3">
        <v>1524.87</v>
      </c>
      <c r="J50" s="3">
        <v>1151.963</v>
      </c>
      <c r="K50" s="1"/>
      <c r="L50" s="1"/>
      <c r="M50" s="1"/>
      <c r="N50" s="1"/>
      <c r="O50" s="1"/>
      <c r="P50" s="1"/>
    </row>
    <row r="51" spans="4:16" ht="12.75">
      <c r="D51" t="s">
        <v>88</v>
      </c>
      <c r="E51" s="1">
        <f>SUM(E43)</f>
        <v>182.79999999999998</v>
      </c>
      <c r="F51" s="1">
        <f aca="true" t="shared" si="5" ref="F51:P51">SUM(F43)</f>
        <v>93.60000000000001</v>
      </c>
      <c r="G51" s="1">
        <f t="shared" si="5"/>
        <v>85.7</v>
      </c>
      <c r="H51" s="1">
        <f t="shared" si="5"/>
        <v>122.80000000000001</v>
      </c>
      <c r="I51" s="1">
        <f t="shared" si="5"/>
        <v>206.1</v>
      </c>
      <c r="J51" s="1">
        <f t="shared" si="5"/>
        <v>170.6</v>
      </c>
      <c r="K51" s="1">
        <f t="shared" si="5"/>
        <v>206.8</v>
      </c>
      <c r="L51" s="1">
        <f t="shared" si="5"/>
        <v>197.1</v>
      </c>
      <c r="M51" s="1">
        <f t="shared" si="5"/>
        <v>194.2</v>
      </c>
      <c r="N51" s="1">
        <f t="shared" si="5"/>
        <v>211</v>
      </c>
      <c r="O51" s="1">
        <f t="shared" si="5"/>
        <v>194.2</v>
      </c>
      <c r="P51" s="1">
        <f t="shared" si="5"/>
        <v>175.2</v>
      </c>
    </row>
    <row r="52" spans="4:16" ht="12.75">
      <c r="D52" s="2" t="s">
        <v>89</v>
      </c>
      <c r="E52" s="3">
        <f>+E51</f>
        <v>182.79999999999998</v>
      </c>
      <c r="F52" s="3">
        <f>+F51</f>
        <v>93.60000000000001</v>
      </c>
      <c r="G52" s="3">
        <f>+G51</f>
        <v>85.7</v>
      </c>
      <c r="H52" s="3">
        <f>+H51</f>
        <v>122.80000000000001</v>
      </c>
      <c r="I52" s="3">
        <v>127.798</v>
      </c>
      <c r="J52" s="3">
        <v>141.443</v>
      </c>
      <c r="K52" s="1"/>
      <c r="L52" s="1"/>
      <c r="M52" s="1"/>
      <c r="N52" s="1"/>
      <c r="O52" s="1"/>
      <c r="P52" s="1"/>
    </row>
    <row r="53" spans="4:17" ht="12.75">
      <c r="D53" t="s">
        <v>90</v>
      </c>
      <c r="E53" s="1">
        <f>SUM(E51,E49)</f>
        <v>1152.5</v>
      </c>
      <c r="F53" s="1">
        <f aca="true" t="shared" si="6" ref="F53:P53">SUM(F51,F49)</f>
        <v>1081.9999999999998</v>
      </c>
      <c r="G53" s="1">
        <f t="shared" si="6"/>
        <v>668.0000000000001</v>
      </c>
      <c r="H53" s="1">
        <f t="shared" si="6"/>
        <v>995.2</v>
      </c>
      <c r="I53" s="1">
        <f t="shared" si="6"/>
        <v>1767.2</v>
      </c>
      <c r="J53" s="1">
        <f t="shared" si="6"/>
        <v>1590.9999999999998</v>
      </c>
      <c r="K53" s="1">
        <f t="shared" si="6"/>
        <v>1865.3</v>
      </c>
      <c r="L53" s="1">
        <f t="shared" si="6"/>
        <v>1938.2999999999995</v>
      </c>
      <c r="M53" s="1">
        <f t="shared" si="6"/>
        <v>1672.4999999999995</v>
      </c>
      <c r="N53" s="1">
        <f t="shared" si="6"/>
        <v>1814.2000000000003</v>
      </c>
      <c r="O53" s="1">
        <f t="shared" si="6"/>
        <v>1648.6999999999996</v>
      </c>
      <c r="P53" s="1">
        <f t="shared" si="6"/>
        <v>1598.6999999999998</v>
      </c>
      <c r="Q53" s="4">
        <f>SUM(I53:J53)</f>
        <v>3358.2</v>
      </c>
    </row>
    <row r="54" spans="4:17" ht="12.75">
      <c r="D54" s="2" t="s">
        <v>91</v>
      </c>
      <c r="E54" s="3">
        <f>+E53</f>
        <v>1152.5</v>
      </c>
      <c r="F54" s="3">
        <f>+F53</f>
        <v>1081.9999999999998</v>
      </c>
      <c r="G54" s="3">
        <f>+G53</f>
        <v>668.0000000000001</v>
      </c>
      <c r="H54" s="3">
        <f>+H53</f>
        <v>995.2</v>
      </c>
      <c r="I54" s="3">
        <f>SUM(I50,I52)</f>
        <v>1652.668</v>
      </c>
      <c r="J54" s="3">
        <f>SUM(J50,J52)</f>
        <v>1293.406</v>
      </c>
      <c r="K54" s="1"/>
      <c r="L54" s="1"/>
      <c r="M54" s="1"/>
      <c r="N54" s="1"/>
      <c r="O54" s="1"/>
      <c r="P54" s="1"/>
      <c r="Q54" s="4">
        <f>SUM(I54:J54)</f>
        <v>2946.0739999999996</v>
      </c>
    </row>
    <row r="55" spans="4:17" ht="12.75">
      <c r="D55" t="s">
        <v>93</v>
      </c>
      <c r="E55" s="4">
        <f>+E53</f>
        <v>1152.5</v>
      </c>
      <c r="F55" s="4">
        <f>+F53</f>
        <v>1081.9999999999998</v>
      </c>
      <c r="G55" s="4">
        <f>+G53</f>
        <v>668.0000000000001</v>
      </c>
      <c r="H55" s="4">
        <f>+H53</f>
        <v>995.2</v>
      </c>
      <c r="I55">
        <v>1787</v>
      </c>
      <c r="J55">
        <v>1530</v>
      </c>
      <c r="Q55" s="4">
        <f>SUM(I55:J55)</f>
        <v>3317</v>
      </c>
    </row>
    <row r="57" spans="8:10" ht="12.75">
      <c r="H57" t="s">
        <v>94</v>
      </c>
      <c r="I57" s="5">
        <f>+I55/I54</f>
        <v>1.0812819029593361</v>
      </c>
      <c r="J57" s="5">
        <f>+J55/J54</f>
        <v>1.1829232275093822</v>
      </c>
    </row>
    <row r="58" spans="8:10" ht="12.75">
      <c r="H58" t="s">
        <v>95</v>
      </c>
      <c r="I58" s="5">
        <f>+I55/I53</f>
        <v>1.0112041647804435</v>
      </c>
      <c r="J58" s="5">
        <f>+J55/J53</f>
        <v>0.9616593337523571</v>
      </c>
    </row>
    <row r="60" spans="8:17" ht="12.75">
      <c r="H60" t="s">
        <v>94</v>
      </c>
      <c r="J60" s="5">
        <f>+Q55/Q54</f>
        <v>1.1259051877176203</v>
      </c>
      <c r="Q60" t="s">
        <v>92</v>
      </c>
    </row>
    <row r="61" spans="8:10" ht="12.75">
      <c r="H61" t="s">
        <v>95</v>
      </c>
      <c r="J61" s="5">
        <f>+Q55/Q53</f>
        <v>0.9877315228396165</v>
      </c>
    </row>
    <row r="64" spans="5:16" ht="12.75">
      <c r="E64" t="s">
        <v>74</v>
      </c>
      <c r="F64" t="s">
        <v>75</v>
      </c>
      <c r="G64" t="s">
        <v>76</v>
      </c>
      <c r="H64" t="s">
        <v>77</v>
      </c>
      <c r="I64" t="s">
        <v>78</v>
      </c>
      <c r="J64" t="s">
        <v>79</v>
      </c>
      <c r="K64" t="s">
        <v>80</v>
      </c>
      <c r="L64" t="s">
        <v>81</v>
      </c>
      <c r="M64" t="s">
        <v>82</v>
      </c>
      <c r="N64" t="s">
        <v>83</v>
      </c>
      <c r="O64" t="s">
        <v>84</v>
      </c>
      <c r="P64" t="s">
        <v>85</v>
      </c>
    </row>
    <row r="65" spans="4:16" ht="12.75">
      <c r="D65" t="s">
        <v>96</v>
      </c>
      <c r="E65" s="1">
        <f>+E49</f>
        <v>969.7</v>
      </c>
      <c r="F65" s="1">
        <f>+E65+F49</f>
        <v>1958.1</v>
      </c>
      <c r="G65" s="1">
        <f aca="true" t="shared" si="7" ref="G65:P68">+F65+G49</f>
        <v>2540.4</v>
      </c>
      <c r="H65" s="1">
        <f t="shared" si="7"/>
        <v>3412.8</v>
      </c>
      <c r="I65" s="1">
        <f t="shared" si="7"/>
        <v>4973.900000000001</v>
      </c>
      <c r="J65" s="1">
        <f t="shared" si="7"/>
        <v>6394.3</v>
      </c>
      <c r="K65" s="1">
        <f t="shared" si="7"/>
        <v>8052.8</v>
      </c>
      <c r="L65" s="1">
        <f t="shared" si="7"/>
        <v>9794</v>
      </c>
      <c r="M65" s="1">
        <f t="shared" si="7"/>
        <v>11272.3</v>
      </c>
      <c r="N65" s="1">
        <f t="shared" si="7"/>
        <v>12875.5</v>
      </c>
      <c r="O65" s="1">
        <f t="shared" si="7"/>
        <v>14330</v>
      </c>
      <c r="P65" s="1">
        <f>+O65+P49-120</f>
        <v>15633.5</v>
      </c>
    </row>
    <row r="66" spans="4:16" ht="12.75">
      <c r="D66" s="2" t="s">
        <v>99</v>
      </c>
      <c r="E66" s="1">
        <f>+E50</f>
        <v>969.7</v>
      </c>
      <c r="F66" s="1">
        <f>+E66+F50</f>
        <v>1958.1</v>
      </c>
      <c r="G66" s="1">
        <f t="shared" si="7"/>
        <v>2540.4</v>
      </c>
      <c r="H66" s="1">
        <f t="shared" si="7"/>
        <v>3412.8</v>
      </c>
      <c r="I66" s="1">
        <f t="shared" si="7"/>
        <v>4937.67</v>
      </c>
      <c r="J66" s="1">
        <f t="shared" si="7"/>
        <v>6089.633</v>
      </c>
      <c r="K66" s="1"/>
      <c r="L66" s="1"/>
      <c r="M66" s="1"/>
      <c r="N66" s="1"/>
      <c r="O66" s="1"/>
      <c r="P66" s="1"/>
    </row>
    <row r="67" spans="4:16" ht="12.75">
      <c r="D67" t="s">
        <v>97</v>
      </c>
      <c r="E67" s="1">
        <f>+E51</f>
        <v>182.79999999999998</v>
      </c>
      <c r="F67" s="1">
        <f>+E67+F51</f>
        <v>276.4</v>
      </c>
      <c r="G67" s="1">
        <f t="shared" si="7"/>
        <v>362.09999999999997</v>
      </c>
      <c r="H67" s="1">
        <f t="shared" si="7"/>
        <v>484.9</v>
      </c>
      <c r="I67" s="1">
        <f t="shared" si="7"/>
        <v>691</v>
      </c>
      <c r="J67" s="1">
        <f t="shared" si="7"/>
        <v>861.6</v>
      </c>
      <c r="K67" s="1">
        <f t="shared" si="7"/>
        <v>1068.4</v>
      </c>
      <c r="L67" s="1">
        <f t="shared" si="7"/>
        <v>1265.5</v>
      </c>
      <c r="M67" s="1">
        <f t="shared" si="7"/>
        <v>1459.7</v>
      </c>
      <c r="N67" s="1">
        <f t="shared" si="7"/>
        <v>1670.7</v>
      </c>
      <c r="O67" s="1">
        <f t="shared" si="7"/>
        <v>1864.9</v>
      </c>
      <c r="P67" s="1">
        <f t="shared" si="7"/>
        <v>2040.1000000000001</v>
      </c>
    </row>
    <row r="68" spans="4:16" ht="12.75">
      <c r="D68" s="2" t="s">
        <v>100</v>
      </c>
      <c r="E68" s="1">
        <f>+E52</f>
        <v>182.79999999999998</v>
      </c>
      <c r="F68" s="1">
        <f>+E68+F52</f>
        <v>276.4</v>
      </c>
      <c r="G68" s="1">
        <f t="shared" si="7"/>
        <v>362.09999999999997</v>
      </c>
      <c r="H68" s="1">
        <f t="shared" si="7"/>
        <v>484.9</v>
      </c>
      <c r="I68" s="1">
        <f t="shared" si="7"/>
        <v>612.698</v>
      </c>
      <c r="J68" s="1">
        <f t="shared" si="7"/>
        <v>754.141</v>
      </c>
      <c r="K68" s="1"/>
      <c r="L68" s="1"/>
      <c r="M68" s="1"/>
      <c r="N68" s="1"/>
      <c r="O68" s="1"/>
      <c r="P68" s="1"/>
    </row>
    <row r="69" spans="4:16" ht="12.75">
      <c r="D69" t="s">
        <v>98</v>
      </c>
      <c r="E69" s="1">
        <f>SUM(E67,E65)</f>
        <v>1152.5</v>
      </c>
      <c r="F69" s="1">
        <f aca="true" t="shared" si="8" ref="F69:P69">SUM(F67,F65)</f>
        <v>2234.5</v>
      </c>
      <c r="G69" s="1">
        <f t="shared" si="8"/>
        <v>2902.5</v>
      </c>
      <c r="H69" s="1">
        <f t="shared" si="8"/>
        <v>3897.7000000000003</v>
      </c>
      <c r="I69" s="1">
        <f t="shared" si="8"/>
        <v>5664.900000000001</v>
      </c>
      <c r="J69" s="1">
        <f t="shared" si="8"/>
        <v>7255.900000000001</v>
      </c>
      <c r="K69" s="1">
        <f t="shared" si="8"/>
        <v>9121.2</v>
      </c>
      <c r="L69" s="1">
        <f t="shared" si="8"/>
        <v>11059.5</v>
      </c>
      <c r="M69" s="1">
        <f t="shared" si="8"/>
        <v>12732</v>
      </c>
      <c r="N69" s="1">
        <f t="shared" si="8"/>
        <v>14546.2</v>
      </c>
      <c r="O69" s="1">
        <f t="shared" si="8"/>
        <v>16194.9</v>
      </c>
      <c r="P69" s="1">
        <f t="shared" si="8"/>
        <v>17673.6</v>
      </c>
    </row>
    <row r="70" spans="4:16" ht="12.75">
      <c r="D70" s="2" t="s">
        <v>101</v>
      </c>
      <c r="E70" s="3">
        <f>+E66+E68</f>
        <v>1152.5</v>
      </c>
      <c r="F70" s="3">
        <f>+F66+F68</f>
        <v>2234.5</v>
      </c>
      <c r="G70" s="3">
        <f>+G66+G68</f>
        <v>2902.5</v>
      </c>
      <c r="H70" s="3">
        <f>+H66+H68</f>
        <v>3897.7000000000003</v>
      </c>
      <c r="I70" s="3">
        <f>+I66+I68</f>
        <v>5550.368</v>
      </c>
      <c r="J70" s="3">
        <f>+J66+J68</f>
        <v>6843.773999999999</v>
      </c>
      <c r="K70" s="1"/>
      <c r="L70" s="1"/>
      <c r="M70" s="1"/>
      <c r="N70" s="1"/>
      <c r="O70" s="1"/>
      <c r="P70" s="1"/>
    </row>
    <row r="71" spans="4:10" ht="12.75">
      <c r="D71" t="s">
        <v>93</v>
      </c>
      <c r="E71" s="1">
        <f>+E55</f>
        <v>1152.5</v>
      </c>
      <c r="F71" s="1">
        <f>+E71+F55</f>
        <v>2234.5</v>
      </c>
      <c r="G71" s="1">
        <f>+F71+G55</f>
        <v>2902.5</v>
      </c>
      <c r="H71" s="1">
        <f>+G71+H55</f>
        <v>3897.7</v>
      </c>
      <c r="I71" s="1">
        <f>+H71+I55</f>
        <v>5684.7</v>
      </c>
      <c r="J71" s="1">
        <f>+I71+J55</f>
        <v>7214.7</v>
      </c>
    </row>
  </sheetData>
  <printOptions/>
  <pageMargins left="0.75" right="0.75" top="1" bottom="1" header="0.5" footer="0.5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2008-04-07T18:37:09Z</cp:lastPrinted>
  <dcterms:created xsi:type="dcterms:W3CDTF">2008-04-07T11:45:37Z</dcterms:created>
  <dcterms:modified xsi:type="dcterms:W3CDTF">2008-04-14T16:42:19Z</dcterms:modified>
  <cp:category/>
  <cp:version/>
  <cp:contentType/>
  <cp:contentStatus/>
</cp:coreProperties>
</file>