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65356" windowWidth="13200" windowHeight="12330" activeTab="3"/>
  </bookViews>
  <sheets>
    <sheet name="FY07 labor rates without benefi" sheetId="1" r:id="rId1"/>
    <sheet name="FY08 indirect rates" sheetId="2" r:id="rId2"/>
    <sheet name="FY08 labor rates without benefi" sheetId="3" r:id="rId3"/>
    <sheet name="Sheet1" sheetId="4" r:id="rId4"/>
    <sheet name="Primavera loaded rates" sheetId="5" r:id="rId5"/>
  </sheets>
  <definedNames>
    <definedName name="_xlnm.Print_Area" localSheetId="0">'FY07 labor rates without benefi'!$B$2:$K$102</definedName>
    <definedName name="_xlnm.Print_Area" localSheetId="4">'Primavera loaded rates'!$CP$1:$DD$79</definedName>
  </definedNames>
  <calcPr fullCalcOnLoad="1"/>
</workbook>
</file>

<file path=xl/sharedStrings.xml><?xml version="1.0" encoding="utf-8"?>
<sst xmlns="http://schemas.openxmlformats.org/spreadsheetml/2006/main" count="1355" uniqueCount="305">
  <si>
    <t>PPPL Travel</t>
  </si>
  <si>
    <t>stockroom</t>
  </si>
  <si>
    <t>PPPL M&amp;S</t>
  </si>
  <si>
    <t>4E</t>
  </si>
  <si>
    <t>PPPL M&amp;S exempt</t>
  </si>
  <si>
    <t>B///CB</t>
  </si>
  <si>
    <t>PPPL Project Clerical</t>
  </si>
  <si>
    <t>EA//DM</t>
  </si>
  <si>
    <t>PPPL Designer</t>
  </si>
  <si>
    <t>EA//EM</t>
  </si>
  <si>
    <t>PPPL Analysis engineer</t>
  </si>
  <si>
    <t>EC//EM</t>
  </si>
  <si>
    <t>PPPL Comuter Engineer</t>
  </si>
  <si>
    <t>EC//ES</t>
  </si>
  <si>
    <t>PPPL S/C Computer Engineer</t>
  </si>
  <si>
    <t>EC//SM</t>
  </si>
  <si>
    <t>PPPL Computer Senior Tech</t>
  </si>
  <si>
    <t>EE//EM</t>
  </si>
  <si>
    <t>PPPL Electrical engineer</t>
  </si>
  <si>
    <t>EE//SM</t>
  </si>
  <si>
    <t>PPPL Electrical Senior Tech</t>
  </si>
  <si>
    <t>EE//TB</t>
  </si>
  <si>
    <t>PPPL Electrical Technician</t>
  </si>
  <si>
    <t>EM//EM</t>
  </si>
  <si>
    <t>PPPL FO&amp;M Engineer</t>
  </si>
  <si>
    <t>EM//SM</t>
  </si>
  <si>
    <t>PPPL FO&amp;M Senior Tech</t>
  </si>
  <si>
    <t>EM//TB</t>
  </si>
  <si>
    <t>PPPL FO&amp;M Technician</t>
  </si>
  <si>
    <t>FC//AM</t>
  </si>
  <si>
    <t>PPPL P&amp;CO am</t>
  </si>
  <si>
    <t>FC//EM</t>
  </si>
  <si>
    <t>PPPL P&amp;CO em</t>
  </si>
  <si>
    <t>R///RM2</t>
  </si>
  <si>
    <t>PPPL Scientist pdg2</t>
  </si>
  <si>
    <t>R///RM3</t>
  </si>
  <si>
    <t>PPPL Scientist pdg3</t>
  </si>
  <si>
    <t>SH//TB</t>
  </si>
  <si>
    <t>HP Techs</t>
  </si>
  <si>
    <t>G&amp;A</t>
  </si>
  <si>
    <t>MHX</t>
  </si>
  <si>
    <t>FY03</t>
  </si>
  <si>
    <t>FY04</t>
  </si>
  <si>
    <t>FY06</t>
  </si>
  <si>
    <t>FY07</t>
  </si>
  <si>
    <t>FY05</t>
  </si>
  <si>
    <t>NCSX Rates 8/28/03 - PPPL</t>
  </si>
  <si>
    <t>CDR</t>
  </si>
  <si>
    <t>plug number w/G&amp;A</t>
  </si>
  <si>
    <t>plug number wo/G&amp;A</t>
  </si>
  <si>
    <t>ORNLEM</t>
  </si>
  <si>
    <t>ORNLRM</t>
  </si>
  <si>
    <t>$500k exclusion on M&amp;S</t>
  </si>
  <si>
    <t>FY02</t>
  </si>
  <si>
    <t>G&amp;A Site Rate</t>
  </si>
  <si>
    <t>NON-labor escalation</t>
  </si>
  <si>
    <t>labor escalation</t>
  </si>
  <si>
    <t>EA burden</t>
  </si>
  <si>
    <t>EE burden</t>
  </si>
  <si>
    <t>EM burden</t>
  </si>
  <si>
    <t>EC burden</t>
  </si>
  <si>
    <t>RM burden</t>
  </si>
  <si>
    <t xml:space="preserve">NCSX CDR Rates </t>
  </si>
  <si>
    <t>SH burden</t>
  </si>
  <si>
    <t>Labor benefit rate</t>
  </si>
  <si>
    <t>NCSX RATE COMPARISON</t>
  </si>
  <si>
    <t>Labor benefit rate &amp; vac accural</t>
  </si>
  <si>
    <t>MHX &amp; G&amp;A composite rate with escalation =</t>
  </si>
  <si>
    <t>FY08</t>
  </si>
  <si>
    <t>fwp</t>
  </si>
  <si>
    <t>ed est.</t>
  </si>
  <si>
    <t>FY05 rates</t>
  </si>
  <si>
    <t>b&amp;va</t>
  </si>
  <si>
    <t>FY09</t>
  </si>
  <si>
    <t xml:space="preserve">NCSX FWP06/07 Rates </t>
  </si>
  <si>
    <t>NCSX Rates 02/01/05 - PPPL</t>
  </si>
  <si>
    <t>MHX &amp; G&amp;A composite rate with NO escalation =</t>
  </si>
  <si>
    <t>06/07/08/09 NCSX REBASELINE RATES</t>
  </si>
  <si>
    <t>EA//SM</t>
  </si>
  <si>
    <t>40 no esc</t>
  </si>
  <si>
    <t>48 no esc</t>
  </si>
  <si>
    <t>EM//Sb</t>
  </si>
  <si>
    <t>EM//SB</t>
  </si>
  <si>
    <t>EA//SB</t>
  </si>
  <si>
    <t>ECP36</t>
  </si>
  <si>
    <t>EE//AM</t>
  </si>
  <si>
    <t>ee//am</t>
  </si>
  <si>
    <t>NCSX FY06 Replanning Rates 10/17 am</t>
  </si>
  <si>
    <t xml:space="preserve">G&amp;A Site Rate </t>
  </si>
  <si>
    <t>PPPL prelim site rate</t>
  </si>
  <si>
    <t>fy07</t>
  </si>
  <si>
    <t>EA//sb</t>
  </si>
  <si>
    <t>excludes 2% LDRD</t>
  </si>
  <si>
    <t>INCLUDES 2% LDRD</t>
  </si>
  <si>
    <t>NON MIE RATES</t>
  </si>
  <si>
    <t>FY10</t>
  </si>
  <si>
    <t>FY11</t>
  </si>
  <si>
    <t>EC//TB</t>
  </si>
  <si>
    <t>EC//SB</t>
  </si>
  <si>
    <t>EM//TB (field techs)</t>
  </si>
  <si>
    <t>EMT/TB (tech shop)</t>
  </si>
  <si>
    <t>EM2/TB (second shift)</t>
  </si>
  <si>
    <t>D///RM3</t>
  </si>
  <si>
    <t>Avg rates WITHOUT benefits</t>
  </si>
  <si>
    <t xml:space="preserve"> System:    2/13/2007  2:33:38 PM         Princeton Plasma Physics Laboratory                                Page:    1</t>
  </si>
  <si>
    <t xml:space="preserve"> User Date: 2/13/2007                     GENERATE LABOR RATES                                               User ID: miseicz</t>
  </si>
  <si>
    <t xml:space="preserve">   </t>
  </si>
  <si>
    <t xml:space="preserve">           Revision:      999            Fiscal Year:    2007</t>
  </si>
  <si>
    <t xml:space="preserve">                        No of</t>
  </si>
  <si>
    <t xml:space="preserve">      Div      PDG      Employees            Total Salary</t>
  </si>
  <si>
    <t xml:space="preserve"> ----------------------------------------------------------------</t>
  </si>
  <si>
    <t>B*</t>
  </si>
  <si>
    <t>CB</t>
  </si>
  <si>
    <t>D*</t>
  </si>
  <si>
    <t>AM</t>
  </si>
  <si>
    <t>AM1</t>
  </si>
  <si>
    <t>DA</t>
  </si>
  <si>
    <t>AH</t>
  </si>
  <si>
    <t>FM</t>
  </si>
  <si>
    <t>GM1</t>
  </si>
  <si>
    <t>GM2</t>
  </si>
  <si>
    <t>GMP</t>
  </si>
  <si>
    <t>RH</t>
  </si>
  <si>
    <t>VM</t>
  </si>
  <si>
    <t>DE</t>
  </si>
  <si>
    <t>DH</t>
  </si>
  <si>
    <t>DI</t>
  </si>
  <si>
    <t>CH</t>
  </si>
  <si>
    <t>TB</t>
  </si>
  <si>
    <t>DS</t>
  </si>
  <si>
    <t>TH9</t>
  </si>
  <si>
    <t>E*</t>
  </si>
  <si>
    <t>EM</t>
  </si>
  <si>
    <t>EA</t>
  </si>
  <si>
    <t>SB</t>
  </si>
  <si>
    <t>EC</t>
  </si>
  <si>
    <t>EH</t>
  </si>
  <si>
    <t>SM</t>
  </si>
  <si>
    <t>EE</t>
  </si>
  <si>
    <t>TH</t>
  </si>
  <si>
    <t>EH1</t>
  </si>
  <si>
    <t>F*</t>
  </si>
  <si>
    <t>FA</t>
  </si>
  <si>
    <t>AH1</t>
  </si>
  <si>
    <t>CB1</t>
  </si>
  <si>
    <t>FB</t>
  </si>
  <si>
    <t>FC</t>
  </si>
  <si>
    <t>FP</t>
  </si>
  <si>
    <t>CS</t>
  </si>
  <si>
    <t>G*</t>
  </si>
  <si>
    <t>**</t>
  </si>
  <si>
    <t>I*</t>
  </si>
  <si>
    <t>AC</t>
  </si>
  <si>
    <t>N*</t>
  </si>
  <si>
    <t>P*</t>
  </si>
  <si>
    <t>TH1</t>
  </si>
  <si>
    <t>VN</t>
  </si>
  <si>
    <t>PA</t>
  </si>
  <si>
    <t>PC</t>
  </si>
  <si>
    <t>PN</t>
  </si>
  <si>
    <t>Q*</t>
  </si>
  <si>
    <t>R*</t>
  </si>
  <si>
    <t>RH1</t>
  </si>
  <si>
    <t>RM1</t>
  </si>
  <si>
    <t>RM2</t>
  </si>
  <si>
    <t>RM3</t>
  </si>
  <si>
    <t>RC</t>
  </si>
  <si>
    <t>S*</t>
  </si>
  <si>
    <t>SE</t>
  </si>
  <si>
    <t>SF</t>
  </si>
  <si>
    <t>JB</t>
  </si>
  <si>
    <t>JH</t>
  </si>
  <si>
    <t>SH</t>
  </si>
  <si>
    <t>SQ</t>
  </si>
  <si>
    <t>SS</t>
  </si>
  <si>
    <t>SU</t>
  </si>
  <si>
    <t>UL</t>
  </si>
  <si>
    <t>X*</t>
  </si>
  <si>
    <t>ZC</t>
  </si>
  <si>
    <t>total salary</t>
  </si>
  <si>
    <t>average salary/yr</t>
  </si>
  <si>
    <t>average salary/hour</t>
  </si>
  <si>
    <t>hours per year</t>
  </si>
  <si>
    <t>Travel</t>
  </si>
  <si>
    <t>Sci Ed</t>
  </si>
  <si>
    <t>(not applicable to MIE)</t>
  </si>
  <si>
    <t>PPPL Computer  Tech</t>
  </si>
  <si>
    <t>41 (on first $250k)</t>
  </si>
  <si>
    <t>PPPL M&amp;S (over $250 k)</t>
  </si>
  <si>
    <t>FY12</t>
  </si>
  <si>
    <t xml:space="preserve">LDRD </t>
  </si>
  <si>
    <t>NCSX MIE RATES</t>
  </si>
  <si>
    <t>ORNL engr</t>
  </si>
  <si>
    <t>ornl reserach</t>
  </si>
  <si>
    <t>ORNLDM</t>
  </si>
  <si>
    <t>ORNL designer</t>
  </si>
  <si>
    <t>ORNL DM</t>
  </si>
  <si>
    <t>EMT/TB</t>
  </si>
  <si>
    <t>EM2/TB</t>
  </si>
  <si>
    <t>PPPL Tech Shop)</t>
  </si>
  <si>
    <t>PPPL Technician 2nd shift</t>
  </si>
  <si>
    <t>Labor Skils</t>
  </si>
  <si>
    <t>Non-Labor</t>
  </si>
  <si>
    <t>overtime</t>
  </si>
  <si>
    <t>t/c overtime burden</t>
  </si>
  <si>
    <t>Avg FY08 rates WITHOUT benefits</t>
  </si>
  <si>
    <t>fte hrs /yr</t>
  </si>
  <si>
    <t>FY2008 Labor Rates @ 10-22-07</t>
  </si>
  <si>
    <t>Rev #</t>
  </si>
  <si>
    <t>Fiscal Year</t>
  </si>
  <si>
    <t>Div</t>
  </si>
  <si>
    <t>PDG</t>
  </si>
  <si>
    <t>KD/FTE</t>
  </si>
  <si>
    <t>KD/Mth</t>
  </si>
  <si>
    <t xml:space="preserve"> Rate Per Hour</t>
  </si>
  <si>
    <t>Prod Time %</t>
  </si>
  <si>
    <t>Hours Per Year</t>
  </si>
  <si>
    <t>RM</t>
  </si>
  <si>
    <t>GM</t>
  </si>
  <si>
    <t>DM</t>
  </si>
  <si>
    <t>AS</t>
  </si>
  <si>
    <t>EH2</t>
  </si>
  <si>
    <t>EMU</t>
  </si>
  <si>
    <t>RMP</t>
  </si>
  <si>
    <t>RMQ</t>
  </si>
  <si>
    <t>TBB</t>
  </si>
  <si>
    <t>JS</t>
  </si>
  <si>
    <t>TC</t>
  </si>
  <si>
    <t>AMB</t>
  </si>
  <si>
    <t>BENEFITS AND INDIRECT RATES</t>
  </si>
  <si>
    <t>July 12, 2007</t>
  </si>
  <si>
    <t>FY 2007</t>
  </si>
  <si>
    <t>FY 2008</t>
  </si>
  <si>
    <t>FY 2009</t>
  </si>
  <si>
    <t>PPPL Staff Benefits</t>
  </si>
  <si>
    <t>Hourly Staff Benefits</t>
  </si>
  <si>
    <t>Vacation Accrual</t>
  </si>
  <si>
    <t>Site Burden</t>
  </si>
  <si>
    <t>Offsite Burden</t>
  </si>
  <si>
    <t>Science Ed</t>
  </si>
  <si>
    <t>Procurement/Materiel Handling (MHX)</t>
  </si>
  <si>
    <t>ITER MHX</t>
  </si>
  <si>
    <t xml:space="preserve">G&amp;A </t>
  </si>
  <si>
    <t>LDRD</t>
  </si>
  <si>
    <t>Engineering Burden Rates</t>
  </si>
  <si>
    <t>Computer Division</t>
  </si>
  <si>
    <t>Fabrication, Ops &amp; Maintenance</t>
  </si>
  <si>
    <t>Electrical Division</t>
  </si>
  <si>
    <t>Mechanical Division</t>
  </si>
  <si>
    <t>Overtime</t>
  </si>
  <si>
    <t>Research Department Burden</t>
  </si>
  <si>
    <t>Health Physics Burden</t>
  </si>
  <si>
    <t>allocations</t>
  </si>
  <si>
    <t>ORNLED composite</t>
  </si>
  <si>
    <t>ORNLJH</t>
  </si>
  <si>
    <t>ORNLDH</t>
  </si>
  <si>
    <t>ORNLMM</t>
  </si>
  <si>
    <t>ORNLDA</t>
  </si>
  <si>
    <t>pppl labor escalation</t>
  </si>
  <si>
    <t>NCSX MIE RATES UPDATED 3/19/08</t>
  </si>
  <si>
    <t>&gt;  Jim, O.K.   Please send me the appropriate labor rates for these folks</t>
  </si>
  <si>
    <t>&gt;(loaded and with your escalation rates) so I can price this out.</t>
  </si>
  <si>
    <t>&gt;Thanks, Ron</t>
  </si>
  <si>
    <t>&gt;</t>
  </si>
  <si>
    <t>==============================</t>
  </si>
  <si>
    <t>Ron:</t>
  </si>
  <si>
    <t xml:space="preserve">Individual rates are ORNL confidential, so please keep to yourself. </t>
  </si>
  <si>
    <t xml:space="preserve">I had used 3.5% escalation, but the actual ORNL rates that should be </t>
  </si>
  <si>
    <t>used are 4.3% FY 08, 4.6% FY 09, 4.6% FY 10.</t>
  </si>
  <si>
    <t>The FY 08 rates are:</t>
  </si>
  <si>
    <t>Harris  $228.33/hr</t>
  </si>
  <si>
    <t>Hillis  $205.71/hr</t>
  </si>
  <si>
    <t>Akers   $104.10/hr</t>
  </si>
  <si>
    <t>Morris  $81.76/hr</t>
  </si>
  <si>
    <t>Jim</t>
  </si>
  <si>
    <t xml:space="preserve">-- </t>
  </si>
  <si>
    <t>-------------------------------------------------------------------------------</t>
  </si>
  <si>
    <t>NOTE:  NEW ADDRESS</t>
  </si>
  <si>
    <t>J. F. Lyon                                         Fax: +1-865-574-1191</t>
  </si>
  <si>
    <t>Room R-A303</t>
  </si>
  <si>
    <t xml:space="preserve"> Telephone: +1-865-574-1179</t>
  </si>
  <si>
    <t>Oak Ridge National Laboratory         secretary:   +1-865-574-1180</t>
  </si>
  <si>
    <t xml:space="preserve">PO Box 2008,  MS-6169                                   </t>
  </si>
  <si>
    <t>Oak Ridge, TN 37831-6169</t>
  </si>
  <si>
    <t>Information on the Quasi-Poloidal Stellarator project can be found at</t>
  </si>
  <si>
    <t>http://qps.fed.ornl.gov/</t>
  </si>
  <si>
    <t xml:space="preserve">Information on the world stellarator program can be found at </t>
  </si>
  <si>
    <t>http://www.ornl.gov/fed/stelnews</t>
  </si>
  <si>
    <t>************************************************</t>
  </si>
  <si>
    <t>Ron,</t>
  </si>
  <si>
    <t>For costing purposes we have two labor categories, they are:</t>
  </si>
  <si>
    <t>ORNL Engineering         $151/hr</t>
  </si>
  <si>
    <t>ORNL Designer              $ 99/hr</t>
  </si>
  <si>
    <t xml:space="preserve">These rates are based on the average cost of the personnel in these categories.  Projection for FY 09 to FY11 should be 4.6% per year. </t>
  </si>
  <si>
    <t>If you have any questions please call.</t>
  </si>
  <si>
    <t>Mike</t>
  </si>
  <si>
    <t>Ps: Mike Morris will be sending the summary of all the changes for the rebase line over the weekend.</t>
  </si>
  <si>
    <t>Michael J. Cole</t>
  </si>
  <si>
    <t>Oak Ridge National Laboratory</t>
  </si>
  <si>
    <t>Bldg 5700, Rm. G306, MS 6169</t>
  </si>
  <si>
    <t>Bethel Valley Road</t>
  </si>
  <si>
    <t>P.O. Box 2008</t>
  </si>
  <si>
    <t>Phone 865-574-2954</t>
  </si>
  <si>
    <t>Fax   865-241-1038</t>
  </si>
  <si>
    <r>
      <t>E-mail: colemj@ornl.gov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</si>
</sst>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.0000_);_(* \(#,##0.0000\);_(* &quot;-&quot;????_);_(@_)"/>
    <numFmt numFmtId="171" formatCode="_(* #,##0.00000_);_(* \(#,##0.00000\);_(* &quot;-&quot;??_);_(@_)"/>
    <numFmt numFmtId="172" formatCode="0.0000"/>
    <numFmt numFmtId="173" formatCode="_(* #,##0.000_);_(* \(#,##0.000\);_(* &quot;-&quot;???_);_(@_)"/>
    <numFmt numFmtId="174" formatCode="&quot;$&quot;#,##0.00"/>
    <numFmt numFmtId="175" formatCode="&quot;$&quot;#,##0.0"/>
    <numFmt numFmtId="176" formatCode="&quot;$&quot;#,##0"/>
    <numFmt numFmtId="177" formatCode="0.0000000"/>
    <numFmt numFmtId="178" formatCode="0.000000"/>
    <numFmt numFmtId="179" formatCode="0.00000"/>
    <numFmt numFmtId="180" formatCode="0.000%"/>
    <numFmt numFmtId="181" formatCode="_(* #,##0_);_(* \(#,##0\);_(* &quot;-&quot;??_);_(@_)"/>
    <numFmt numFmtId="182" formatCode="&quot;$&quot;#,##0.000_);[Red]\(&quot;$&quot;#,##0.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1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i/>
      <sz val="2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22"/>
      <name val="Arial"/>
      <family val="0"/>
    </font>
    <font>
      <sz val="22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66" fontId="0" fillId="0" borderId="5" xfId="19" applyNumberFormat="1" applyFill="1" applyBorder="1" applyAlignment="1">
      <alignment wrapText="1"/>
    </xf>
    <xf numFmtId="166" fontId="3" fillId="0" borderId="5" xfId="19" applyNumberFormat="1" applyFont="1" applyFill="1" applyBorder="1" applyAlignment="1">
      <alignment wrapText="1"/>
    </xf>
    <xf numFmtId="166" fontId="3" fillId="0" borderId="6" xfId="19" applyNumberFormat="1" applyFont="1" applyFill="1" applyBorder="1" applyAlignment="1">
      <alignment wrapText="1"/>
    </xf>
    <xf numFmtId="0" fontId="0" fillId="0" borderId="7" xfId="0" applyFill="1" applyBorder="1" applyAlignment="1">
      <alignment/>
    </xf>
    <xf numFmtId="166" fontId="0" fillId="0" borderId="2" xfId="19" applyNumberFormat="1" applyFill="1" applyBorder="1" applyAlignment="1">
      <alignment wrapText="1"/>
    </xf>
    <xf numFmtId="166" fontId="0" fillId="0" borderId="3" xfId="19" applyNumberFormat="1" applyFill="1" applyBorder="1" applyAlignment="1">
      <alignment wrapText="1"/>
    </xf>
    <xf numFmtId="0" fontId="0" fillId="0" borderId="8" xfId="0" applyFill="1" applyBorder="1" applyAlignment="1">
      <alignment/>
    </xf>
    <xf numFmtId="43" fontId="0" fillId="0" borderId="9" xfId="15" applyFill="1" applyBorder="1" applyAlignment="1">
      <alignment wrapText="1"/>
    </xf>
    <xf numFmtId="167" fontId="0" fillId="0" borderId="9" xfId="15" applyNumberFormat="1" applyFill="1" applyBorder="1" applyAlignment="1">
      <alignment wrapText="1"/>
    </xf>
    <xf numFmtId="167" fontId="0" fillId="0" borderId="10" xfId="15" applyNumberFormat="1" applyFill="1" applyBorder="1" applyAlignment="1">
      <alignment wrapText="1"/>
    </xf>
    <xf numFmtId="168" fontId="0" fillId="0" borderId="9" xfId="15" applyNumberFormat="1" applyFill="1" applyBorder="1" applyAlignment="1">
      <alignment wrapText="1"/>
    </xf>
    <xf numFmtId="168" fontId="0" fillId="0" borderId="10" xfId="15" applyNumberFormat="1" applyFill="1" applyBorder="1" applyAlignment="1">
      <alignment wrapText="1"/>
    </xf>
    <xf numFmtId="166" fontId="0" fillId="0" borderId="6" xfId="19" applyNumberForma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9" xfId="19" applyNumberFormat="1" applyFill="1" applyBorder="1" applyAlignment="1">
      <alignment wrapText="1"/>
    </xf>
    <xf numFmtId="166" fontId="0" fillId="0" borderId="10" xfId="19" applyNumberForma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166" fontId="0" fillId="0" borderId="13" xfId="19" applyNumberFormat="1" applyFill="1" applyBorder="1" applyAlignment="1">
      <alignment/>
    </xf>
    <xf numFmtId="166" fontId="0" fillId="0" borderId="14" xfId="19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166" fontId="0" fillId="0" borderId="5" xfId="19" applyNumberFormat="1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9" xfId="19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4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6" fontId="0" fillId="0" borderId="6" xfId="19" applyNumberFormat="1" applyFont="1" applyFill="1" applyBorder="1" applyAlignment="1">
      <alignment wrapText="1"/>
    </xf>
    <xf numFmtId="166" fontId="0" fillId="0" borderId="2" xfId="19" applyNumberFormat="1" applyFont="1" applyFill="1" applyBorder="1" applyAlignment="1">
      <alignment wrapText="1"/>
    </xf>
    <xf numFmtId="166" fontId="0" fillId="0" borderId="3" xfId="19" applyNumberFormat="1" applyFont="1" applyFill="1" applyBorder="1" applyAlignment="1">
      <alignment wrapText="1"/>
    </xf>
    <xf numFmtId="167" fontId="0" fillId="0" borderId="9" xfId="15" applyNumberFormat="1" applyFont="1" applyFill="1" applyBorder="1" applyAlignment="1">
      <alignment wrapText="1"/>
    </xf>
    <xf numFmtId="167" fontId="0" fillId="0" borderId="10" xfId="15" applyNumberFormat="1" applyFont="1" applyFill="1" applyBorder="1" applyAlignment="1">
      <alignment wrapText="1"/>
    </xf>
    <xf numFmtId="166" fontId="0" fillId="0" borderId="13" xfId="19" applyNumberFormat="1" applyFont="1" applyFill="1" applyBorder="1" applyAlignment="1">
      <alignment/>
    </xf>
    <xf numFmtId="43" fontId="5" fillId="0" borderId="0" xfId="15" applyFont="1" applyFill="1" applyBorder="1" applyAlignment="1">
      <alignment wrapText="1"/>
    </xf>
    <xf numFmtId="43" fontId="0" fillId="0" borderId="0" xfId="15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6" fontId="5" fillId="4" borderId="5" xfId="19" applyNumberFormat="1" applyFont="1" applyFill="1" applyBorder="1" applyAlignment="1">
      <alignment wrapText="1"/>
    </xf>
    <xf numFmtId="166" fontId="5" fillId="4" borderId="2" xfId="19" applyNumberFormat="1" applyFont="1" applyFill="1" applyBorder="1" applyAlignment="1">
      <alignment wrapText="1"/>
    </xf>
    <xf numFmtId="43" fontId="5" fillId="4" borderId="9" xfId="15" applyFont="1" applyFill="1" applyBorder="1" applyAlignment="1">
      <alignment wrapText="1"/>
    </xf>
    <xf numFmtId="167" fontId="5" fillId="4" borderId="9" xfId="15" applyNumberFormat="1" applyFont="1" applyFill="1" applyBorder="1" applyAlignment="1">
      <alignment wrapText="1"/>
    </xf>
    <xf numFmtId="168" fontId="5" fillId="4" borderId="9" xfId="15" applyNumberFormat="1" applyFont="1" applyFill="1" applyBorder="1" applyAlignment="1">
      <alignment wrapText="1"/>
    </xf>
    <xf numFmtId="166" fontId="5" fillId="4" borderId="9" xfId="19" applyNumberFormat="1" applyFont="1" applyFill="1" applyBorder="1" applyAlignment="1">
      <alignment wrapText="1"/>
    </xf>
    <xf numFmtId="166" fontId="5" fillId="4" borderId="13" xfId="19" applyNumberFormat="1" applyFont="1" applyFill="1" applyBorder="1" applyAlignment="1">
      <alignment/>
    </xf>
    <xf numFmtId="0" fontId="7" fillId="4" borderId="0" xfId="0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3" fontId="5" fillId="4" borderId="0" xfId="0" applyNumberFormat="1" applyFont="1" applyFill="1" applyAlignment="1">
      <alignment horizontal="center"/>
    </xf>
    <xf numFmtId="165" fontId="5" fillId="4" borderId="15" xfId="0" applyNumberFormat="1" applyFont="1" applyFill="1" applyBorder="1" applyAlignment="1">
      <alignment horizontal="center"/>
    </xf>
    <xf numFmtId="165" fontId="5" fillId="4" borderId="16" xfId="0" applyNumberFormat="1" applyFont="1" applyFill="1" applyBorder="1" applyAlignment="1">
      <alignment horizontal="center"/>
    </xf>
    <xf numFmtId="165" fontId="5" fillId="4" borderId="13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5" fillId="4" borderId="0" xfId="19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168" fontId="5" fillId="4" borderId="16" xfId="15" applyNumberFormat="1" applyFont="1" applyFill="1" applyBorder="1" applyAlignment="1">
      <alignment/>
    </xf>
    <xf numFmtId="168" fontId="0" fillId="0" borderId="15" xfId="15" applyNumberFormat="1" applyFont="1" applyFill="1" applyBorder="1" applyAlignment="1">
      <alignment/>
    </xf>
    <xf numFmtId="168" fontId="0" fillId="0" borderId="16" xfId="15" applyNumberFormat="1" applyFont="1" applyFill="1" applyBorder="1" applyAlignment="1">
      <alignment/>
    </xf>
    <xf numFmtId="166" fontId="0" fillId="0" borderId="14" xfId="19" applyNumberFormat="1" applyFont="1" applyFill="1" applyBorder="1" applyAlignment="1">
      <alignment/>
    </xf>
    <xf numFmtId="166" fontId="0" fillId="0" borderId="10" xfId="19" applyNumberFormat="1" applyFont="1" applyFill="1" applyBorder="1" applyAlignment="1">
      <alignment wrapText="1"/>
    </xf>
    <xf numFmtId="166" fontId="0" fillId="0" borderId="0" xfId="19" applyNumberFormat="1" applyFont="1" applyFill="1" applyBorder="1" applyAlignment="1">
      <alignment horizontal="center"/>
    </xf>
    <xf numFmtId="166" fontId="0" fillId="0" borderId="6" xfId="19" applyNumberFormat="1" applyFont="1" applyFill="1" applyBorder="1" applyAlignment="1">
      <alignment/>
    </xf>
    <xf numFmtId="165" fontId="4" fillId="5" borderId="16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/>
    </xf>
    <xf numFmtId="166" fontId="0" fillId="0" borderId="0" xfId="19" applyNumberFormat="1" applyAlignment="1">
      <alignment/>
    </xf>
    <xf numFmtId="0" fontId="8" fillId="0" borderId="12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166" fontId="1" fillId="6" borderId="6" xfId="19" applyNumberFormat="1" applyFont="1" applyFill="1" applyBorder="1" applyAlignment="1">
      <alignment wrapText="1"/>
    </xf>
    <xf numFmtId="0" fontId="0" fillId="2" borderId="0" xfId="0" applyFill="1" applyAlignment="1">
      <alignment horizontal="right"/>
    </xf>
    <xf numFmtId="43" fontId="4" fillId="5" borderId="1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center"/>
    </xf>
    <xf numFmtId="43" fontId="4" fillId="2" borderId="1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168" fontId="6" fillId="7" borderId="9" xfId="15" applyNumberFormat="1" applyFont="1" applyFill="1" applyBorder="1" applyAlignment="1">
      <alignment wrapText="1"/>
    </xf>
    <xf numFmtId="168" fontId="1" fillId="7" borderId="9" xfId="15" applyNumberFormat="1" applyFont="1" applyFill="1" applyBorder="1" applyAlignment="1">
      <alignment wrapText="1"/>
    </xf>
    <xf numFmtId="168" fontId="1" fillId="7" borderId="10" xfId="15" applyNumberFormat="1" applyFont="1" applyFill="1" applyBorder="1" applyAlignment="1">
      <alignment wrapText="1"/>
    </xf>
    <xf numFmtId="168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8" fontId="1" fillId="7" borderId="8" xfId="0" applyNumberFormat="1" applyFont="1" applyFill="1" applyBorder="1" applyAlignment="1">
      <alignment/>
    </xf>
    <xf numFmtId="168" fontId="1" fillId="7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165" fontId="1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right"/>
    </xf>
    <xf numFmtId="164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8" borderId="0" xfId="0" applyFont="1" applyFill="1" applyAlignment="1">
      <alignment horizontal="right"/>
    </xf>
    <xf numFmtId="165" fontId="5" fillId="8" borderId="0" xfId="0" applyNumberFormat="1" applyFont="1" applyFill="1" applyAlignment="1">
      <alignment horizontal="center"/>
    </xf>
    <xf numFmtId="165" fontId="4" fillId="8" borderId="4" xfId="0" applyNumberFormat="1" applyFont="1" applyFill="1" applyBorder="1" applyAlignment="1">
      <alignment horizontal="center"/>
    </xf>
    <xf numFmtId="165" fontId="4" fillId="8" borderId="0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right"/>
    </xf>
    <xf numFmtId="43" fontId="0" fillId="8" borderId="0" xfId="0" applyNumberFormat="1" applyFill="1" applyAlignment="1">
      <alignment/>
    </xf>
    <xf numFmtId="0" fontId="8" fillId="8" borderId="0" xfId="0" applyFont="1" applyFill="1" applyBorder="1" applyAlignment="1">
      <alignment horizontal="right"/>
    </xf>
    <xf numFmtId="166" fontId="0" fillId="8" borderId="0" xfId="19" applyNumberFormat="1" applyFill="1" applyAlignment="1">
      <alignment/>
    </xf>
    <xf numFmtId="166" fontId="0" fillId="8" borderId="0" xfId="0" applyNumberFormat="1" applyFill="1" applyAlignment="1">
      <alignment/>
    </xf>
    <xf numFmtId="2" fontId="4" fillId="8" borderId="4" xfId="0" applyNumberFormat="1" applyFont="1" applyFill="1" applyBorder="1" applyAlignment="1">
      <alignment horizontal="center"/>
    </xf>
    <xf numFmtId="2" fontId="4" fillId="8" borderId="0" xfId="0" applyNumberFormat="1" applyFont="1" applyFill="1" applyBorder="1" applyAlignment="1">
      <alignment horizontal="center"/>
    </xf>
    <xf numFmtId="1" fontId="4" fillId="8" borderId="0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9" borderId="0" xfId="0" applyFill="1" applyAlignment="1">
      <alignment/>
    </xf>
    <xf numFmtId="0" fontId="0" fillId="9" borderId="0" xfId="0" applyFill="1" applyAlignment="1">
      <alignment horizontal="right"/>
    </xf>
    <xf numFmtId="165" fontId="1" fillId="9" borderId="0" xfId="0" applyNumberFormat="1" applyFont="1" applyFill="1" applyAlignment="1">
      <alignment horizontal="center"/>
    </xf>
    <xf numFmtId="165" fontId="0" fillId="9" borderId="0" xfId="0" applyNumberFormat="1" applyFont="1" applyFill="1" applyAlignment="1">
      <alignment horizontal="right"/>
    </xf>
    <xf numFmtId="0" fontId="0" fillId="9" borderId="0" xfId="0" applyFont="1" applyFill="1" applyAlignment="1">
      <alignment horizontal="right"/>
    </xf>
    <xf numFmtId="2" fontId="1" fillId="9" borderId="0" xfId="0" applyNumberFormat="1" applyFont="1" applyFill="1" applyAlignment="1">
      <alignment horizontal="right"/>
    </xf>
    <xf numFmtId="2" fontId="1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11" xfId="0" applyFont="1" applyFill="1" applyBorder="1" applyAlignment="1">
      <alignment horizontal="right"/>
    </xf>
    <xf numFmtId="165" fontId="5" fillId="9" borderId="16" xfId="0" applyNumberFormat="1" applyFont="1" applyFill="1" applyBorder="1" applyAlignment="1">
      <alignment horizontal="center"/>
    </xf>
    <xf numFmtId="43" fontId="4" fillId="9" borderId="11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right"/>
    </xf>
    <xf numFmtId="43" fontId="0" fillId="9" borderId="0" xfId="0" applyNumberFormat="1" applyFill="1" applyAlignment="1">
      <alignment/>
    </xf>
    <xf numFmtId="0" fontId="8" fillId="9" borderId="0" xfId="0" applyFont="1" applyFill="1" applyBorder="1" applyAlignment="1">
      <alignment horizontal="right"/>
    </xf>
    <xf numFmtId="166" fontId="0" fillId="9" borderId="0" xfId="19" applyNumberFormat="1" applyFill="1" applyAlignment="1">
      <alignment/>
    </xf>
    <xf numFmtId="166" fontId="0" fillId="9" borderId="0" xfId="0" applyNumberFormat="1" applyFill="1" applyAlignment="1">
      <alignment/>
    </xf>
    <xf numFmtId="43" fontId="14" fillId="2" borderId="11" xfId="0" applyNumberFormat="1" applyFont="1" applyFill="1" applyBorder="1" applyAlignment="1">
      <alignment horizontal="center"/>
    </xf>
    <xf numFmtId="166" fontId="0" fillId="2" borderId="13" xfId="19" applyNumberFormat="1" applyFont="1" applyFill="1" applyBorder="1" applyAlignment="1">
      <alignment/>
    </xf>
    <xf numFmtId="166" fontId="0" fillId="2" borderId="14" xfId="19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2" fillId="2" borderId="1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Continuous"/>
    </xf>
    <xf numFmtId="0" fontId="12" fillId="2" borderId="14" xfId="0" applyFont="1" applyFill="1" applyBorder="1" applyAlignment="1">
      <alignment horizontal="centerContinuous"/>
    </xf>
    <xf numFmtId="0" fontId="12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3" fontId="0" fillId="2" borderId="0" xfId="0" applyNumberFormat="1" applyFill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0" fontId="4" fillId="2" borderId="10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65" fontId="4" fillId="2" borderId="15" xfId="0" applyNumberFormat="1" applyFont="1" applyFill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8" fontId="0" fillId="2" borderId="15" xfId="15" applyNumberFormat="1" applyFont="1" applyFill="1" applyBorder="1" applyAlignment="1">
      <alignment/>
    </xf>
    <xf numFmtId="168" fontId="0" fillId="2" borderId="3" xfId="15" applyNumberFormat="1" applyFont="1" applyFill="1" applyBorder="1" applyAlignment="1">
      <alignment/>
    </xf>
    <xf numFmtId="168" fontId="0" fillId="2" borderId="16" xfId="15" applyNumberFormat="1" applyFont="1" applyFill="1" applyBorder="1" applyAlignment="1">
      <alignment/>
    </xf>
    <xf numFmtId="168" fontId="0" fillId="2" borderId="10" xfId="15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166" fontId="0" fillId="2" borderId="5" xfId="19" applyNumberFormat="1" applyFont="1" applyFill="1" applyBorder="1" applyAlignment="1">
      <alignment wrapText="1"/>
    </xf>
    <xf numFmtId="166" fontId="0" fillId="2" borderId="6" xfId="19" applyNumberFormat="1" applyFont="1" applyFill="1" applyBorder="1" applyAlignment="1">
      <alignment wrapText="1"/>
    </xf>
    <xf numFmtId="166" fontId="0" fillId="2" borderId="2" xfId="19" applyNumberFormat="1" applyFont="1" applyFill="1" applyBorder="1" applyAlignment="1">
      <alignment wrapText="1"/>
    </xf>
    <xf numFmtId="166" fontId="0" fillId="2" borderId="3" xfId="19" applyNumberFormat="1" applyFont="1" applyFill="1" applyBorder="1" applyAlignment="1">
      <alignment wrapText="1"/>
    </xf>
    <xf numFmtId="167" fontId="0" fillId="2" borderId="9" xfId="15" applyNumberFormat="1" applyFont="1" applyFill="1" applyBorder="1" applyAlignment="1">
      <alignment wrapText="1"/>
    </xf>
    <xf numFmtId="167" fontId="0" fillId="2" borderId="10" xfId="15" applyNumberFormat="1" applyFont="1" applyFill="1" applyBorder="1" applyAlignment="1">
      <alignment wrapText="1"/>
    </xf>
    <xf numFmtId="168" fontId="0" fillId="2" borderId="9" xfId="15" applyNumberFormat="1" applyFont="1" applyFill="1" applyBorder="1" applyAlignment="1">
      <alignment wrapText="1"/>
    </xf>
    <xf numFmtId="168" fontId="0" fillId="2" borderId="10" xfId="15" applyNumberFormat="1" applyFont="1" applyFill="1" applyBorder="1" applyAlignment="1">
      <alignment wrapText="1"/>
    </xf>
    <xf numFmtId="166" fontId="0" fillId="2" borderId="9" xfId="19" applyNumberFormat="1" applyFont="1" applyFill="1" applyBorder="1" applyAlignment="1">
      <alignment wrapText="1"/>
    </xf>
    <xf numFmtId="166" fontId="0" fillId="2" borderId="10" xfId="19" applyNumberFormat="1" applyFont="1" applyFill="1" applyBorder="1" applyAlignment="1">
      <alignment wrapText="1"/>
    </xf>
    <xf numFmtId="166" fontId="0" fillId="2" borderId="0" xfId="19" applyNumberFormat="1" applyFont="1" applyFill="1" applyBorder="1" applyAlignment="1">
      <alignment horizontal="center"/>
    </xf>
    <xf numFmtId="166" fontId="0" fillId="2" borderId="6" xfId="19" applyNumberFormat="1" applyFont="1" applyFill="1" applyBorder="1" applyAlignment="1">
      <alignment/>
    </xf>
    <xf numFmtId="43" fontId="0" fillId="2" borderId="0" xfId="15" applyFont="1" applyFill="1" applyBorder="1" applyAlignment="1">
      <alignment wrapText="1"/>
    </xf>
    <xf numFmtId="8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5" fillId="2" borderId="16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6" fontId="0" fillId="0" borderId="0" xfId="19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/>
    </xf>
    <xf numFmtId="43" fontId="14" fillId="0" borderId="19" xfId="0" applyNumberFormat="1" applyFont="1" applyFill="1" applyBorder="1" applyAlignment="1">
      <alignment horizontal="center"/>
    </xf>
    <xf numFmtId="43" fontId="4" fillId="2" borderId="19" xfId="0" applyNumberFormat="1" applyFont="1" applyFill="1" applyBorder="1" applyAlignment="1">
      <alignment horizontal="center"/>
    </xf>
    <xf numFmtId="0" fontId="0" fillId="6" borderId="7" xfId="0" applyFont="1" applyFill="1" applyBorder="1" applyAlignment="1">
      <alignment/>
    </xf>
    <xf numFmtId="166" fontId="0" fillId="6" borderId="2" xfId="19" applyNumberFormat="1" applyFont="1" applyFill="1" applyBorder="1" applyAlignment="1">
      <alignment wrapText="1"/>
    </xf>
    <xf numFmtId="0" fontId="0" fillId="6" borderId="21" xfId="0" applyFont="1" applyFill="1" applyBorder="1" applyAlignment="1">
      <alignment/>
    </xf>
    <xf numFmtId="166" fontId="0" fillId="6" borderId="5" xfId="19" applyNumberFormat="1" applyFont="1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0" fillId="5" borderId="15" xfId="0" applyFont="1" applyFill="1" applyBorder="1" applyAlignment="1">
      <alignment horizontal="center"/>
    </xf>
    <xf numFmtId="166" fontId="0" fillId="5" borderId="15" xfId="19" applyNumberFormat="1" applyFont="1" applyFill="1" applyBorder="1" applyAlignment="1">
      <alignment wrapText="1"/>
    </xf>
    <xf numFmtId="0" fontId="0" fillId="5" borderId="4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5" borderId="16" xfId="0" applyFont="1" applyFill="1" applyBorder="1" applyAlignment="1">
      <alignment horizontal="center"/>
    </xf>
    <xf numFmtId="166" fontId="0" fillId="5" borderId="10" xfId="19" applyNumberFormat="1" applyFont="1" applyFill="1" applyBorder="1" applyAlignment="1">
      <alignment wrapText="1"/>
    </xf>
    <xf numFmtId="166" fontId="0" fillId="10" borderId="15" xfId="19" applyNumberFormat="1" applyFont="1" applyFill="1" applyBorder="1" applyAlignment="1">
      <alignment wrapText="1"/>
    </xf>
    <xf numFmtId="166" fontId="0" fillId="10" borderId="0" xfId="19" applyNumberFormat="1" applyFont="1" applyFill="1" applyBorder="1" applyAlignment="1">
      <alignment wrapText="1"/>
    </xf>
    <xf numFmtId="0" fontId="0" fillId="10" borderId="16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6" xfId="0" applyFont="1" applyFill="1" applyBorder="1" applyAlignment="1">
      <alignment horizontal="right"/>
    </xf>
    <xf numFmtId="0" fontId="0" fillId="10" borderId="1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0" xfId="0" applyFill="1" applyBorder="1" applyAlignment="1">
      <alignment/>
    </xf>
    <xf numFmtId="0" fontId="4" fillId="8" borderId="18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4" fillId="2" borderId="19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18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3" fontId="4" fillId="0" borderId="10" xfId="0" applyNumberFormat="1" applyFont="1" applyFill="1" applyBorder="1" applyAlignment="1">
      <alignment horizontal="center"/>
    </xf>
    <xf numFmtId="2" fontId="4" fillId="8" borderId="18" xfId="0" applyNumberFormat="1" applyFont="1" applyFill="1" applyBorder="1" applyAlignment="1">
      <alignment horizontal="center"/>
    </xf>
    <xf numFmtId="165" fontId="4" fillId="8" borderId="18" xfId="0" applyNumberFormat="1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/>
    </xf>
    <xf numFmtId="1" fontId="4" fillId="8" borderId="18" xfId="0" applyNumberFormat="1" applyFont="1" applyFill="1" applyBorder="1" applyAlignment="1">
      <alignment horizontal="center"/>
    </xf>
    <xf numFmtId="43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166" fontId="0" fillId="5" borderId="17" xfId="19" applyNumberFormat="1" applyFont="1" applyFill="1" applyBorder="1" applyAlignment="1">
      <alignment wrapText="1"/>
    </xf>
    <xf numFmtId="167" fontId="0" fillId="5" borderId="18" xfId="15" applyNumberFormat="1" applyFont="1" applyFill="1" applyBorder="1" applyAlignment="1">
      <alignment wrapText="1"/>
    </xf>
    <xf numFmtId="166" fontId="0" fillId="5" borderId="19" xfId="19" applyNumberFormat="1" applyFont="1" applyFill="1" applyBorder="1" applyAlignment="1">
      <alignment wrapText="1"/>
    </xf>
    <xf numFmtId="166" fontId="0" fillId="5" borderId="11" xfId="19" applyNumberFormat="1" applyFont="1" applyFill="1" applyBorder="1" applyAlignment="1">
      <alignment wrapText="1"/>
    </xf>
    <xf numFmtId="43" fontId="4" fillId="0" borderId="18" xfId="0" applyNumberFormat="1" applyFont="1" applyFill="1" applyBorder="1" applyAlignment="1">
      <alignment horizontal="center"/>
    </xf>
    <xf numFmtId="166" fontId="0" fillId="5" borderId="18" xfId="19" applyNumberFormat="1" applyFont="1" applyFill="1" applyBorder="1" applyAlignment="1">
      <alignment wrapText="1"/>
    </xf>
    <xf numFmtId="2" fontId="17" fillId="0" borderId="22" xfId="0" applyNumberFormat="1" applyFont="1" applyFill="1" applyBorder="1" applyAlignment="1">
      <alignment horizontal="center"/>
    </xf>
    <xf numFmtId="166" fontId="17" fillId="5" borderId="22" xfId="19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166" fontId="0" fillId="0" borderId="0" xfId="19" applyNumberFormat="1" applyFill="1" applyBorder="1" applyAlignment="1">
      <alignment/>
    </xf>
    <xf numFmtId="166" fontId="5" fillId="0" borderId="0" xfId="19" applyNumberFormat="1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166" fontId="0" fillId="2" borderId="0" xfId="19" applyNumberFormat="1" applyFont="1" applyFill="1" applyBorder="1" applyAlignment="1">
      <alignment/>
    </xf>
    <xf numFmtId="1" fontId="4" fillId="0" borderId="15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12" fillId="9" borderId="0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right"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 horizontal="center"/>
    </xf>
    <xf numFmtId="0" fontId="13" fillId="5" borderId="12" xfId="0" applyFont="1" applyFill="1" applyBorder="1" applyAlignment="1">
      <alignment horizontal="left"/>
    </xf>
    <xf numFmtId="14" fontId="2" fillId="5" borderId="0" xfId="0" applyNumberFormat="1" applyFont="1" applyFill="1" applyAlignment="1">
      <alignment horizontal="centerContinuous"/>
    </xf>
    <xf numFmtId="0" fontId="11" fillId="5" borderId="1" xfId="0" applyFont="1" applyFill="1" applyBorder="1" applyAlignment="1">
      <alignment horizontal="centerContinuous"/>
    </xf>
    <xf numFmtId="0" fontId="12" fillId="5" borderId="15" xfId="0" applyFont="1" applyFill="1" applyBorder="1" applyAlignment="1">
      <alignment horizontal="centerContinuous"/>
    </xf>
    <xf numFmtId="0" fontId="12" fillId="5" borderId="14" xfId="0" applyFont="1" applyFill="1" applyBorder="1" applyAlignment="1">
      <alignment horizontal="centerContinuous"/>
    </xf>
    <xf numFmtId="0" fontId="2" fillId="5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20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2" fillId="5" borderId="1" xfId="0" applyFont="1" applyFill="1" applyBorder="1" applyAlignment="1">
      <alignment horizontal="right"/>
    </xf>
    <xf numFmtId="0" fontId="0" fillId="5" borderId="15" xfId="0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4" xfId="0" applyFont="1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1" fontId="4" fillId="5" borderId="15" xfId="15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1" fontId="4" fillId="5" borderId="1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16" xfId="0" applyFill="1" applyBorder="1" applyAlignment="1">
      <alignment/>
    </xf>
    <xf numFmtId="0" fontId="0" fillId="5" borderId="16" xfId="0" applyFill="1" applyBorder="1" applyAlignment="1">
      <alignment horizontal="center"/>
    </xf>
    <xf numFmtId="0" fontId="4" fillId="5" borderId="11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11" fillId="5" borderId="15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12" fillId="5" borderId="0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right"/>
    </xf>
    <xf numFmtId="43" fontId="4" fillId="5" borderId="20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164" fontId="12" fillId="5" borderId="0" xfId="0" applyNumberFormat="1" applyFont="1" applyFill="1" applyBorder="1" applyAlignment="1">
      <alignment horizontal="center"/>
    </xf>
    <xf numFmtId="2" fontId="17" fillId="5" borderId="22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0" fontId="14" fillId="5" borderId="6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 horizontal="right"/>
    </xf>
    <xf numFmtId="164" fontId="12" fillId="5" borderId="0" xfId="0" applyNumberFormat="1" applyFont="1" applyFill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4" fillId="5" borderId="12" xfId="0" applyFont="1" applyFill="1" applyBorder="1" applyAlignment="1">
      <alignment horizontal="right"/>
    </xf>
    <xf numFmtId="165" fontId="0" fillId="5" borderId="0" xfId="0" applyNumberFormat="1" applyFont="1" applyFill="1" applyAlignment="1">
      <alignment horizontal="center"/>
    </xf>
    <xf numFmtId="0" fontId="0" fillId="5" borderId="15" xfId="0" applyFont="1" applyFill="1" applyBorder="1" applyAlignment="1">
      <alignment horizontal="right"/>
    </xf>
    <xf numFmtId="168" fontId="0" fillId="5" borderId="15" xfId="15" applyNumberFormat="1" applyFont="1" applyFill="1" applyBorder="1" applyAlignment="1">
      <alignment/>
    </xf>
    <xf numFmtId="0" fontId="0" fillId="5" borderId="16" xfId="0" applyFont="1" applyFill="1" applyBorder="1" applyAlignment="1">
      <alignment horizontal="right"/>
    </xf>
    <xf numFmtId="168" fontId="0" fillId="5" borderId="16" xfId="15" applyNumberFormat="1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5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4" fillId="5" borderId="6" xfId="0" applyFont="1" applyFill="1" applyBorder="1" applyAlignment="1">
      <alignment wrapText="1"/>
    </xf>
    <xf numFmtId="0" fontId="0" fillId="5" borderId="7" xfId="0" applyFont="1" applyFill="1" applyBorder="1" applyAlignment="1">
      <alignment/>
    </xf>
    <xf numFmtId="166" fontId="0" fillId="5" borderId="2" xfId="19" applyNumberFormat="1" applyFont="1" applyFill="1" applyBorder="1" applyAlignment="1">
      <alignment wrapText="1"/>
    </xf>
    <xf numFmtId="166" fontId="1" fillId="5" borderId="17" xfId="19" applyNumberFormat="1" applyFont="1" applyFill="1" applyBorder="1" applyAlignment="1">
      <alignment wrapText="1"/>
    </xf>
    <xf numFmtId="166" fontId="1" fillId="5" borderId="1" xfId="19" applyNumberFormat="1" applyFont="1" applyFill="1" applyBorder="1" applyAlignment="1">
      <alignment wrapText="1"/>
    </xf>
    <xf numFmtId="166" fontId="0" fillId="5" borderId="3" xfId="19" applyNumberFormat="1" applyFont="1" applyFill="1" applyBorder="1" applyAlignment="1">
      <alignment wrapText="1"/>
    </xf>
    <xf numFmtId="0" fontId="0" fillId="5" borderId="21" xfId="0" applyFont="1" applyFill="1" applyBorder="1" applyAlignment="1">
      <alignment/>
    </xf>
    <xf numFmtId="166" fontId="0" fillId="5" borderId="5" xfId="19" applyNumberFormat="1" applyFont="1" applyFill="1" applyBorder="1" applyAlignment="1">
      <alignment wrapText="1"/>
    </xf>
    <xf numFmtId="166" fontId="0" fillId="5" borderId="0" xfId="19" applyNumberFormat="1" applyFont="1" applyFill="1" applyBorder="1" applyAlignment="1">
      <alignment wrapText="1"/>
    </xf>
    <xf numFmtId="166" fontId="0" fillId="5" borderId="4" xfId="19" applyNumberFormat="1" applyFont="1" applyFill="1" applyBorder="1" applyAlignment="1">
      <alignment wrapText="1"/>
    </xf>
    <xf numFmtId="166" fontId="0" fillId="5" borderId="6" xfId="19" applyNumberFormat="1" applyFont="1" applyFill="1" applyBorder="1" applyAlignment="1">
      <alignment wrapText="1"/>
    </xf>
    <xf numFmtId="0" fontId="1" fillId="5" borderId="21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168" fontId="1" fillId="5" borderId="18" xfId="15" applyNumberFormat="1" applyFont="1" applyFill="1" applyBorder="1" applyAlignment="1">
      <alignment wrapText="1"/>
    </xf>
    <xf numFmtId="168" fontId="0" fillId="5" borderId="0" xfId="0" applyNumberFormat="1" applyFill="1" applyAlignment="1">
      <alignment/>
    </xf>
    <xf numFmtId="166" fontId="0" fillId="5" borderId="19" xfId="19" applyNumberFormat="1" applyFont="1" applyFill="1" applyBorder="1" applyAlignment="1">
      <alignment/>
    </xf>
    <xf numFmtId="166" fontId="0" fillId="5" borderId="18" xfId="19" applyNumberFormat="1" applyFont="1" applyFill="1" applyBorder="1" applyAlignment="1">
      <alignment/>
    </xf>
    <xf numFmtId="166" fontId="0" fillId="5" borderId="11" xfId="19" applyNumberFormat="1" applyFont="1" applyFill="1" applyBorder="1" applyAlignment="1">
      <alignment/>
    </xf>
    <xf numFmtId="166" fontId="0" fillId="5" borderId="0" xfId="19" applyNumberFormat="1" applyFont="1" applyFill="1" applyBorder="1" applyAlignment="1">
      <alignment/>
    </xf>
    <xf numFmtId="166" fontId="0" fillId="5" borderId="10" xfId="19" applyNumberFormat="1" applyFont="1" applyFill="1" applyBorder="1" applyAlignment="1">
      <alignment/>
    </xf>
    <xf numFmtId="0" fontId="0" fillId="5" borderId="11" xfId="0" applyFill="1" applyBorder="1" applyAlignment="1">
      <alignment horizontal="center"/>
    </xf>
    <xf numFmtId="166" fontId="17" fillId="5" borderId="22" xfId="19" applyNumberFormat="1" applyFont="1" applyFill="1" applyBorder="1" applyAlignment="1">
      <alignment/>
    </xf>
    <xf numFmtId="0" fontId="0" fillId="5" borderId="0" xfId="0" applyFont="1" applyFill="1" applyBorder="1" applyAlignment="1">
      <alignment horizontal="right"/>
    </xf>
    <xf numFmtId="166" fontId="17" fillId="5" borderId="0" xfId="19" applyNumberFormat="1" applyFont="1" applyFill="1" applyBorder="1" applyAlignment="1">
      <alignment/>
    </xf>
    <xf numFmtId="43" fontId="0" fillId="5" borderId="0" xfId="15" applyFont="1" applyFill="1" applyBorder="1" applyAlignment="1">
      <alignment wrapText="1"/>
    </xf>
    <xf numFmtId="0" fontId="11" fillId="2" borderId="15" xfId="0" applyFont="1" applyFill="1" applyBorder="1" applyAlignment="1">
      <alignment horizontal="centerContinuous"/>
    </xf>
    <xf numFmtId="0" fontId="12" fillId="2" borderId="1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43" fontId="5" fillId="2" borderId="15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8" fontId="5" fillId="2" borderId="16" xfId="15" applyNumberFormat="1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6" fontId="5" fillId="2" borderId="2" xfId="19" applyNumberFormat="1" applyFont="1" applyFill="1" applyBorder="1" applyAlignment="1">
      <alignment wrapText="1"/>
    </xf>
    <xf numFmtId="166" fontId="0" fillId="2" borderId="15" xfId="19" applyNumberFormat="1" applyFont="1" applyFill="1" applyBorder="1" applyAlignment="1">
      <alignment wrapText="1"/>
    </xf>
    <xf numFmtId="166" fontId="5" fillId="2" borderId="5" xfId="19" applyNumberFormat="1" applyFont="1" applyFill="1" applyBorder="1" applyAlignment="1">
      <alignment wrapText="1"/>
    </xf>
    <xf numFmtId="166" fontId="0" fillId="2" borderId="0" xfId="19" applyNumberFormat="1" applyFont="1" applyFill="1" applyBorder="1" applyAlignment="1">
      <alignment wrapText="1"/>
    </xf>
    <xf numFmtId="166" fontId="5" fillId="2" borderId="15" xfId="19" applyNumberFormat="1" applyFont="1" applyFill="1" applyBorder="1" applyAlignment="1">
      <alignment wrapText="1"/>
    </xf>
    <xf numFmtId="43" fontId="5" fillId="2" borderId="0" xfId="15" applyFont="1" applyFill="1" applyBorder="1" applyAlignment="1">
      <alignment wrapText="1"/>
    </xf>
    <xf numFmtId="167" fontId="5" fillId="2" borderId="0" xfId="15" applyNumberFormat="1" applyFont="1" applyFill="1" applyBorder="1" applyAlignment="1">
      <alignment wrapText="1"/>
    </xf>
    <xf numFmtId="167" fontId="0" fillId="2" borderId="0" xfId="15" applyNumberFormat="1" applyFont="1" applyFill="1" applyBorder="1" applyAlignment="1">
      <alignment wrapText="1"/>
    </xf>
    <xf numFmtId="166" fontId="5" fillId="2" borderId="16" xfId="19" applyNumberFormat="1" applyFont="1" applyFill="1" applyBorder="1" applyAlignment="1">
      <alignment wrapText="1"/>
    </xf>
    <xf numFmtId="166" fontId="0" fillId="2" borderId="16" xfId="19" applyNumberFormat="1" applyFont="1" applyFill="1" applyBorder="1" applyAlignment="1">
      <alignment wrapText="1"/>
    </xf>
    <xf numFmtId="43" fontId="6" fillId="2" borderId="5" xfId="15" applyFont="1" applyFill="1" applyBorder="1" applyAlignment="1">
      <alignment wrapText="1"/>
    </xf>
    <xf numFmtId="168" fontId="6" fillId="2" borderId="5" xfId="15" applyNumberFormat="1" applyFont="1" applyFill="1" applyBorder="1" applyAlignment="1">
      <alignment wrapText="1"/>
    </xf>
    <xf numFmtId="168" fontId="1" fillId="2" borderId="0" xfId="15" applyNumberFormat="1" applyFont="1" applyFill="1" applyBorder="1" applyAlignment="1">
      <alignment wrapText="1"/>
    </xf>
    <xf numFmtId="166" fontId="5" fillId="2" borderId="0" xfId="19" applyNumberFormat="1" applyFont="1" applyFill="1" applyBorder="1" applyAlignment="1">
      <alignment wrapText="1"/>
    </xf>
    <xf numFmtId="166" fontId="5" fillId="2" borderId="16" xfId="19" applyNumberFormat="1" applyFont="1" applyFill="1" applyBorder="1" applyAlignment="1">
      <alignment horizontal="center"/>
    </xf>
    <xf numFmtId="166" fontId="0" fillId="2" borderId="16" xfId="19" applyNumberFormat="1" applyFont="1" applyFill="1" applyBorder="1" applyAlignment="1">
      <alignment horizontal="center"/>
    </xf>
    <xf numFmtId="166" fontId="5" fillId="2" borderId="16" xfId="19" applyNumberFormat="1" applyFont="1" applyFill="1" applyBorder="1" applyAlignment="1">
      <alignment/>
    </xf>
    <xf numFmtId="166" fontId="0" fillId="2" borderId="16" xfId="19" applyNumberFormat="1" applyFont="1" applyFill="1" applyBorder="1" applyAlignment="1">
      <alignment/>
    </xf>
    <xf numFmtId="166" fontId="5" fillId="2" borderId="0" xfId="19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11" fillId="11" borderId="0" xfId="0" applyFont="1" applyFill="1" applyAlignment="1">
      <alignment horizontal="right"/>
    </xf>
    <xf numFmtId="0" fontId="11" fillId="11" borderId="0" xfId="0" applyFont="1" applyFill="1" applyAlignment="1">
      <alignment/>
    </xf>
    <xf numFmtId="0" fontId="11" fillId="11" borderId="0" xfId="0" applyFont="1" applyFill="1" applyAlignment="1">
      <alignment horizontal="center"/>
    </xf>
    <xf numFmtId="0" fontId="13" fillId="11" borderId="12" xfId="0" applyFont="1" applyFill="1" applyBorder="1" applyAlignment="1">
      <alignment horizontal="left"/>
    </xf>
    <xf numFmtId="14" fontId="2" fillId="11" borderId="0" xfId="0" applyNumberFormat="1" applyFont="1" applyFill="1" applyAlignment="1">
      <alignment horizontal="centerContinuous"/>
    </xf>
    <xf numFmtId="0" fontId="11" fillId="11" borderId="1" xfId="0" applyFont="1" applyFill="1" applyBorder="1" applyAlignment="1">
      <alignment horizontal="centerContinuous"/>
    </xf>
    <xf numFmtId="0" fontId="11" fillId="11" borderId="15" xfId="0" applyFont="1" applyFill="1" applyBorder="1" applyAlignment="1">
      <alignment horizontal="centerContinuous"/>
    </xf>
    <xf numFmtId="0" fontId="12" fillId="11" borderId="15" xfId="0" applyFont="1" applyFill="1" applyBorder="1" applyAlignment="1">
      <alignment horizontal="centerContinuous"/>
    </xf>
    <xf numFmtId="0" fontId="12" fillId="11" borderId="14" xfId="0" applyFont="1" applyFill="1" applyBorder="1" applyAlignment="1">
      <alignment horizontal="centerContinuous"/>
    </xf>
    <xf numFmtId="0" fontId="2" fillId="11" borderId="0" xfId="0" applyFont="1" applyFill="1" applyAlignment="1">
      <alignment horizontal="left"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20" xfId="0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2" fillId="11" borderId="1" xfId="0" applyFont="1" applyFill="1" applyBorder="1" applyAlignment="1">
      <alignment horizontal="right"/>
    </xf>
    <xf numFmtId="0" fontId="0" fillId="11" borderId="15" xfId="0" applyFill="1" applyBorder="1" applyAlignment="1">
      <alignment/>
    </xf>
    <xf numFmtId="0" fontId="0" fillId="11" borderId="1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/>
    </xf>
    <xf numFmtId="0" fontId="0" fillId="11" borderId="4" xfId="0" applyFont="1" applyFill="1" applyBorder="1" applyAlignment="1">
      <alignment horizontal="right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1" fillId="11" borderId="1" xfId="0" applyFont="1" applyFill="1" applyBorder="1" applyAlignment="1">
      <alignment horizontal="right"/>
    </xf>
    <xf numFmtId="1" fontId="4" fillId="11" borderId="15" xfId="15" applyNumberFormat="1" applyFont="1" applyFill="1" applyBorder="1" applyAlignment="1">
      <alignment horizontal="center"/>
    </xf>
    <xf numFmtId="0" fontId="0" fillId="11" borderId="4" xfId="0" applyFill="1" applyBorder="1" applyAlignment="1">
      <alignment horizontal="right"/>
    </xf>
    <xf numFmtId="0" fontId="4" fillId="11" borderId="1" xfId="0" applyFont="1" applyFill="1" applyBorder="1" applyAlignment="1">
      <alignment horizontal="right"/>
    </xf>
    <xf numFmtId="1" fontId="5" fillId="11" borderId="15" xfId="0" applyNumberFormat="1" applyFont="1" applyFill="1" applyBorder="1" applyAlignment="1">
      <alignment horizontal="center"/>
    </xf>
    <xf numFmtId="1" fontId="4" fillId="11" borderId="15" xfId="0" applyNumberFormat="1" applyFont="1" applyFill="1" applyBorder="1" applyAlignment="1">
      <alignment horizontal="center"/>
    </xf>
    <xf numFmtId="0" fontId="4" fillId="11" borderId="3" xfId="0" applyFont="1" applyFill="1" applyBorder="1" applyAlignment="1">
      <alignment horizontal="right"/>
    </xf>
    <xf numFmtId="0" fontId="4" fillId="11" borderId="4" xfId="0" applyFont="1" applyFill="1" applyBorder="1" applyAlignment="1">
      <alignment horizontal="right"/>
    </xf>
    <xf numFmtId="1" fontId="5" fillId="11" borderId="0" xfId="0" applyNumberFormat="1" applyFont="1" applyFill="1" applyBorder="1" applyAlignment="1">
      <alignment horizontal="center"/>
    </xf>
    <xf numFmtId="1" fontId="4" fillId="11" borderId="0" xfId="0" applyNumberFormat="1" applyFont="1" applyFill="1" applyBorder="1" applyAlignment="1">
      <alignment horizontal="center"/>
    </xf>
    <xf numFmtId="0" fontId="4" fillId="11" borderId="6" xfId="0" applyFont="1" applyFill="1" applyBorder="1" applyAlignment="1">
      <alignment horizontal="right"/>
    </xf>
    <xf numFmtId="0" fontId="0" fillId="11" borderId="11" xfId="0" applyFill="1" applyBorder="1" applyAlignment="1">
      <alignment horizontal="right"/>
    </xf>
    <xf numFmtId="0" fontId="0" fillId="11" borderId="16" xfId="0" applyFill="1" applyBorder="1" applyAlignment="1">
      <alignment/>
    </xf>
    <xf numFmtId="0" fontId="0" fillId="11" borderId="16" xfId="0" applyFill="1" applyBorder="1" applyAlignment="1">
      <alignment horizontal="center"/>
    </xf>
    <xf numFmtId="0" fontId="4" fillId="11" borderId="11" xfId="0" applyFont="1" applyFill="1" applyBorder="1" applyAlignment="1">
      <alignment horizontal="right"/>
    </xf>
    <xf numFmtId="1" fontId="5" fillId="11" borderId="16" xfId="0" applyNumberFormat="1" applyFont="1" applyFill="1" applyBorder="1" applyAlignment="1">
      <alignment horizontal="center"/>
    </xf>
    <xf numFmtId="1" fontId="4" fillId="11" borderId="16" xfId="0" applyNumberFormat="1" applyFont="1" applyFill="1" applyBorder="1" applyAlignment="1">
      <alignment horizontal="center"/>
    </xf>
    <xf numFmtId="0" fontId="4" fillId="11" borderId="10" xfId="0" applyFont="1" applyFill="1" applyBorder="1" applyAlignment="1">
      <alignment horizontal="right"/>
    </xf>
    <xf numFmtId="0" fontId="11" fillId="11" borderId="15" xfId="0" applyFont="1" applyFill="1" applyBorder="1" applyAlignment="1">
      <alignment horizontal="right"/>
    </xf>
    <xf numFmtId="0" fontId="4" fillId="11" borderId="18" xfId="0" applyFont="1" applyFill="1" applyBorder="1" applyAlignment="1">
      <alignment horizontal="right"/>
    </xf>
    <xf numFmtId="0" fontId="5" fillId="11" borderId="0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1" fontId="4" fillId="11" borderId="4" xfId="0" applyNumberFormat="1" applyFont="1" applyFill="1" applyBorder="1" applyAlignment="1">
      <alignment horizontal="center"/>
    </xf>
    <xf numFmtId="1" fontId="4" fillId="11" borderId="6" xfId="0" applyNumberFormat="1" applyFont="1" applyFill="1" applyBorder="1" applyAlignment="1">
      <alignment horizontal="center"/>
    </xf>
    <xf numFmtId="2" fontId="12" fillId="11" borderId="0" xfId="0" applyNumberFormat="1" applyFont="1" applyFill="1" applyBorder="1" applyAlignment="1">
      <alignment horizontal="center"/>
    </xf>
    <xf numFmtId="0" fontId="4" fillId="11" borderId="17" xfId="0" applyFont="1" applyFill="1" applyBorder="1" applyAlignment="1">
      <alignment horizontal="right"/>
    </xf>
    <xf numFmtId="43" fontId="5" fillId="11" borderId="15" xfId="0" applyNumberFormat="1" applyFont="1" applyFill="1" applyBorder="1" applyAlignment="1">
      <alignment horizontal="center"/>
    </xf>
    <xf numFmtId="43" fontId="4" fillId="11" borderId="1" xfId="0" applyNumberFormat="1" applyFont="1" applyFill="1" applyBorder="1" applyAlignment="1">
      <alignment horizontal="center"/>
    </xf>
    <xf numFmtId="43" fontId="4" fillId="11" borderId="20" xfId="0" applyNumberFormat="1" applyFont="1" applyFill="1" applyBorder="1" applyAlignment="1">
      <alignment horizontal="center"/>
    </xf>
    <xf numFmtId="0" fontId="4" fillId="11" borderId="20" xfId="0" applyFont="1" applyFill="1" applyBorder="1" applyAlignment="1">
      <alignment horizontal="right"/>
    </xf>
    <xf numFmtId="165" fontId="5" fillId="11" borderId="15" xfId="0" applyNumberFormat="1" applyFont="1" applyFill="1" applyBorder="1" applyAlignment="1">
      <alignment horizontal="center"/>
    </xf>
    <xf numFmtId="43" fontId="4" fillId="11" borderId="11" xfId="0" applyNumberFormat="1" applyFont="1" applyFill="1" applyBorder="1" applyAlignment="1">
      <alignment horizontal="center"/>
    </xf>
    <xf numFmtId="43" fontId="4" fillId="11" borderId="19" xfId="0" applyNumberFormat="1" applyFont="1" applyFill="1" applyBorder="1" applyAlignment="1">
      <alignment horizontal="center"/>
    </xf>
    <xf numFmtId="0" fontId="4" fillId="11" borderId="19" xfId="0" applyFont="1" applyFill="1" applyBorder="1" applyAlignment="1">
      <alignment horizontal="right"/>
    </xf>
    <xf numFmtId="165" fontId="5" fillId="11" borderId="16" xfId="0" applyNumberFormat="1" applyFont="1" applyFill="1" applyBorder="1" applyAlignment="1">
      <alignment horizontal="center"/>
    </xf>
    <xf numFmtId="165" fontId="5" fillId="11" borderId="13" xfId="0" applyNumberFormat="1" applyFont="1" applyFill="1" applyBorder="1" applyAlignment="1">
      <alignment horizontal="center"/>
    </xf>
    <xf numFmtId="0" fontId="4" fillId="11" borderId="14" xfId="0" applyFont="1" applyFill="1" applyBorder="1" applyAlignment="1">
      <alignment horizontal="right"/>
    </xf>
    <xf numFmtId="165" fontId="5" fillId="11" borderId="0" xfId="0" applyNumberFormat="1" applyFont="1" applyFill="1" applyBorder="1" applyAlignment="1">
      <alignment horizontal="center"/>
    </xf>
    <xf numFmtId="164" fontId="12" fillId="11" borderId="0" xfId="0" applyNumberFormat="1" applyFont="1" applyFill="1" applyBorder="1" applyAlignment="1">
      <alignment horizontal="center"/>
    </xf>
    <xf numFmtId="2" fontId="4" fillId="11" borderId="4" xfId="0" applyNumberFormat="1" applyFont="1" applyFill="1" applyBorder="1" applyAlignment="1">
      <alignment horizontal="center"/>
    </xf>
    <xf numFmtId="2" fontId="4" fillId="11" borderId="18" xfId="0" applyNumberFormat="1" applyFont="1" applyFill="1" applyBorder="1" applyAlignment="1">
      <alignment horizontal="center"/>
    </xf>
    <xf numFmtId="43" fontId="4" fillId="11" borderId="18" xfId="0" applyNumberFormat="1" applyFont="1" applyFill="1" applyBorder="1" applyAlignment="1">
      <alignment horizontal="center"/>
    </xf>
    <xf numFmtId="2" fontId="17" fillId="11" borderId="22" xfId="0" applyNumberFormat="1" applyFont="1" applyFill="1" applyBorder="1" applyAlignment="1">
      <alignment horizontal="center"/>
    </xf>
    <xf numFmtId="43" fontId="18" fillId="11" borderId="22" xfId="0" applyNumberFormat="1" applyFont="1" applyFill="1" applyBorder="1" applyAlignment="1">
      <alignment horizontal="center"/>
    </xf>
    <xf numFmtId="43" fontId="4" fillId="11" borderId="10" xfId="0" applyNumberFormat="1" applyFont="1" applyFill="1" applyBorder="1" applyAlignment="1">
      <alignment horizontal="center"/>
    </xf>
    <xf numFmtId="0" fontId="1" fillId="11" borderId="4" xfId="0" applyFont="1" applyFill="1" applyBorder="1" applyAlignment="1">
      <alignment horizontal="right"/>
    </xf>
    <xf numFmtId="165" fontId="15" fillId="11" borderId="0" xfId="0" applyNumberFormat="1" applyFont="1" applyFill="1" applyBorder="1" applyAlignment="1">
      <alignment horizontal="center"/>
    </xf>
    <xf numFmtId="43" fontId="14" fillId="11" borderId="11" xfId="0" applyNumberFormat="1" applyFont="1" applyFill="1" applyBorder="1" applyAlignment="1">
      <alignment horizontal="center"/>
    </xf>
    <xf numFmtId="43" fontId="14" fillId="11" borderId="19" xfId="0" applyNumberFormat="1" applyFont="1" applyFill="1" applyBorder="1" applyAlignment="1">
      <alignment horizontal="center"/>
    </xf>
    <xf numFmtId="0" fontId="14" fillId="11" borderId="6" xfId="0" applyFont="1" applyFill="1" applyBorder="1" applyAlignment="1">
      <alignment horizontal="right"/>
    </xf>
    <xf numFmtId="165" fontId="4" fillId="11" borderId="4" xfId="0" applyNumberFormat="1" applyFont="1" applyFill="1" applyBorder="1" applyAlignment="1">
      <alignment horizontal="center"/>
    </xf>
    <xf numFmtId="165" fontId="4" fillId="11" borderId="18" xfId="0" applyNumberFormat="1" applyFont="1" applyFill="1" applyBorder="1" applyAlignment="1">
      <alignment horizontal="center"/>
    </xf>
    <xf numFmtId="1" fontId="4" fillId="11" borderId="18" xfId="0" applyNumberFormat="1" applyFont="1" applyFill="1" applyBorder="1" applyAlignment="1">
      <alignment horizontal="center"/>
    </xf>
    <xf numFmtId="165" fontId="4" fillId="11" borderId="1" xfId="0" applyNumberFormat="1" applyFont="1" applyFill="1" applyBorder="1" applyAlignment="1">
      <alignment horizontal="center"/>
    </xf>
    <xf numFmtId="2" fontId="4" fillId="11" borderId="20" xfId="0" applyNumberFormat="1" applyFont="1" applyFill="1" applyBorder="1" applyAlignment="1">
      <alignment horizontal="center"/>
    </xf>
    <xf numFmtId="2" fontId="4" fillId="11" borderId="17" xfId="0" applyNumberFormat="1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165" fontId="4" fillId="11" borderId="11" xfId="0" applyNumberFormat="1" applyFont="1" applyFill="1" applyBorder="1" applyAlignment="1">
      <alignment horizontal="center"/>
    </xf>
    <xf numFmtId="2" fontId="4" fillId="11" borderId="19" xfId="0" applyNumberFormat="1" applyFont="1" applyFill="1" applyBorder="1" applyAlignment="1">
      <alignment horizontal="center"/>
    </xf>
    <xf numFmtId="0" fontId="0" fillId="11" borderId="0" xfId="0" applyFill="1" applyAlignment="1">
      <alignment horizontal="right"/>
    </xf>
    <xf numFmtId="164" fontId="12" fillId="11" borderId="0" xfId="0" applyNumberFormat="1" applyFont="1" applyFill="1" applyAlignment="1">
      <alignment horizontal="center"/>
    </xf>
    <xf numFmtId="2" fontId="12" fillId="11" borderId="0" xfId="0" applyNumberFormat="1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11" borderId="12" xfId="0" applyFont="1" applyFill="1" applyBorder="1" applyAlignment="1">
      <alignment horizontal="right"/>
    </xf>
    <xf numFmtId="165" fontId="5" fillId="11" borderId="0" xfId="0" applyNumberFormat="1" applyFont="1" applyFill="1" applyAlignment="1">
      <alignment horizontal="center"/>
    </xf>
    <xf numFmtId="165" fontId="0" fillId="11" borderId="0" xfId="0" applyNumberFormat="1" applyFont="1" applyFill="1" applyAlignment="1">
      <alignment horizontal="center"/>
    </xf>
    <xf numFmtId="0" fontId="0" fillId="11" borderId="15" xfId="0" applyFont="1" applyFill="1" applyBorder="1" applyAlignment="1">
      <alignment horizontal="right"/>
    </xf>
    <xf numFmtId="168" fontId="0" fillId="11" borderId="15" xfId="15" applyNumberFormat="1" applyFont="1" applyFill="1" applyBorder="1" applyAlignment="1">
      <alignment/>
    </xf>
    <xf numFmtId="0" fontId="0" fillId="11" borderId="16" xfId="0" applyFont="1" applyFill="1" applyBorder="1" applyAlignment="1">
      <alignment horizontal="right"/>
    </xf>
    <xf numFmtId="168" fontId="5" fillId="11" borderId="16" xfId="15" applyNumberFormat="1" applyFont="1" applyFill="1" applyBorder="1" applyAlignment="1">
      <alignment/>
    </xf>
    <xf numFmtId="168" fontId="0" fillId="11" borderId="16" xfId="15" applyNumberFormat="1" applyFont="1" applyFill="1" applyBorder="1" applyAlignment="1">
      <alignment/>
    </xf>
    <xf numFmtId="0" fontId="0" fillId="11" borderId="5" xfId="0" applyFont="1" applyFill="1" applyBorder="1" applyAlignment="1">
      <alignment/>
    </xf>
    <xf numFmtId="0" fontId="0" fillId="11" borderId="5" xfId="0" applyFont="1" applyFill="1" applyBorder="1" applyAlignment="1">
      <alignment wrapText="1"/>
    </xf>
    <xf numFmtId="0" fontId="5" fillId="11" borderId="5" xfId="0" applyFont="1" applyFill="1" applyBorder="1" applyAlignment="1">
      <alignment wrapText="1"/>
    </xf>
    <xf numFmtId="0" fontId="0" fillId="11" borderId="0" xfId="0" applyFont="1" applyFill="1" applyBorder="1" applyAlignment="1">
      <alignment/>
    </xf>
    <xf numFmtId="0" fontId="6" fillId="11" borderId="5" xfId="0" applyFont="1" applyFill="1" applyBorder="1" applyAlignment="1">
      <alignment wrapText="1"/>
    </xf>
    <xf numFmtId="0" fontId="2" fillId="11" borderId="0" xfId="0" applyFont="1" applyFill="1" applyAlignment="1">
      <alignment horizontal="center"/>
    </xf>
    <xf numFmtId="0" fontId="4" fillId="11" borderId="6" xfId="0" applyFont="1" applyFill="1" applyBorder="1" applyAlignment="1">
      <alignment wrapText="1"/>
    </xf>
    <xf numFmtId="0" fontId="0" fillId="11" borderId="7" xfId="0" applyFont="1" applyFill="1" applyBorder="1" applyAlignment="1">
      <alignment/>
    </xf>
    <xf numFmtId="166" fontId="0" fillId="11" borderId="2" xfId="19" applyNumberFormat="1" applyFont="1" applyFill="1" applyBorder="1" applyAlignment="1">
      <alignment wrapText="1"/>
    </xf>
    <xf numFmtId="166" fontId="5" fillId="11" borderId="2" xfId="19" applyNumberFormat="1" applyFont="1" applyFill="1" applyBorder="1" applyAlignment="1">
      <alignment wrapText="1"/>
    </xf>
    <xf numFmtId="166" fontId="0" fillId="11" borderId="15" xfId="19" applyNumberFormat="1" applyFont="1" applyFill="1" applyBorder="1" applyAlignment="1">
      <alignment wrapText="1"/>
    </xf>
    <xf numFmtId="166" fontId="1" fillId="11" borderId="17" xfId="19" applyNumberFormat="1" applyFont="1" applyFill="1" applyBorder="1" applyAlignment="1">
      <alignment wrapText="1"/>
    </xf>
    <xf numFmtId="166" fontId="1" fillId="11" borderId="1" xfId="19" applyNumberFormat="1" applyFont="1" applyFill="1" applyBorder="1" applyAlignment="1">
      <alignment wrapText="1"/>
    </xf>
    <xf numFmtId="166" fontId="17" fillId="11" borderId="22" xfId="19" applyNumberFormat="1" applyFont="1" applyFill="1" applyBorder="1" applyAlignment="1">
      <alignment wrapText="1"/>
    </xf>
    <xf numFmtId="166" fontId="0" fillId="11" borderId="3" xfId="19" applyNumberFormat="1" applyFont="1" applyFill="1" applyBorder="1" applyAlignment="1">
      <alignment wrapText="1"/>
    </xf>
    <xf numFmtId="166" fontId="0" fillId="11" borderId="17" xfId="19" applyNumberFormat="1" applyFont="1" applyFill="1" applyBorder="1" applyAlignment="1">
      <alignment wrapText="1"/>
    </xf>
    <xf numFmtId="0" fontId="0" fillId="11" borderId="21" xfId="0" applyFont="1" applyFill="1" applyBorder="1" applyAlignment="1">
      <alignment/>
    </xf>
    <xf numFmtId="166" fontId="0" fillId="11" borderId="5" xfId="19" applyNumberFormat="1" applyFont="1" applyFill="1" applyBorder="1" applyAlignment="1">
      <alignment wrapText="1"/>
    </xf>
    <xf numFmtId="166" fontId="5" fillId="11" borderId="5" xfId="19" applyNumberFormat="1" applyFont="1" applyFill="1" applyBorder="1" applyAlignment="1">
      <alignment wrapText="1"/>
    </xf>
    <xf numFmtId="166" fontId="0" fillId="11" borderId="0" xfId="19" applyNumberFormat="1" applyFont="1" applyFill="1" applyBorder="1" applyAlignment="1">
      <alignment wrapText="1"/>
    </xf>
    <xf numFmtId="166" fontId="0" fillId="11" borderId="18" xfId="19" applyNumberFormat="1" applyFont="1" applyFill="1" applyBorder="1" applyAlignment="1">
      <alignment wrapText="1"/>
    </xf>
    <xf numFmtId="166" fontId="0" fillId="11" borderId="4" xfId="19" applyNumberFormat="1" applyFont="1" applyFill="1" applyBorder="1" applyAlignment="1">
      <alignment wrapText="1"/>
    </xf>
    <xf numFmtId="166" fontId="0" fillId="11" borderId="6" xfId="19" applyNumberFormat="1" applyFont="1" applyFill="1" applyBorder="1" applyAlignment="1">
      <alignment wrapText="1"/>
    </xf>
    <xf numFmtId="0" fontId="0" fillId="11" borderId="1" xfId="0" applyFont="1" applyFill="1" applyBorder="1" applyAlignment="1">
      <alignment/>
    </xf>
    <xf numFmtId="0" fontId="0" fillId="11" borderId="15" xfId="0" applyFont="1" applyFill="1" applyBorder="1" applyAlignment="1">
      <alignment horizontal="center"/>
    </xf>
    <xf numFmtId="166" fontId="5" fillId="11" borderId="15" xfId="19" applyNumberFormat="1" applyFont="1" applyFill="1" applyBorder="1" applyAlignment="1">
      <alignment wrapText="1"/>
    </xf>
    <xf numFmtId="0" fontId="0" fillId="11" borderId="4" xfId="0" applyFont="1" applyFill="1" applyBorder="1" applyAlignment="1">
      <alignment/>
    </xf>
    <xf numFmtId="0" fontId="0" fillId="11" borderId="0" xfId="0" applyFont="1" applyFill="1" applyBorder="1" applyAlignment="1">
      <alignment horizontal="center"/>
    </xf>
    <xf numFmtId="43" fontId="5" fillId="11" borderId="0" xfId="15" applyFont="1" applyFill="1" applyBorder="1" applyAlignment="1">
      <alignment wrapText="1"/>
    </xf>
    <xf numFmtId="167" fontId="5" fillId="11" borderId="0" xfId="15" applyNumberFormat="1" applyFont="1" applyFill="1" applyBorder="1" applyAlignment="1">
      <alignment wrapText="1"/>
    </xf>
    <xf numFmtId="167" fontId="0" fillId="11" borderId="0" xfId="15" applyNumberFormat="1" applyFont="1" applyFill="1" applyBorder="1" applyAlignment="1">
      <alignment wrapText="1"/>
    </xf>
    <xf numFmtId="167" fontId="0" fillId="11" borderId="18" xfId="15" applyNumberFormat="1" applyFont="1" applyFill="1" applyBorder="1" applyAlignment="1">
      <alignment wrapText="1"/>
    </xf>
    <xf numFmtId="0" fontId="0" fillId="11" borderId="11" xfId="0" applyFont="1" applyFill="1" applyBorder="1" applyAlignment="1">
      <alignment/>
    </xf>
    <xf numFmtId="0" fontId="0" fillId="11" borderId="16" xfId="0" applyFont="1" applyFill="1" applyBorder="1" applyAlignment="1">
      <alignment horizontal="center"/>
    </xf>
    <xf numFmtId="166" fontId="5" fillId="11" borderId="16" xfId="19" applyNumberFormat="1" applyFont="1" applyFill="1" applyBorder="1" applyAlignment="1">
      <alignment wrapText="1"/>
    </xf>
    <xf numFmtId="166" fontId="0" fillId="11" borderId="16" xfId="19" applyNumberFormat="1" applyFont="1" applyFill="1" applyBorder="1" applyAlignment="1">
      <alignment wrapText="1"/>
    </xf>
    <xf numFmtId="166" fontId="0" fillId="11" borderId="19" xfId="19" applyNumberFormat="1" applyFont="1" applyFill="1" applyBorder="1" applyAlignment="1">
      <alignment wrapText="1"/>
    </xf>
    <xf numFmtId="166" fontId="0" fillId="11" borderId="11" xfId="19" applyNumberFormat="1" applyFont="1" applyFill="1" applyBorder="1" applyAlignment="1">
      <alignment wrapText="1"/>
    </xf>
    <xf numFmtId="166" fontId="0" fillId="11" borderId="10" xfId="19" applyNumberFormat="1" applyFont="1" applyFill="1" applyBorder="1" applyAlignment="1">
      <alignment wrapText="1"/>
    </xf>
    <xf numFmtId="0" fontId="1" fillId="11" borderId="21" xfId="0" applyFont="1" applyFill="1" applyBorder="1" applyAlignment="1">
      <alignment/>
    </xf>
    <xf numFmtId="0" fontId="1" fillId="11" borderId="0" xfId="0" applyFont="1" applyFill="1" applyBorder="1" applyAlignment="1">
      <alignment horizontal="center"/>
    </xf>
    <xf numFmtId="43" fontId="6" fillId="11" borderId="5" xfId="15" applyFont="1" applyFill="1" applyBorder="1" applyAlignment="1">
      <alignment wrapText="1"/>
    </xf>
    <xf numFmtId="168" fontId="6" fillId="11" borderId="5" xfId="15" applyNumberFormat="1" applyFont="1" applyFill="1" applyBorder="1" applyAlignment="1">
      <alignment wrapText="1"/>
    </xf>
    <xf numFmtId="168" fontId="1" fillId="11" borderId="0" xfId="15" applyNumberFormat="1" applyFont="1" applyFill="1" applyBorder="1" applyAlignment="1">
      <alignment wrapText="1"/>
    </xf>
    <xf numFmtId="168" fontId="1" fillId="11" borderId="18" xfId="15" applyNumberFormat="1" applyFont="1" applyFill="1" applyBorder="1" applyAlignment="1">
      <alignment wrapText="1"/>
    </xf>
    <xf numFmtId="168" fontId="0" fillId="11" borderId="0" xfId="0" applyNumberFormat="1" applyFill="1" applyAlignment="1">
      <alignment/>
    </xf>
    <xf numFmtId="166" fontId="5" fillId="11" borderId="0" xfId="19" applyNumberFormat="1" applyFont="1" applyFill="1" applyBorder="1" applyAlignment="1">
      <alignment wrapText="1"/>
    </xf>
    <xf numFmtId="166" fontId="5" fillId="11" borderId="16" xfId="19" applyNumberFormat="1" applyFont="1" applyFill="1" applyBorder="1" applyAlignment="1">
      <alignment horizontal="center"/>
    </xf>
    <xf numFmtId="166" fontId="0" fillId="11" borderId="16" xfId="19" applyNumberFormat="1" applyFont="1" applyFill="1" applyBorder="1" applyAlignment="1">
      <alignment horizontal="center"/>
    </xf>
    <xf numFmtId="166" fontId="0" fillId="11" borderId="19" xfId="19" applyNumberFormat="1" applyFont="1" applyFill="1" applyBorder="1" applyAlignment="1">
      <alignment/>
    </xf>
    <xf numFmtId="166" fontId="0" fillId="11" borderId="18" xfId="19" applyNumberFormat="1" applyFont="1" applyFill="1" applyBorder="1" applyAlignment="1">
      <alignment/>
    </xf>
    <xf numFmtId="166" fontId="0" fillId="11" borderId="11" xfId="19" applyNumberFormat="1" applyFont="1" applyFill="1" applyBorder="1" applyAlignment="1">
      <alignment/>
    </xf>
    <xf numFmtId="166" fontId="0" fillId="11" borderId="0" xfId="19" applyNumberFormat="1" applyFont="1" applyFill="1" applyBorder="1" applyAlignment="1">
      <alignment/>
    </xf>
    <xf numFmtId="166" fontId="0" fillId="11" borderId="10" xfId="19" applyNumberFormat="1" applyFont="1" applyFill="1" applyBorder="1" applyAlignment="1">
      <alignment/>
    </xf>
    <xf numFmtId="0" fontId="0" fillId="11" borderId="11" xfId="0" applyFill="1" applyBorder="1" applyAlignment="1">
      <alignment horizontal="center"/>
    </xf>
    <xf numFmtId="166" fontId="5" fillId="11" borderId="16" xfId="19" applyNumberFormat="1" applyFont="1" applyFill="1" applyBorder="1" applyAlignment="1">
      <alignment/>
    </xf>
    <xf numFmtId="166" fontId="0" fillId="11" borderId="16" xfId="19" applyNumberFormat="1" applyFont="1" applyFill="1" applyBorder="1" applyAlignment="1">
      <alignment/>
    </xf>
    <xf numFmtId="166" fontId="17" fillId="11" borderId="22" xfId="19" applyNumberFormat="1" applyFont="1" applyFill="1" applyBorder="1" applyAlignment="1">
      <alignment/>
    </xf>
    <xf numFmtId="0" fontId="0" fillId="11" borderId="0" xfId="0" applyFont="1" applyFill="1" applyBorder="1" applyAlignment="1">
      <alignment horizontal="right"/>
    </xf>
    <xf numFmtId="166" fontId="5" fillId="11" borderId="0" xfId="19" applyNumberFormat="1" applyFont="1" applyFill="1" applyBorder="1" applyAlignment="1">
      <alignment/>
    </xf>
    <xf numFmtId="166" fontId="17" fillId="11" borderId="0" xfId="19" applyNumberFormat="1" applyFont="1" applyFill="1" applyBorder="1" applyAlignment="1">
      <alignment/>
    </xf>
    <xf numFmtId="43" fontId="0" fillId="11" borderId="0" xfId="15" applyFont="1" applyFill="1" applyBorder="1" applyAlignment="1">
      <alignment wrapText="1"/>
    </xf>
    <xf numFmtId="0" fontId="5" fillId="11" borderId="0" xfId="0" applyFont="1" applyFill="1" applyAlignment="1">
      <alignment/>
    </xf>
    <xf numFmtId="1" fontId="4" fillId="2" borderId="15" xfId="15" applyNumberFormat="1" applyFont="1" applyFill="1" applyBorder="1" applyAlignment="1">
      <alignment horizontal="center"/>
    </xf>
    <xf numFmtId="43" fontId="4" fillId="2" borderId="20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43" fontId="14" fillId="2" borderId="19" xfId="0" applyNumberFormat="1" applyFont="1" applyFill="1" applyBorder="1" applyAlignment="1">
      <alignment horizontal="center"/>
    </xf>
    <xf numFmtId="165" fontId="4" fillId="2" borderId="18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6" fontId="1" fillId="2" borderId="17" xfId="19" applyNumberFormat="1" applyFont="1" applyFill="1" applyBorder="1" applyAlignment="1">
      <alignment wrapText="1"/>
    </xf>
    <xf numFmtId="166" fontId="0" fillId="2" borderId="18" xfId="19" applyNumberFormat="1" applyFont="1" applyFill="1" applyBorder="1" applyAlignment="1">
      <alignment wrapText="1"/>
    </xf>
    <xf numFmtId="166" fontId="0" fillId="2" borderId="17" xfId="19" applyNumberFormat="1" applyFont="1" applyFill="1" applyBorder="1" applyAlignment="1">
      <alignment wrapText="1"/>
    </xf>
    <xf numFmtId="167" fontId="0" fillId="2" borderId="18" xfId="15" applyNumberFormat="1" applyFont="1" applyFill="1" applyBorder="1" applyAlignment="1">
      <alignment wrapText="1"/>
    </xf>
    <xf numFmtId="166" fontId="0" fillId="2" borderId="19" xfId="19" applyNumberFormat="1" applyFont="1" applyFill="1" applyBorder="1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82" fontId="0" fillId="0" borderId="0" xfId="0" applyNumberFormat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Continuous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6" fontId="19" fillId="0" borderId="0" xfId="19" applyNumberFormat="1" applyFont="1" applyAlignment="1">
      <alignment/>
    </xf>
    <xf numFmtId="0" fontId="21" fillId="12" borderId="12" xfId="0" applyFont="1" applyFill="1" applyBorder="1" applyAlignment="1">
      <alignment horizontal="left"/>
    </xf>
    <xf numFmtId="0" fontId="22" fillId="12" borderId="13" xfId="0" applyFont="1" applyFill="1" applyBorder="1" applyAlignment="1">
      <alignment horizontal="center"/>
    </xf>
    <xf numFmtId="0" fontId="22" fillId="12" borderId="13" xfId="0" applyFont="1" applyFill="1" applyBorder="1" applyAlignment="1">
      <alignment/>
    </xf>
    <xf numFmtId="0" fontId="0" fillId="6" borderId="23" xfId="0" applyFont="1" applyFill="1" applyBorder="1" applyAlignment="1">
      <alignment vertical="top"/>
    </xf>
    <xf numFmtId="166" fontId="0" fillId="6" borderId="23" xfId="19" applyNumberFormat="1" applyFont="1" applyFill="1" applyBorder="1" applyAlignment="1">
      <alignment vertical="top" wrapText="1"/>
    </xf>
    <xf numFmtId="0" fontId="0" fillId="6" borderId="23" xfId="0" applyFont="1" applyFill="1" applyBorder="1" applyAlignment="1">
      <alignment vertical="center"/>
    </xf>
    <xf numFmtId="166" fontId="0" fillId="6" borderId="23" xfId="19" applyNumberFormat="1" applyFont="1" applyFill="1" applyBorder="1" applyAlignment="1">
      <alignment vertical="center" wrapText="1"/>
    </xf>
    <xf numFmtId="0" fontId="22" fillId="12" borderId="14" xfId="0" applyFont="1" applyFill="1" applyBorder="1" applyAlignment="1">
      <alignment horizontal="center"/>
    </xf>
    <xf numFmtId="168" fontId="0" fillId="0" borderId="15" xfId="15" applyNumberFormat="1" applyFont="1" applyFill="1" applyBorder="1" applyAlignment="1">
      <alignment horizontal="center"/>
    </xf>
    <xf numFmtId="168" fontId="0" fillId="0" borderId="16" xfId="15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6" fontId="23" fillId="13" borderId="22" xfId="19" applyNumberFormat="1" applyFont="1" applyFill="1" applyBorder="1" applyAlignment="1">
      <alignment horizontal="center" wrapText="1"/>
    </xf>
    <xf numFmtId="166" fontId="0" fillId="6" borderId="3" xfId="19" applyNumberFormat="1" applyFont="1" applyFill="1" applyBorder="1" applyAlignment="1">
      <alignment horizontal="center" wrapText="1"/>
    </xf>
    <xf numFmtId="166" fontId="0" fillId="6" borderId="18" xfId="19" applyNumberFormat="1" applyFont="1" applyFill="1" applyBorder="1" applyAlignment="1">
      <alignment horizontal="center" wrapText="1"/>
    </xf>
    <xf numFmtId="166" fontId="0" fillId="6" borderId="6" xfId="19" applyNumberFormat="1" applyFont="1" applyFill="1" applyBorder="1" applyAlignment="1">
      <alignment horizontal="center" wrapText="1"/>
    </xf>
    <xf numFmtId="166" fontId="0" fillId="5" borderId="17" xfId="19" applyNumberFormat="1" applyFont="1" applyFill="1" applyBorder="1" applyAlignment="1">
      <alignment horizontal="center" wrapText="1"/>
    </xf>
    <xf numFmtId="166" fontId="0" fillId="5" borderId="18" xfId="19" applyNumberFormat="1" applyFont="1" applyFill="1" applyBorder="1" applyAlignment="1">
      <alignment horizontal="center" wrapText="1"/>
    </xf>
    <xf numFmtId="167" fontId="0" fillId="5" borderId="18" xfId="15" applyNumberFormat="1" applyFont="1" applyFill="1" applyBorder="1" applyAlignment="1">
      <alignment horizontal="center" wrapText="1"/>
    </xf>
    <xf numFmtId="166" fontId="0" fillId="10" borderId="17" xfId="19" applyNumberFormat="1" applyFont="1" applyFill="1" applyBorder="1" applyAlignment="1">
      <alignment horizontal="center" wrapText="1"/>
    </xf>
    <xf numFmtId="166" fontId="0" fillId="10" borderId="4" xfId="19" applyNumberFormat="1" applyFont="1" applyFill="1" applyBorder="1" applyAlignment="1">
      <alignment horizontal="center" wrapText="1"/>
    </xf>
    <xf numFmtId="166" fontId="23" fillId="14" borderId="22" xfId="19" applyNumberFormat="1" applyFont="1" applyFill="1" applyBorder="1" applyAlignment="1">
      <alignment horizontal="center" wrapText="1"/>
    </xf>
    <xf numFmtId="166" fontId="0" fillId="10" borderId="6" xfId="19" applyNumberFormat="1" applyFont="1" applyFill="1" applyBorder="1" applyAlignment="1">
      <alignment horizontal="center" wrapText="1"/>
    </xf>
    <xf numFmtId="166" fontId="0" fillId="10" borderId="18" xfId="19" applyNumberFormat="1" applyFont="1" applyFill="1" applyBorder="1" applyAlignment="1">
      <alignment horizontal="center" wrapText="1"/>
    </xf>
    <xf numFmtId="166" fontId="0" fillId="10" borderId="19" xfId="19" applyNumberFormat="1" applyFont="1" applyFill="1" applyBorder="1" applyAlignment="1">
      <alignment horizontal="center"/>
    </xf>
    <xf numFmtId="166" fontId="0" fillId="10" borderId="18" xfId="19" applyNumberFormat="1" applyFont="1" applyFill="1" applyBorder="1" applyAlignment="1">
      <alignment horizontal="center"/>
    </xf>
    <xf numFmtId="166" fontId="0" fillId="10" borderId="11" xfId="19" applyNumberFormat="1" applyFont="1" applyFill="1" applyBorder="1" applyAlignment="1">
      <alignment horizontal="center"/>
    </xf>
    <xf numFmtId="166" fontId="0" fillId="10" borderId="0" xfId="19" applyNumberFormat="1" applyFont="1" applyFill="1" applyBorder="1" applyAlignment="1">
      <alignment horizontal="center"/>
    </xf>
    <xf numFmtId="166" fontId="0" fillId="10" borderId="10" xfId="19" applyNumberFormat="1" applyFont="1" applyFill="1" applyBorder="1" applyAlignment="1">
      <alignment horizontal="center"/>
    </xf>
    <xf numFmtId="166" fontId="0" fillId="7" borderId="11" xfId="19" applyNumberFormat="1" applyFont="1" applyFill="1" applyBorder="1" applyAlignment="1">
      <alignment horizontal="center"/>
    </xf>
    <xf numFmtId="166" fontId="23" fillId="3" borderId="22" xfId="19" applyNumberFormat="1" applyFont="1" applyFill="1" applyBorder="1" applyAlignment="1">
      <alignment horizontal="center"/>
    </xf>
    <xf numFmtId="166" fontId="0" fillId="7" borderId="10" xfId="19" applyNumberFormat="1" applyFont="1" applyFill="1" applyBorder="1" applyAlignment="1">
      <alignment horizontal="center"/>
    </xf>
    <xf numFmtId="166" fontId="0" fillId="7" borderId="19" xfId="19" applyNumberFormat="1" applyFont="1" applyFill="1" applyBorder="1" applyAlignment="1">
      <alignment horizontal="center"/>
    </xf>
    <xf numFmtId="166" fontId="17" fillId="0" borderId="0" xfId="19" applyNumberFormat="1" applyFont="1" applyFill="1" applyBorder="1" applyAlignment="1">
      <alignment horizontal="center"/>
    </xf>
    <xf numFmtId="43" fontId="0" fillId="0" borderId="0" xfId="15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43" fontId="24" fillId="0" borderId="2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66" fontId="23" fillId="12" borderId="22" xfId="19" applyNumberFormat="1" applyFont="1" applyFill="1" applyBorder="1" applyAlignment="1">
      <alignment horizontal="center" wrapText="1"/>
    </xf>
    <xf numFmtId="0" fontId="1" fillId="12" borderId="21" xfId="0" applyFont="1" applyFill="1" applyBorder="1" applyAlignment="1">
      <alignment/>
    </xf>
    <xf numFmtId="0" fontId="1" fillId="12" borderId="0" xfId="0" applyFont="1" applyFill="1" applyBorder="1" applyAlignment="1">
      <alignment horizontal="center"/>
    </xf>
    <xf numFmtId="43" fontId="6" fillId="12" borderId="5" xfId="15" applyFont="1" applyFill="1" applyBorder="1" applyAlignment="1">
      <alignment wrapText="1"/>
    </xf>
    <xf numFmtId="168" fontId="6" fillId="12" borderId="5" xfId="15" applyNumberFormat="1" applyFont="1" applyFill="1" applyBorder="1" applyAlignment="1">
      <alignment wrapText="1"/>
    </xf>
    <xf numFmtId="168" fontId="1" fillId="12" borderId="0" xfId="15" applyNumberFormat="1" applyFont="1" applyFill="1" applyBorder="1" applyAlignment="1">
      <alignment wrapText="1"/>
    </xf>
    <xf numFmtId="168" fontId="1" fillId="12" borderId="18" xfId="15" applyNumberFormat="1" applyFont="1" applyFill="1" applyBorder="1" applyAlignment="1">
      <alignment wrapText="1"/>
    </xf>
    <xf numFmtId="168" fontId="1" fillId="12" borderId="18" xfId="15" applyNumberFormat="1" applyFont="1" applyFill="1" applyBorder="1" applyAlignment="1">
      <alignment horizontal="center" wrapText="1"/>
    </xf>
    <xf numFmtId="0" fontId="1" fillId="12" borderId="11" xfId="0" applyFont="1" applyFill="1" applyBorder="1" applyAlignment="1">
      <alignment/>
    </xf>
    <xf numFmtId="0" fontId="1" fillId="12" borderId="16" xfId="0" applyFont="1" applyFill="1" applyBorder="1" applyAlignment="1">
      <alignment horizontal="center"/>
    </xf>
    <xf numFmtId="166" fontId="6" fillId="12" borderId="16" xfId="19" applyNumberFormat="1" applyFont="1" applyFill="1" applyBorder="1" applyAlignment="1">
      <alignment wrapText="1"/>
    </xf>
    <xf numFmtId="166" fontId="1" fillId="12" borderId="16" xfId="19" applyNumberFormat="1" applyFont="1" applyFill="1" applyBorder="1" applyAlignment="1">
      <alignment wrapText="1"/>
    </xf>
    <xf numFmtId="166" fontId="1" fillId="12" borderId="19" xfId="19" applyNumberFormat="1" applyFont="1" applyFill="1" applyBorder="1" applyAlignment="1">
      <alignment wrapText="1"/>
    </xf>
    <xf numFmtId="166" fontId="1" fillId="12" borderId="11" xfId="19" applyNumberFormat="1" applyFont="1" applyFill="1" applyBorder="1" applyAlignment="1">
      <alignment horizontal="center" wrapText="1"/>
    </xf>
    <xf numFmtId="166" fontId="1" fillId="12" borderId="10" xfId="19" applyNumberFormat="1" applyFont="1" applyFill="1" applyBorder="1" applyAlignment="1">
      <alignment horizontal="center" wrapText="1"/>
    </xf>
    <xf numFmtId="166" fontId="1" fillId="12" borderId="19" xfId="19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165" fontId="1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3" fillId="15" borderId="1" xfId="19" applyNumberFormat="1" applyFont="1" applyFill="1" applyBorder="1" applyAlignment="1">
      <alignment horizontal="center" wrapText="1"/>
    </xf>
    <xf numFmtId="166" fontId="13" fillId="15" borderId="4" xfId="19" applyNumberFormat="1" applyFont="1" applyFill="1" applyBorder="1" applyAlignment="1">
      <alignment horizontal="center" wrapText="1"/>
    </xf>
    <xf numFmtId="166" fontId="13" fillId="15" borderId="18" xfId="19" applyNumberFormat="1" applyFont="1" applyFill="1" applyBorder="1" applyAlignment="1">
      <alignment horizontal="center" wrapText="1"/>
    </xf>
    <xf numFmtId="0" fontId="19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752475</xdr:colOff>
      <xdr:row>25</xdr:row>
      <xdr:rowOff>38100</xdr:rowOff>
    </xdr:from>
    <xdr:to>
      <xdr:col>43</xdr:col>
      <xdr:colOff>428625</xdr:colOff>
      <xdr:row>76</xdr:row>
      <xdr:rowOff>142875</xdr:rowOff>
    </xdr:to>
    <xdr:sp>
      <xdr:nvSpPr>
        <xdr:cNvPr id="1" name="Polygon 3"/>
        <xdr:cNvSpPr>
          <a:spLocks/>
        </xdr:cNvSpPr>
      </xdr:nvSpPr>
      <xdr:spPr>
        <a:xfrm>
          <a:off x="3438525" y="5191125"/>
          <a:ext cx="8715375" cy="953452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428625</xdr:colOff>
      <xdr:row>69</xdr:row>
      <xdr:rowOff>9525</xdr:rowOff>
    </xdr:from>
    <xdr:to>
      <xdr:col>43</xdr:col>
      <xdr:colOff>428625</xdr:colOff>
      <xdr:row>72</xdr:row>
      <xdr:rowOff>161925</xdr:rowOff>
    </xdr:to>
    <xdr:sp>
      <xdr:nvSpPr>
        <xdr:cNvPr id="2" name="Line 4"/>
        <xdr:cNvSpPr>
          <a:spLocks/>
        </xdr:cNvSpPr>
      </xdr:nvSpPr>
      <xdr:spPr>
        <a:xfrm flipV="1">
          <a:off x="12153900" y="13192125"/>
          <a:ext cx="0" cy="78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400050</xdr:colOff>
      <xdr:row>67</xdr:row>
      <xdr:rowOff>9525</xdr:rowOff>
    </xdr:from>
    <xdr:to>
      <xdr:col>43</xdr:col>
      <xdr:colOff>400050</xdr:colOff>
      <xdr:row>67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12125325" y="12773025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63</xdr:row>
      <xdr:rowOff>9525</xdr:rowOff>
    </xdr:from>
    <xdr:to>
      <xdr:col>43</xdr:col>
      <xdr:colOff>409575</xdr:colOff>
      <xdr:row>65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2134850" y="11934825"/>
          <a:ext cx="0" cy="4095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409575</xdr:colOff>
      <xdr:row>57</xdr:row>
      <xdr:rowOff>266700</xdr:rowOff>
    </xdr:from>
    <xdr:to>
      <xdr:col>43</xdr:col>
      <xdr:colOff>409575</xdr:colOff>
      <xdr:row>61</xdr:row>
      <xdr:rowOff>152400</xdr:rowOff>
    </xdr:to>
    <xdr:sp>
      <xdr:nvSpPr>
        <xdr:cNvPr id="5" name="Line 7"/>
        <xdr:cNvSpPr>
          <a:spLocks/>
        </xdr:cNvSpPr>
      </xdr:nvSpPr>
      <xdr:spPr>
        <a:xfrm flipV="1">
          <a:off x="12134850" y="10744200"/>
          <a:ext cx="0" cy="9144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371475</xdr:colOff>
      <xdr:row>25</xdr:row>
      <xdr:rowOff>19050</xdr:rowOff>
    </xdr:from>
    <xdr:to>
      <xdr:col>43</xdr:col>
      <xdr:colOff>390525</xdr:colOff>
      <xdr:row>51</xdr:row>
      <xdr:rowOff>209550</xdr:rowOff>
    </xdr:to>
    <xdr:sp>
      <xdr:nvSpPr>
        <xdr:cNvPr id="6" name="Line 8"/>
        <xdr:cNvSpPr>
          <a:spLocks/>
        </xdr:cNvSpPr>
      </xdr:nvSpPr>
      <xdr:spPr>
        <a:xfrm flipH="1" flipV="1">
          <a:off x="12096750" y="5172075"/>
          <a:ext cx="19050" cy="4848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676275</xdr:colOff>
      <xdr:row>25</xdr:row>
      <xdr:rowOff>66675</xdr:rowOff>
    </xdr:from>
    <xdr:to>
      <xdr:col>103</xdr:col>
      <xdr:colOff>352425</xdr:colOff>
      <xdr:row>78</xdr:row>
      <xdr:rowOff>104775</xdr:rowOff>
    </xdr:to>
    <xdr:sp>
      <xdr:nvSpPr>
        <xdr:cNvPr id="7" name="Polygon 9"/>
        <xdr:cNvSpPr>
          <a:spLocks/>
        </xdr:cNvSpPr>
      </xdr:nvSpPr>
      <xdr:spPr>
        <a:xfrm>
          <a:off x="21078825" y="5219700"/>
          <a:ext cx="3724275" cy="9772650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123825</xdr:colOff>
      <xdr:row>69</xdr:row>
      <xdr:rowOff>28575</xdr:rowOff>
    </xdr:from>
    <xdr:to>
      <xdr:col>103</xdr:col>
      <xdr:colOff>123825</xdr:colOff>
      <xdr:row>72</xdr:row>
      <xdr:rowOff>180975</xdr:rowOff>
    </xdr:to>
    <xdr:sp>
      <xdr:nvSpPr>
        <xdr:cNvPr id="8" name="Line 10"/>
        <xdr:cNvSpPr>
          <a:spLocks/>
        </xdr:cNvSpPr>
      </xdr:nvSpPr>
      <xdr:spPr>
        <a:xfrm flipV="1">
          <a:off x="24574500" y="13211175"/>
          <a:ext cx="0" cy="78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142875</xdr:colOff>
      <xdr:row>65</xdr:row>
      <xdr:rowOff>180975</xdr:rowOff>
    </xdr:from>
    <xdr:to>
      <xdr:col>103</xdr:col>
      <xdr:colOff>142875</xdr:colOff>
      <xdr:row>67</xdr:row>
      <xdr:rowOff>190500</xdr:rowOff>
    </xdr:to>
    <xdr:sp>
      <xdr:nvSpPr>
        <xdr:cNvPr id="9" name="Line 11"/>
        <xdr:cNvSpPr>
          <a:spLocks/>
        </xdr:cNvSpPr>
      </xdr:nvSpPr>
      <xdr:spPr>
        <a:xfrm flipH="1" flipV="1">
          <a:off x="24593550" y="12525375"/>
          <a:ext cx="0" cy="4286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180975</xdr:colOff>
      <xdr:row>62</xdr:row>
      <xdr:rowOff>200025</xdr:rowOff>
    </xdr:from>
    <xdr:to>
      <xdr:col>103</xdr:col>
      <xdr:colOff>180975</xdr:colOff>
      <xdr:row>64</xdr:row>
      <xdr:rowOff>190500</xdr:rowOff>
    </xdr:to>
    <xdr:sp>
      <xdr:nvSpPr>
        <xdr:cNvPr id="10" name="Line 12"/>
        <xdr:cNvSpPr>
          <a:spLocks/>
        </xdr:cNvSpPr>
      </xdr:nvSpPr>
      <xdr:spPr>
        <a:xfrm flipV="1">
          <a:off x="24631650" y="11915775"/>
          <a:ext cx="0" cy="4095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58</xdr:row>
      <xdr:rowOff>0</xdr:rowOff>
    </xdr:from>
    <xdr:to>
      <xdr:col>103</xdr:col>
      <xdr:colOff>152400</xdr:colOff>
      <xdr:row>61</xdr:row>
      <xdr:rowOff>152400</xdr:rowOff>
    </xdr:to>
    <xdr:sp>
      <xdr:nvSpPr>
        <xdr:cNvPr id="11" name="Line 13"/>
        <xdr:cNvSpPr>
          <a:spLocks/>
        </xdr:cNvSpPr>
      </xdr:nvSpPr>
      <xdr:spPr>
        <a:xfrm flipV="1">
          <a:off x="24603075" y="10753725"/>
          <a:ext cx="0" cy="904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114300</xdr:colOff>
      <xdr:row>25</xdr:row>
      <xdr:rowOff>47625</xdr:rowOff>
    </xdr:from>
    <xdr:to>
      <xdr:col>103</xdr:col>
      <xdr:colOff>133350</xdr:colOff>
      <xdr:row>52</xdr:row>
      <xdr:rowOff>28575</xdr:rowOff>
    </xdr:to>
    <xdr:sp>
      <xdr:nvSpPr>
        <xdr:cNvPr id="12" name="Line 14"/>
        <xdr:cNvSpPr>
          <a:spLocks/>
        </xdr:cNvSpPr>
      </xdr:nvSpPr>
      <xdr:spPr>
        <a:xfrm flipH="1" flipV="1">
          <a:off x="24564975" y="5200650"/>
          <a:ext cx="19050" cy="4848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714375</xdr:colOff>
      <xdr:row>25</xdr:row>
      <xdr:rowOff>38100</xdr:rowOff>
    </xdr:from>
    <xdr:to>
      <xdr:col>122</xdr:col>
      <xdr:colOff>428625</xdr:colOff>
      <xdr:row>76</xdr:row>
      <xdr:rowOff>142875</xdr:rowOff>
    </xdr:to>
    <xdr:sp>
      <xdr:nvSpPr>
        <xdr:cNvPr id="13" name="Polygon 15"/>
        <xdr:cNvSpPr>
          <a:spLocks/>
        </xdr:cNvSpPr>
      </xdr:nvSpPr>
      <xdr:spPr>
        <a:xfrm>
          <a:off x="32661225" y="5191125"/>
          <a:ext cx="4924425" cy="9534525"/>
        </a:xfrm>
        <a:custGeom>
          <a:pathLst>
            <a:path h="687" w="372">
              <a:moveTo>
                <a:pt x="0" y="0"/>
              </a:moveTo>
              <a:lnTo>
                <a:pt x="0" y="687"/>
              </a:lnTo>
              <a:lnTo>
                <a:pt x="372" y="687"/>
              </a:lnTo>
              <a:lnTo>
                <a:pt x="372" y="649"/>
              </a:lnTo>
            </a:path>
          </a:pathLst>
        </a:cu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69</xdr:row>
      <xdr:rowOff>9525</xdr:rowOff>
    </xdr:from>
    <xdr:to>
      <xdr:col>122</xdr:col>
      <xdr:colOff>428625</xdr:colOff>
      <xdr:row>72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37585650" y="13192125"/>
          <a:ext cx="0" cy="7810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400050</xdr:colOff>
      <xdr:row>67</xdr:row>
      <xdr:rowOff>9525</xdr:rowOff>
    </xdr:from>
    <xdr:to>
      <xdr:col>122</xdr:col>
      <xdr:colOff>400050</xdr:colOff>
      <xdr:row>67</xdr:row>
      <xdr:rowOff>152400</xdr:rowOff>
    </xdr:to>
    <xdr:sp>
      <xdr:nvSpPr>
        <xdr:cNvPr id="15" name="Line 17"/>
        <xdr:cNvSpPr>
          <a:spLocks/>
        </xdr:cNvSpPr>
      </xdr:nvSpPr>
      <xdr:spPr>
        <a:xfrm flipV="1">
          <a:off x="37557075" y="12773025"/>
          <a:ext cx="0" cy="1428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63</xdr:row>
      <xdr:rowOff>9525</xdr:rowOff>
    </xdr:from>
    <xdr:to>
      <xdr:col>122</xdr:col>
      <xdr:colOff>409575</xdr:colOff>
      <xdr:row>65</xdr:row>
      <xdr:rowOff>0</xdr:rowOff>
    </xdr:to>
    <xdr:sp>
      <xdr:nvSpPr>
        <xdr:cNvPr id="16" name="Line 18"/>
        <xdr:cNvSpPr>
          <a:spLocks/>
        </xdr:cNvSpPr>
      </xdr:nvSpPr>
      <xdr:spPr>
        <a:xfrm flipV="1">
          <a:off x="37566600" y="11934825"/>
          <a:ext cx="0" cy="4095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409575</xdr:colOff>
      <xdr:row>57</xdr:row>
      <xdr:rowOff>266700</xdr:rowOff>
    </xdr:from>
    <xdr:to>
      <xdr:col>122</xdr:col>
      <xdr:colOff>409575</xdr:colOff>
      <xdr:row>61</xdr:row>
      <xdr:rowOff>152400</xdr:rowOff>
    </xdr:to>
    <xdr:sp>
      <xdr:nvSpPr>
        <xdr:cNvPr id="17" name="Line 19"/>
        <xdr:cNvSpPr>
          <a:spLocks/>
        </xdr:cNvSpPr>
      </xdr:nvSpPr>
      <xdr:spPr>
        <a:xfrm flipV="1">
          <a:off x="37566600" y="10744200"/>
          <a:ext cx="0" cy="9144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371475</xdr:colOff>
      <xdr:row>25</xdr:row>
      <xdr:rowOff>19050</xdr:rowOff>
    </xdr:from>
    <xdr:to>
      <xdr:col>122</xdr:col>
      <xdr:colOff>390525</xdr:colOff>
      <xdr:row>51</xdr:row>
      <xdr:rowOff>209550</xdr:rowOff>
    </xdr:to>
    <xdr:sp>
      <xdr:nvSpPr>
        <xdr:cNvPr id="18" name="Line 20"/>
        <xdr:cNvSpPr>
          <a:spLocks/>
        </xdr:cNvSpPr>
      </xdr:nvSpPr>
      <xdr:spPr>
        <a:xfrm flipH="1" flipV="1">
          <a:off x="37528500" y="5172075"/>
          <a:ext cx="19050" cy="48482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15"/>
  <sheetViews>
    <sheetView workbookViewId="0" topLeftCell="A1">
      <selection activeCell="H51" sqref="H51"/>
    </sheetView>
  </sheetViews>
  <sheetFormatPr defaultColWidth="9.140625" defaultRowHeight="12.75"/>
  <cols>
    <col min="2" max="2" width="2.00390625" style="0" customWidth="1"/>
    <col min="4" max="4" width="6.140625" style="0" customWidth="1"/>
    <col min="6" max="6" width="15.421875" style="0" customWidth="1"/>
    <col min="7" max="7" width="16.421875" style="0" customWidth="1"/>
    <col min="8" max="8" width="19.421875" style="0" customWidth="1"/>
    <col min="10" max="10" width="5.00390625" style="0" customWidth="1"/>
    <col min="11" max="11" width="1.421875" style="0" customWidth="1"/>
  </cols>
  <sheetData>
    <row r="3" ht="12.75">
      <c r="B3" t="s">
        <v>104</v>
      </c>
    </row>
    <row r="4" ht="12.75">
      <c r="B4" t="s">
        <v>105</v>
      </c>
    </row>
    <row r="5" ht="12.75">
      <c r="B5" t="s">
        <v>106</v>
      </c>
    </row>
    <row r="6" ht="12.75">
      <c r="B6" t="s">
        <v>107</v>
      </c>
    </row>
    <row r="7" ht="12.75">
      <c r="B7" t="s">
        <v>106</v>
      </c>
    </row>
    <row r="8" ht="12.75">
      <c r="B8" t="s">
        <v>108</v>
      </c>
    </row>
    <row r="9" ht="12.75">
      <c r="B9" t="s">
        <v>109</v>
      </c>
    </row>
    <row r="10" spans="2:9" ht="12.75">
      <c r="B10" t="s">
        <v>110</v>
      </c>
      <c r="F10" t="s">
        <v>179</v>
      </c>
      <c r="G10" t="s">
        <v>180</v>
      </c>
      <c r="H10" t="s">
        <v>181</v>
      </c>
      <c r="I10" t="s">
        <v>182</v>
      </c>
    </row>
    <row r="11" spans="3:9" ht="12.75">
      <c r="C11" t="s">
        <v>111</v>
      </c>
      <c r="D11" t="s">
        <v>112</v>
      </c>
      <c r="E11">
        <v>1</v>
      </c>
      <c r="F11" s="255">
        <v>46400</v>
      </c>
      <c r="G11" s="256">
        <f>+F11/E11</f>
        <v>46400</v>
      </c>
      <c r="H11" s="257">
        <f>+G11/I11</f>
        <v>22.307692307692307</v>
      </c>
      <c r="I11">
        <v>2080</v>
      </c>
    </row>
    <row r="12" spans="3:9" ht="12.75" hidden="1">
      <c r="C12" t="s">
        <v>113</v>
      </c>
      <c r="D12" t="s">
        <v>114</v>
      </c>
      <c r="E12">
        <v>3</v>
      </c>
      <c r="F12" s="255">
        <v>382700</v>
      </c>
      <c r="G12" s="256">
        <f aca="true" t="shared" si="0" ref="G12:G75">+F12/E12</f>
        <v>127566.66666666667</v>
      </c>
      <c r="H12" s="257">
        <f aca="true" t="shared" si="1" ref="H12:H75">+G12/I12</f>
        <v>61.330128205128204</v>
      </c>
      <c r="I12">
        <v>2080</v>
      </c>
    </row>
    <row r="13" spans="3:9" ht="12.75" hidden="1">
      <c r="C13" t="s">
        <v>113</v>
      </c>
      <c r="D13" t="s">
        <v>115</v>
      </c>
      <c r="E13">
        <v>1</v>
      </c>
      <c r="F13" s="255">
        <v>281000</v>
      </c>
      <c r="G13" s="256">
        <f t="shared" si="0"/>
        <v>281000</v>
      </c>
      <c r="H13" s="257">
        <f t="shared" si="1"/>
        <v>135.09615384615384</v>
      </c>
      <c r="I13">
        <v>2080</v>
      </c>
    </row>
    <row r="14" spans="3:9" ht="12.75" hidden="1">
      <c r="C14" t="s">
        <v>116</v>
      </c>
      <c r="D14" t="s">
        <v>117</v>
      </c>
      <c r="E14">
        <v>1</v>
      </c>
      <c r="F14" s="255">
        <v>74880</v>
      </c>
      <c r="G14" s="256">
        <f t="shared" si="0"/>
        <v>74880</v>
      </c>
      <c r="H14" s="257">
        <f t="shared" si="1"/>
        <v>36</v>
      </c>
      <c r="I14">
        <v>2080</v>
      </c>
    </row>
    <row r="15" spans="3:9" ht="12.75" hidden="1">
      <c r="C15" t="s">
        <v>116</v>
      </c>
      <c r="D15" t="s">
        <v>114</v>
      </c>
      <c r="E15">
        <v>1</v>
      </c>
      <c r="F15" s="255">
        <v>67250</v>
      </c>
      <c r="G15" s="256">
        <f t="shared" si="0"/>
        <v>67250</v>
      </c>
      <c r="H15" s="257">
        <f t="shared" si="1"/>
        <v>32.33173076923077</v>
      </c>
      <c r="I15">
        <v>2080</v>
      </c>
    </row>
    <row r="16" spans="3:9" ht="12.75" hidden="1">
      <c r="C16" t="s">
        <v>116</v>
      </c>
      <c r="D16" t="s">
        <v>118</v>
      </c>
      <c r="E16">
        <v>2</v>
      </c>
      <c r="F16" s="255">
        <v>413880</v>
      </c>
      <c r="G16" s="256">
        <f t="shared" si="0"/>
        <v>206940</v>
      </c>
      <c r="H16" s="257">
        <f t="shared" si="1"/>
        <v>99.49038461538461</v>
      </c>
      <c r="I16">
        <v>2080</v>
      </c>
    </row>
    <row r="17" spans="3:9" ht="12.75" hidden="1">
      <c r="C17" t="s">
        <v>116</v>
      </c>
      <c r="D17" t="s">
        <v>119</v>
      </c>
      <c r="E17">
        <v>34</v>
      </c>
      <c r="F17" s="255">
        <v>797880</v>
      </c>
      <c r="G17" s="256">
        <f t="shared" si="0"/>
        <v>23467.058823529413</v>
      </c>
      <c r="H17" s="257">
        <f t="shared" si="1"/>
        <v>11.282239819004525</v>
      </c>
      <c r="I17">
        <v>2080</v>
      </c>
    </row>
    <row r="18" spans="3:9" ht="12.75" hidden="1">
      <c r="C18" t="s">
        <v>116</v>
      </c>
      <c r="D18" t="s">
        <v>120</v>
      </c>
      <c r="E18">
        <v>1</v>
      </c>
      <c r="F18" s="255">
        <v>0</v>
      </c>
      <c r="G18" s="256">
        <f t="shared" si="0"/>
        <v>0</v>
      </c>
      <c r="H18" s="257">
        <f t="shared" si="1"/>
        <v>0</v>
      </c>
      <c r="I18">
        <v>2080</v>
      </c>
    </row>
    <row r="19" spans="3:9" ht="12.75" hidden="1">
      <c r="C19" t="s">
        <v>116</v>
      </c>
      <c r="D19" t="s">
        <v>121</v>
      </c>
      <c r="E19">
        <v>1</v>
      </c>
      <c r="F19" s="255">
        <v>48720</v>
      </c>
      <c r="G19" s="256">
        <f t="shared" si="0"/>
        <v>48720</v>
      </c>
      <c r="H19" s="257">
        <f t="shared" si="1"/>
        <v>23.423076923076923</v>
      </c>
      <c r="I19">
        <v>2080</v>
      </c>
    </row>
    <row r="20" spans="3:9" ht="12.75" hidden="1">
      <c r="C20" t="s">
        <v>116</v>
      </c>
      <c r="D20" t="s">
        <v>122</v>
      </c>
      <c r="E20">
        <v>1</v>
      </c>
      <c r="F20" s="255">
        <v>0</v>
      </c>
      <c r="G20" s="256">
        <f t="shared" si="0"/>
        <v>0</v>
      </c>
      <c r="H20" s="257">
        <f t="shared" si="1"/>
        <v>0</v>
      </c>
      <c r="I20">
        <v>2080</v>
      </c>
    </row>
    <row r="21" spans="3:9" ht="12.75" hidden="1">
      <c r="C21" t="s">
        <v>116</v>
      </c>
      <c r="D21" t="s">
        <v>123</v>
      </c>
      <c r="E21">
        <v>1</v>
      </c>
      <c r="F21" s="255">
        <v>0</v>
      </c>
      <c r="G21" s="256">
        <f t="shared" si="0"/>
        <v>0</v>
      </c>
      <c r="H21" s="257">
        <f t="shared" si="1"/>
        <v>0</v>
      </c>
      <c r="I21">
        <v>2080</v>
      </c>
    </row>
    <row r="22" spans="3:9" ht="12.75" hidden="1">
      <c r="C22" t="s">
        <v>124</v>
      </c>
      <c r="D22" t="s">
        <v>114</v>
      </c>
      <c r="E22">
        <v>1</v>
      </c>
      <c r="F22" s="255">
        <v>181200</v>
      </c>
      <c r="G22" s="256">
        <f t="shared" si="0"/>
        <v>181200</v>
      </c>
      <c r="H22" s="257">
        <f t="shared" si="1"/>
        <v>87.11538461538461</v>
      </c>
      <c r="I22">
        <v>2080</v>
      </c>
    </row>
    <row r="23" spans="3:9" ht="12.75" hidden="1">
      <c r="C23" t="s">
        <v>125</v>
      </c>
      <c r="D23" t="s">
        <v>114</v>
      </c>
      <c r="E23">
        <v>6</v>
      </c>
      <c r="F23" s="255">
        <v>479100</v>
      </c>
      <c r="G23" s="256">
        <f t="shared" si="0"/>
        <v>79850</v>
      </c>
      <c r="H23" s="257">
        <f t="shared" si="1"/>
        <v>38.38942307692308</v>
      </c>
      <c r="I23">
        <v>2080</v>
      </c>
    </row>
    <row r="24" spans="3:9" ht="12.75" hidden="1">
      <c r="C24" t="s">
        <v>125</v>
      </c>
      <c r="D24" t="s">
        <v>112</v>
      </c>
      <c r="E24">
        <v>1</v>
      </c>
      <c r="F24" s="255">
        <v>43200</v>
      </c>
      <c r="G24" s="256">
        <f t="shared" si="0"/>
        <v>43200</v>
      </c>
      <c r="H24" s="257">
        <f t="shared" si="1"/>
        <v>20.76923076923077</v>
      </c>
      <c r="I24">
        <v>2080</v>
      </c>
    </row>
    <row r="25" spans="3:9" ht="12.75" hidden="1">
      <c r="C25" t="s">
        <v>126</v>
      </c>
      <c r="D25" t="s">
        <v>114</v>
      </c>
      <c r="E25">
        <v>3</v>
      </c>
      <c r="F25" s="255">
        <v>250100</v>
      </c>
      <c r="G25" s="256">
        <f t="shared" si="0"/>
        <v>83366.66666666667</v>
      </c>
      <c r="H25" s="257">
        <f t="shared" si="1"/>
        <v>40.080128205128204</v>
      </c>
      <c r="I25">
        <v>2080</v>
      </c>
    </row>
    <row r="26" spans="3:9" ht="12.75" hidden="1">
      <c r="C26" t="s">
        <v>126</v>
      </c>
      <c r="D26" t="s">
        <v>127</v>
      </c>
      <c r="E26">
        <v>1</v>
      </c>
      <c r="F26" s="255">
        <v>31200</v>
      </c>
      <c r="G26" s="256">
        <f t="shared" si="0"/>
        <v>31200</v>
      </c>
      <c r="H26" s="257">
        <f t="shared" si="1"/>
        <v>15</v>
      </c>
      <c r="I26">
        <v>2080</v>
      </c>
    </row>
    <row r="27" spans="3:9" ht="12.75" hidden="1">
      <c r="C27" t="s">
        <v>126</v>
      </c>
      <c r="D27" t="s">
        <v>128</v>
      </c>
      <c r="E27">
        <v>1</v>
      </c>
      <c r="F27" s="255">
        <v>41600</v>
      </c>
      <c r="G27" s="256">
        <f t="shared" si="0"/>
        <v>41600</v>
      </c>
      <c r="H27" s="257">
        <f t="shared" si="1"/>
        <v>20</v>
      </c>
      <c r="I27">
        <v>2080</v>
      </c>
    </row>
    <row r="28" spans="3:9" ht="12.75" hidden="1">
      <c r="C28" t="s">
        <v>129</v>
      </c>
      <c r="D28" t="s">
        <v>117</v>
      </c>
      <c r="E28">
        <v>1</v>
      </c>
      <c r="F28" s="255">
        <v>52000</v>
      </c>
      <c r="G28" s="256">
        <f t="shared" si="0"/>
        <v>52000</v>
      </c>
      <c r="H28" s="257">
        <f t="shared" si="1"/>
        <v>25</v>
      </c>
      <c r="I28">
        <v>2080</v>
      </c>
    </row>
    <row r="29" spans="3:9" ht="12.75" hidden="1">
      <c r="C29" t="s">
        <v>129</v>
      </c>
      <c r="D29" t="s">
        <v>114</v>
      </c>
      <c r="E29">
        <v>3</v>
      </c>
      <c r="F29" s="255">
        <v>193950</v>
      </c>
      <c r="G29" s="256">
        <f t="shared" si="0"/>
        <v>64650</v>
      </c>
      <c r="H29" s="257">
        <f t="shared" si="1"/>
        <v>31.08173076923077</v>
      </c>
      <c r="I29">
        <v>2080</v>
      </c>
    </row>
    <row r="30" spans="3:9" ht="12.75" hidden="1">
      <c r="C30" t="s">
        <v>129</v>
      </c>
      <c r="D30" t="s">
        <v>130</v>
      </c>
      <c r="E30">
        <v>2</v>
      </c>
      <c r="F30" s="255">
        <v>26000</v>
      </c>
      <c r="G30" s="256">
        <f t="shared" si="0"/>
        <v>13000</v>
      </c>
      <c r="H30" s="257">
        <f t="shared" si="1"/>
        <v>6.25</v>
      </c>
      <c r="I30">
        <v>2080</v>
      </c>
    </row>
    <row r="31" spans="3:9" ht="12.75" hidden="1">
      <c r="C31" t="s">
        <v>131</v>
      </c>
      <c r="D31" t="s">
        <v>114</v>
      </c>
      <c r="E31">
        <v>1</v>
      </c>
      <c r="F31" s="255">
        <v>59100</v>
      </c>
      <c r="G31" s="256">
        <f t="shared" si="0"/>
        <v>59100</v>
      </c>
      <c r="H31" s="257">
        <f t="shared" si="1"/>
        <v>34.241019698725374</v>
      </c>
      <c r="I31">
        <v>1726</v>
      </c>
    </row>
    <row r="32" spans="3:9" ht="12.75" hidden="1">
      <c r="C32" t="s">
        <v>131</v>
      </c>
      <c r="D32" t="s">
        <v>132</v>
      </c>
      <c r="E32">
        <v>1</v>
      </c>
      <c r="F32" s="255">
        <v>201600</v>
      </c>
      <c r="G32" s="256">
        <f t="shared" si="0"/>
        <v>201600</v>
      </c>
      <c r="H32" s="257">
        <f t="shared" si="1"/>
        <v>116.8018539976825</v>
      </c>
      <c r="I32">
        <v>1726</v>
      </c>
    </row>
    <row r="33" spans="3:9" ht="12.75">
      <c r="C33" t="s">
        <v>133</v>
      </c>
      <c r="D33" t="s">
        <v>112</v>
      </c>
      <c r="E33">
        <v>1</v>
      </c>
      <c r="F33" s="255">
        <v>42050</v>
      </c>
      <c r="G33" s="256">
        <f t="shared" si="0"/>
        <v>42050</v>
      </c>
      <c r="H33" s="257">
        <f t="shared" si="1"/>
        <v>24.36268829663963</v>
      </c>
      <c r="I33">
        <v>1726</v>
      </c>
    </row>
    <row r="34" spans="3:9" ht="12.75">
      <c r="C34" t="s">
        <v>133</v>
      </c>
      <c r="D34" t="s">
        <v>132</v>
      </c>
      <c r="E34">
        <v>16</v>
      </c>
      <c r="F34" s="255">
        <v>1967000</v>
      </c>
      <c r="G34" s="256">
        <f t="shared" si="0"/>
        <v>122937.5</v>
      </c>
      <c r="H34" s="257">
        <f t="shared" si="1"/>
        <v>71.22682502896872</v>
      </c>
      <c r="I34">
        <v>1726</v>
      </c>
    </row>
    <row r="35" spans="3:9" ht="12.75">
      <c r="C35" t="s">
        <v>133</v>
      </c>
      <c r="D35" t="s">
        <v>134</v>
      </c>
      <c r="E35">
        <v>7</v>
      </c>
      <c r="F35" s="255">
        <v>555500</v>
      </c>
      <c r="G35" s="256">
        <f t="shared" si="0"/>
        <v>79357.14285714286</v>
      </c>
      <c r="H35" s="257">
        <f t="shared" si="1"/>
        <v>45.97748717099818</v>
      </c>
      <c r="I35">
        <v>1726</v>
      </c>
    </row>
    <row r="36" spans="3:9" ht="12.75">
      <c r="C36" t="s">
        <v>135</v>
      </c>
      <c r="D36" t="s">
        <v>114</v>
      </c>
      <c r="E36">
        <v>4</v>
      </c>
      <c r="F36" s="255">
        <v>392300</v>
      </c>
      <c r="G36" s="256">
        <f t="shared" si="0"/>
        <v>98075</v>
      </c>
      <c r="H36" s="257">
        <f t="shared" si="1"/>
        <v>56.82213209733488</v>
      </c>
      <c r="I36">
        <v>1726</v>
      </c>
    </row>
    <row r="37" spans="3:9" ht="12.75">
      <c r="C37" t="s">
        <v>135</v>
      </c>
      <c r="D37" t="s">
        <v>136</v>
      </c>
      <c r="E37">
        <v>1</v>
      </c>
      <c r="F37" s="255">
        <v>114400</v>
      </c>
      <c r="G37" s="256">
        <f t="shared" si="0"/>
        <v>114400</v>
      </c>
      <c r="H37" s="257">
        <f t="shared" si="1"/>
        <v>66.28041714947857</v>
      </c>
      <c r="I37">
        <v>1726</v>
      </c>
    </row>
    <row r="38" spans="3:9" ht="12.75">
      <c r="C38" t="s">
        <v>135</v>
      </c>
      <c r="D38" t="s">
        <v>132</v>
      </c>
      <c r="E38">
        <v>16</v>
      </c>
      <c r="F38" s="255">
        <v>1624100</v>
      </c>
      <c r="G38" s="256">
        <f t="shared" si="0"/>
        <v>101506.25</v>
      </c>
      <c r="H38" s="257">
        <f t="shared" si="1"/>
        <v>58.8101100811124</v>
      </c>
      <c r="I38">
        <v>1726</v>
      </c>
    </row>
    <row r="39" spans="3:9" ht="12.75">
      <c r="C39" t="s">
        <v>135</v>
      </c>
      <c r="D39" t="s">
        <v>134</v>
      </c>
      <c r="E39">
        <v>6</v>
      </c>
      <c r="F39" s="255">
        <v>390850</v>
      </c>
      <c r="G39" s="256">
        <f t="shared" si="0"/>
        <v>65141.666666666664</v>
      </c>
      <c r="H39" s="257">
        <f t="shared" si="1"/>
        <v>37.741405948242566</v>
      </c>
      <c r="I39">
        <v>1726</v>
      </c>
    </row>
    <row r="40" spans="3:9" ht="12.75">
      <c r="C40" t="s">
        <v>135</v>
      </c>
      <c r="D40" t="s">
        <v>137</v>
      </c>
      <c r="E40">
        <v>1</v>
      </c>
      <c r="F40" s="255">
        <v>90400</v>
      </c>
      <c r="G40" s="256">
        <f t="shared" si="0"/>
        <v>90400</v>
      </c>
      <c r="H40" s="257">
        <f t="shared" si="1"/>
        <v>52.37543453070683</v>
      </c>
      <c r="I40">
        <v>1726</v>
      </c>
    </row>
    <row r="41" spans="3:9" ht="12.75">
      <c r="C41" t="s">
        <v>135</v>
      </c>
      <c r="D41" t="s">
        <v>128</v>
      </c>
      <c r="E41">
        <v>3</v>
      </c>
      <c r="F41" s="255">
        <v>148050</v>
      </c>
      <c r="G41" s="256">
        <f t="shared" si="0"/>
        <v>49350</v>
      </c>
      <c r="H41" s="257">
        <f t="shared" si="1"/>
        <v>28.592120509849362</v>
      </c>
      <c r="I41">
        <v>1726</v>
      </c>
    </row>
    <row r="42" spans="3:9" ht="12.75">
      <c r="C42" t="s">
        <v>135</v>
      </c>
      <c r="D42" t="s">
        <v>130</v>
      </c>
      <c r="E42">
        <v>1</v>
      </c>
      <c r="F42" s="255">
        <v>17680</v>
      </c>
      <c r="G42" s="256">
        <f t="shared" si="0"/>
        <v>17680</v>
      </c>
      <c r="H42" s="257">
        <f t="shared" si="1"/>
        <v>10.243337195828506</v>
      </c>
      <c r="I42">
        <v>1726</v>
      </c>
    </row>
    <row r="43" spans="3:9" ht="12.75">
      <c r="C43" t="s">
        <v>138</v>
      </c>
      <c r="D43" t="s">
        <v>114</v>
      </c>
      <c r="E43">
        <v>1</v>
      </c>
      <c r="F43" s="255">
        <v>63500</v>
      </c>
      <c r="G43" s="256">
        <f t="shared" si="0"/>
        <v>63500</v>
      </c>
      <c r="H43" s="257">
        <f t="shared" si="1"/>
        <v>36.79026651216686</v>
      </c>
      <c r="I43">
        <v>1726</v>
      </c>
    </row>
    <row r="44" spans="3:9" ht="12.75">
      <c r="C44" t="s">
        <v>138</v>
      </c>
      <c r="D44" t="s">
        <v>132</v>
      </c>
      <c r="E44">
        <v>18</v>
      </c>
      <c r="F44" s="255">
        <v>2152100</v>
      </c>
      <c r="G44" s="256">
        <f t="shared" si="0"/>
        <v>119561.11111111111</v>
      </c>
      <c r="H44" s="257">
        <f t="shared" si="1"/>
        <v>69.2706321617098</v>
      </c>
      <c r="I44">
        <v>1726</v>
      </c>
    </row>
    <row r="45" spans="3:9" ht="12.75">
      <c r="C45" t="s">
        <v>138</v>
      </c>
      <c r="D45" t="s">
        <v>134</v>
      </c>
      <c r="E45">
        <v>9</v>
      </c>
      <c r="F45" s="255">
        <v>711100</v>
      </c>
      <c r="G45" s="256">
        <f t="shared" si="0"/>
        <v>79011.11111111111</v>
      </c>
      <c r="H45" s="257">
        <f t="shared" si="1"/>
        <v>45.7770052787434</v>
      </c>
      <c r="I45">
        <v>1726</v>
      </c>
    </row>
    <row r="46" spans="3:9" ht="12.75">
      <c r="C46" t="s">
        <v>138</v>
      </c>
      <c r="D46" t="s">
        <v>137</v>
      </c>
      <c r="E46">
        <v>4</v>
      </c>
      <c r="F46" s="255">
        <v>392500</v>
      </c>
      <c r="G46" s="256">
        <f t="shared" si="0"/>
        <v>98125</v>
      </c>
      <c r="H46" s="257">
        <f t="shared" si="1"/>
        <v>56.851100811123985</v>
      </c>
      <c r="I46">
        <v>1726</v>
      </c>
    </row>
    <row r="47" spans="3:9" ht="12.75">
      <c r="C47" t="s">
        <v>138</v>
      </c>
      <c r="D47" t="s">
        <v>128</v>
      </c>
      <c r="E47">
        <v>22</v>
      </c>
      <c r="F47" s="255">
        <v>1180500</v>
      </c>
      <c r="G47" s="256">
        <f t="shared" si="0"/>
        <v>53659.09090909091</v>
      </c>
      <c r="H47" s="257">
        <f t="shared" si="1"/>
        <v>31.08869693458338</v>
      </c>
      <c r="I47">
        <v>1726</v>
      </c>
    </row>
    <row r="48" spans="3:9" ht="12.75">
      <c r="C48" t="s">
        <v>138</v>
      </c>
      <c r="D48" t="s">
        <v>139</v>
      </c>
      <c r="E48">
        <v>1</v>
      </c>
      <c r="F48" s="255">
        <v>37440</v>
      </c>
      <c r="G48" s="256">
        <f t="shared" si="0"/>
        <v>37440</v>
      </c>
      <c r="H48" s="257">
        <f t="shared" si="1"/>
        <v>21.691772885283893</v>
      </c>
      <c r="I48">
        <v>1726</v>
      </c>
    </row>
    <row r="49" spans="3:9" ht="12.75">
      <c r="C49" t="s">
        <v>132</v>
      </c>
      <c r="D49" t="s">
        <v>135</v>
      </c>
      <c r="E49">
        <v>1</v>
      </c>
      <c r="F49" s="255">
        <v>243360</v>
      </c>
      <c r="G49" s="256">
        <f t="shared" si="0"/>
        <v>243360</v>
      </c>
      <c r="H49" s="257">
        <f t="shared" si="1"/>
        <v>140.9965237543453</v>
      </c>
      <c r="I49">
        <v>1726</v>
      </c>
    </row>
    <row r="50" spans="3:9" ht="12.75">
      <c r="C50" t="s">
        <v>132</v>
      </c>
      <c r="D50" t="s">
        <v>140</v>
      </c>
      <c r="E50">
        <v>1</v>
      </c>
      <c r="F50" s="255">
        <v>124800</v>
      </c>
      <c r="G50" s="256">
        <f t="shared" si="0"/>
        <v>124800</v>
      </c>
      <c r="H50" s="257">
        <f t="shared" si="1"/>
        <v>72.30590961761298</v>
      </c>
      <c r="I50">
        <v>1726</v>
      </c>
    </row>
    <row r="51" spans="3:9" ht="12.75">
      <c r="C51" t="s">
        <v>132</v>
      </c>
      <c r="D51" t="s">
        <v>132</v>
      </c>
      <c r="E51">
        <v>14</v>
      </c>
      <c r="F51" s="255">
        <v>1523320</v>
      </c>
      <c r="G51" s="256">
        <f t="shared" si="0"/>
        <v>108808.57142857143</v>
      </c>
      <c r="H51" s="257">
        <f t="shared" si="1"/>
        <v>63.04088727031949</v>
      </c>
      <c r="I51">
        <v>1726</v>
      </c>
    </row>
    <row r="52" spans="3:9" ht="12.75">
      <c r="C52" t="s">
        <v>132</v>
      </c>
      <c r="D52" t="s">
        <v>134</v>
      </c>
      <c r="E52">
        <v>12</v>
      </c>
      <c r="F52" s="255">
        <v>904700</v>
      </c>
      <c r="G52" s="256">
        <f t="shared" si="0"/>
        <v>75391.66666666667</v>
      </c>
      <c r="H52" s="257">
        <f t="shared" si="1"/>
        <v>43.67999227500966</v>
      </c>
      <c r="I52">
        <v>1726</v>
      </c>
    </row>
    <row r="53" spans="3:9" ht="12.75">
      <c r="C53" t="s">
        <v>132</v>
      </c>
      <c r="D53" t="s">
        <v>137</v>
      </c>
      <c r="E53">
        <v>4</v>
      </c>
      <c r="F53" s="255">
        <v>357600</v>
      </c>
      <c r="G53" s="256">
        <f t="shared" si="0"/>
        <v>89400</v>
      </c>
      <c r="H53" s="257">
        <f t="shared" si="1"/>
        <v>51.79606025492468</v>
      </c>
      <c r="I53">
        <v>1726</v>
      </c>
    </row>
    <row r="54" spans="3:9" ht="12.75">
      <c r="C54" t="s">
        <v>132</v>
      </c>
      <c r="D54" t="s">
        <v>128</v>
      </c>
      <c r="E54">
        <v>38</v>
      </c>
      <c r="F54" s="255">
        <v>2059950</v>
      </c>
      <c r="G54" s="256">
        <f t="shared" si="0"/>
        <v>54209.21052631579</v>
      </c>
      <c r="H54" s="257">
        <f t="shared" si="1"/>
        <v>31.407422089406598</v>
      </c>
      <c r="I54">
        <v>1726</v>
      </c>
    </row>
    <row r="55" spans="3:9" ht="12.75" hidden="1">
      <c r="C55" t="s">
        <v>141</v>
      </c>
      <c r="D55" t="s">
        <v>114</v>
      </c>
      <c r="E55">
        <v>1</v>
      </c>
      <c r="F55" s="255">
        <v>203600</v>
      </c>
      <c r="G55" s="256">
        <f t="shared" si="0"/>
        <v>203600</v>
      </c>
      <c r="H55" s="257">
        <f t="shared" si="1"/>
        <v>97.88461538461539</v>
      </c>
      <c r="I55">
        <v>2080</v>
      </c>
    </row>
    <row r="56" spans="3:9" ht="12.75" hidden="1">
      <c r="C56" t="s">
        <v>142</v>
      </c>
      <c r="D56" t="s">
        <v>117</v>
      </c>
      <c r="E56">
        <v>1</v>
      </c>
      <c r="F56" s="255">
        <v>95014.4</v>
      </c>
      <c r="G56" s="256">
        <f t="shared" si="0"/>
        <v>95014.4</v>
      </c>
      <c r="H56" s="257">
        <f t="shared" si="1"/>
        <v>45.68</v>
      </c>
      <c r="I56">
        <v>2080</v>
      </c>
    </row>
    <row r="57" spans="3:9" ht="12.75" hidden="1">
      <c r="C57" t="s">
        <v>142</v>
      </c>
      <c r="D57" t="s">
        <v>143</v>
      </c>
      <c r="E57">
        <v>1</v>
      </c>
      <c r="F57" s="255">
        <v>38480</v>
      </c>
      <c r="G57" s="256">
        <f t="shared" si="0"/>
        <v>38480</v>
      </c>
      <c r="H57" s="257">
        <f t="shared" si="1"/>
        <v>18.5</v>
      </c>
      <c r="I57">
        <v>2080</v>
      </c>
    </row>
    <row r="58" spans="3:9" ht="12.75" hidden="1">
      <c r="C58" t="s">
        <v>142</v>
      </c>
      <c r="D58" t="s">
        <v>114</v>
      </c>
      <c r="E58">
        <v>6</v>
      </c>
      <c r="F58" s="255">
        <v>430200</v>
      </c>
      <c r="G58" s="256">
        <f t="shared" si="0"/>
        <v>71700</v>
      </c>
      <c r="H58" s="257">
        <f t="shared" si="1"/>
        <v>34.47115384615385</v>
      </c>
      <c r="I58">
        <v>2080</v>
      </c>
    </row>
    <row r="59" spans="3:9" ht="12.75" hidden="1">
      <c r="C59" t="s">
        <v>142</v>
      </c>
      <c r="D59" t="s">
        <v>144</v>
      </c>
      <c r="E59">
        <v>3</v>
      </c>
      <c r="F59" s="255">
        <v>138750</v>
      </c>
      <c r="G59" s="256">
        <f t="shared" si="0"/>
        <v>46250</v>
      </c>
      <c r="H59" s="257">
        <f t="shared" si="1"/>
        <v>22.235576923076923</v>
      </c>
      <c r="I59">
        <v>2080</v>
      </c>
    </row>
    <row r="60" spans="3:9" ht="12.75" hidden="1">
      <c r="C60" t="s">
        <v>145</v>
      </c>
      <c r="D60" t="s">
        <v>114</v>
      </c>
      <c r="E60">
        <v>3</v>
      </c>
      <c r="F60" s="255">
        <v>243200</v>
      </c>
      <c r="G60" s="256">
        <f t="shared" si="0"/>
        <v>81066.66666666667</v>
      </c>
      <c r="H60" s="257">
        <f t="shared" si="1"/>
        <v>38.97435897435898</v>
      </c>
      <c r="I60">
        <v>2080</v>
      </c>
    </row>
    <row r="61" spans="3:9" ht="12.75">
      <c r="C61" t="s">
        <v>146</v>
      </c>
      <c r="D61" t="s">
        <v>114</v>
      </c>
      <c r="E61">
        <v>4</v>
      </c>
      <c r="F61" s="255">
        <v>484200</v>
      </c>
      <c r="G61" s="256">
        <f t="shared" si="0"/>
        <v>121050</v>
      </c>
      <c r="H61" s="257">
        <f t="shared" si="1"/>
        <v>70.1332560834299</v>
      </c>
      <c r="I61">
        <v>1726</v>
      </c>
    </row>
    <row r="62" spans="3:9" ht="12.75" hidden="1">
      <c r="C62" t="s">
        <v>147</v>
      </c>
      <c r="D62" t="s">
        <v>117</v>
      </c>
      <c r="E62">
        <v>1</v>
      </c>
      <c r="F62" s="255">
        <v>87360</v>
      </c>
      <c r="G62" s="256">
        <f t="shared" si="0"/>
        <v>87360</v>
      </c>
      <c r="H62" s="257">
        <f t="shared" si="1"/>
        <v>42</v>
      </c>
      <c r="I62">
        <v>2080</v>
      </c>
    </row>
    <row r="63" spans="3:9" ht="12.75" hidden="1">
      <c r="C63" t="s">
        <v>147</v>
      </c>
      <c r="D63" t="s">
        <v>114</v>
      </c>
      <c r="E63">
        <v>6</v>
      </c>
      <c r="F63" s="255">
        <v>500300</v>
      </c>
      <c r="G63" s="256">
        <f t="shared" si="0"/>
        <v>83383.33333333333</v>
      </c>
      <c r="H63" s="257">
        <f t="shared" si="1"/>
        <v>40.08814102564102</v>
      </c>
      <c r="I63">
        <v>2080</v>
      </c>
    </row>
    <row r="64" spans="3:9" ht="12.75" hidden="1">
      <c r="C64" t="s">
        <v>147</v>
      </c>
      <c r="D64" t="s">
        <v>148</v>
      </c>
      <c r="E64">
        <v>1</v>
      </c>
      <c r="F64" s="255">
        <v>51875.2</v>
      </c>
      <c r="G64" s="256">
        <f t="shared" si="0"/>
        <v>51875.2</v>
      </c>
      <c r="H64" s="257">
        <f t="shared" si="1"/>
        <v>24.939999999999998</v>
      </c>
      <c r="I64">
        <v>2080</v>
      </c>
    </row>
    <row r="65" spans="3:9" ht="12.75" hidden="1">
      <c r="C65" t="s">
        <v>149</v>
      </c>
      <c r="E65">
        <v>1</v>
      </c>
      <c r="F65" s="255">
        <v>0</v>
      </c>
      <c r="G65" s="256">
        <f t="shared" si="0"/>
        <v>0</v>
      </c>
      <c r="H65" s="257">
        <f t="shared" si="1"/>
        <v>0</v>
      </c>
      <c r="I65">
        <v>2080</v>
      </c>
    </row>
    <row r="66" spans="3:9" ht="12.75" hidden="1">
      <c r="C66" t="s">
        <v>149</v>
      </c>
      <c r="D66" t="s">
        <v>150</v>
      </c>
      <c r="E66">
        <v>18</v>
      </c>
      <c r="F66" s="255">
        <v>0</v>
      </c>
      <c r="G66" s="256">
        <f t="shared" si="0"/>
        <v>0</v>
      </c>
      <c r="H66" s="257">
        <f t="shared" si="1"/>
        <v>0</v>
      </c>
      <c r="I66">
        <v>2080</v>
      </c>
    </row>
    <row r="67" spans="3:9" ht="12.75" hidden="1">
      <c r="C67" t="s">
        <v>151</v>
      </c>
      <c r="D67" t="s">
        <v>152</v>
      </c>
      <c r="E67">
        <v>1</v>
      </c>
      <c r="F67" s="255">
        <v>208000</v>
      </c>
      <c r="G67" s="256">
        <f t="shared" si="0"/>
        <v>208000</v>
      </c>
      <c r="H67" s="257">
        <f t="shared" si="1"/>
        <v>100</v>
      </c>
      <c r="I67">
        <v>2080</v>
      </c>
    </row>
    <row r="68" spans="3:9" ht="12.75" hidden="1">
      <c r="C68" t="s">
        <v>151</v>
      </c>
      <c r="D68" t="s">
        <v>112</v>
      </c>
      <c r="E68">
        <v>1</v>
      </c>
      <c r="F68" s="255">
        <v>42700</v>
      </c>
      <c r="G68" s="256">
        <f t="shared" si="0"/>
        <v>42700</v>
      </c>
      <c r="H68" s="257">
        <f t="shared" si="1"/>
        <v>20.528846153846153</v>
      </c>
      <c r="I68">
        <v>2080</v>
      </c>
    </row>
    <row r="69" spans="3:9" ht="12.75" hidden="1">
      <c r="C69" t="s">
        <v>153</v>
      </c>
      <c r="D69" t="s">
        <v>114</v>
      </c>
      <c r="E69">
        <v>1</v>
      </c>
      <c r="F69" s="255">
        <v>55350</v>
      </c>
      <c r="G69" s="256">
        <f t="shared" si="0"/>
        <v>55350</v>
      </c>
      <c r="H69" s="257">
        <f t="shared" si="1"/>
        <v>26.610576923076923</v>
      </c>
      <c r="I69">
        <v>2080</v>
      </c>
    </row>
    <row r="70" spans="3:9" ht="12.75" hidden="1">
      <c r="C70" t="s">
        <v>154</v>
      </c>
      <c r="D70" t="s">
        <v>112</v>
      </c>
      <c r="E70">
        <v>1</v>
      </c>
      <c r="F70" s="255">
        <v>42300</v>
      </c>
      <c r="G70" s="256">
        <f t="shared" si="0"/>
        <v>42300</v>
      </c>
      <c r="H70" s="257">
        <f t="shared" si="1"/>
        <v>20.33653846153846</v>
      </c>
      <c r="I70">
        <v>2080</v>
      </c>
    </row>
    <row r="71" spans="3:9" ht="12.75" hidden="1">
      <c r="C71" t="s">
        <v>154</v>
      </c>
      <c r="D71" t="s">
        <v>132</v>
      </c>
      <c r="E71">
        <v>1</v>
      </c>
      <c r="F71" s="255">
        <v>136900</v>
      </c>
      <c r="G71" s="256">
        <f t="shared" si="0"/>
        <v>136900</v>
      </c>
      <c r="H71" s="257">
        <f t="shared" si="1"/>
        <v>65.8173076923077</v>
      </c>
      <c r="I71">
        <v>2080</v>
      </c>
    </row>
    <row r="72" spans="3:9" ht="12.75" hidden="1">
      <c r="C72" t="s">
        <v>154</v>
      </c>
      <c r="D72" t="s">
        <v>122</v>
      </c>
      <c r="E72">
        <v>1</v>
      </c>
      <c r="F72" s="255">
        <v>166400</v>
      </c>
      <c r="G72" s="256">
        <f t="shared" si="0"/>
        <v>166400</v>
      </c>
      <c r="H72" s="257">
        <f t="shared" si="1"/>
        <v>80</v>
      </c>
      <c r="I72">
        <v>2080</v>
      </c>
    </row>
    <row r="73" spans="3:9" ht="12.75" hidden="1">
      <c r="C73" t="s">
        <v>154</v>
      </c>
      <c r="D73" t="s">
        <v>155</v>
      </c>
      <c r="E73">
        <v>1</v>
      </c>
      <c r="F73" s="255">
        <v>31200</v>
      </c>
      <c r="G73" s="256">
        <f t="shared" si="0"/>
        <v>31200</v>
      </c>
      <c r="H73" s="257">
        <f t="shared" si="1"/>
        <v>15</v>
      </c>
      <c r="I73">
        <v>2080</v>
      </c>
    </row>
    <row r="74" spans="3:9" ht="12.75" hidden="1">
      <c r="C74" t="s">
        <v>154</v>
      </c>
      <c r="D74" t="s">
        <v>156</v>
      </c>
      <c r="E74">
        <v>1</v>
      </c>
      <c r="F74" s="255">
        <v>0</v>
      </c>
      <c r="G74" s="256">
        <f t="shared" si="0"/>
        <v>0</v>
      </c>
      <c r="H74" s="257">
        <f t="shared" si="1"/>
        <v>0</v>
      </c>
      <c r="I74">
        <v>2080</v>
      </c>
    </row>
    <row r="75" spans="3:9" ht="12.75" hidden="1">
      <c r="C75" t="s">
        <v>157</v>
      </c>
      <c r="D75" t="s">
        <v>136</v>
      </c>
      <c r="E75">
        <v>1</v>
      </c>
      <c r="F75" s="255">
        <v>114400</v>
      </c>
      <c r="G75" s="256">
        <f t="shared" si="0"/>
        <v>114400</v>
      </c>
      <c r="H75" s="257">
        <f t="shared" si="1"/>
        <v>55</v>
      </c>
      <c r="I75">
        <v>2080</v>
      </c>
    </row>
    <row r="76" spans="3:9" ht="12.75" hidden="1">
      <c r="C76" t="s">
        <v>158</v>
      </c>
      <c r="D76" t="s">
        <v>156</v>
      </c>
      <c r="E76">
        <v>2</v>
      </c>
      <c r="F76" s="255">
        <v>0</v>
      </c>
      <c r="G76" s="256">
        <f aca="true" t="shared" si="2" ref="G76:G112">+F76/E76</f>
        <v>0</v>
      </c>
      <c r="H76" s="257">
        <f aca="true" t="shared" si="3" ref="H76:H112">+G76/I76</f>
        <v>0</v>
      </c>
      <c r="I76">
        <v>2080</v>
      </c>
    </row>
    <row r="77" spans="3:9" ht="12.75" hidden="1">
      <c r="C77" t="s">
        <v>159</v>
      </c>
      <c r="D77" t="s">
        <v>127</v>
      </c>
      <c r="E77">
        <v>1</v>
      </c>
      <c r="F77" s="255">
        <v>35360</v>
      </c>
      <c r="G77" s="256">
        <f t="shared" si="2"/>
        <v>35360</v>
      </c>
      <c r="H77" s="257">
        <f t="shared" si="3"/>
        <v>17</v>
      </c>
      <c r="I77">
        <v>2080</v>
      </c>
    </row>
    <row r="78" spans="3:9" ht="12.75" hidden="1">
      <c r="C78" t="s">
        <v>160</v>
      </c>
      <c r="D78" t="s">
        <v>112</v>
      </c>
      <c r="E78">
        <v>2</v>
      </c>
      <c r="F78" s="255">
        <v>42000</v>
      </c>
      <c r="G78" s="256">
        <f t="shared" si="2"/>
        <v>21000</v>
      </c>
      <c r="H78" s="257">
        <f t="shared" si="3"/>
        <v>10.096153846153847</v>
      </c>
      <c r="I78">
        <v>2080</v>
      </c>
    </row>
    <row r="79" spans="3:9" ht="12.75" hidden="1">
      <c r="C79" t="s">
        <v>160</v>
      </c>
      <c r="D79" t="s">
        <v>156</v>
      </c>
      <c r="E79">
        <v>4</v>
      </c>
      <c r="F79" s="255">
        <v>0</v>
      </c>
      <c r="G79" s="256">
        <f t="shared" si="2"/>
        <v>0</v>
      </c>
      <c r="H79" s="257">
        <f t="shared" si="3"/>
        <v>0</v>
      </c>
      <c r="I79">
        <v>2080</v>
      </c>
    </row>
    <row r="80" spans="3:9" ht="12.75" hidden="1">
      <c r="C80" t="s">
        <v>161</v>
      </c>
      <c r="D80" t="s">
        <v>122</v>
      </c>
      <c r="E80">
        <v>1</v>
      </c>
      <c r="F80" s="255">
        <v>145600</v>
      </c>
      <c r="G80" s="256">
        <f t="shared" si="2"/>
        <v>145600</v>
      </c>
      <c r="H80" s="257">
        <f t="shared" si="3"/>
        <v>70</v>
      </c>
      <c r="I80">
        <v>2080</v>
      </c>
    </row>
    <row r="81" spans="3:9" ht="12.75" hidden="1">
      <c r="C81" t="s">
        <v>161</v>
      </c>
      <c r="D81" t="s">
        <v>162</v>
      </c>
      <c r="E81">
        <v>1</v>
      </c>
      <c r="F81" s="255">
        <v>187200</v>
      </c>
      <c r="G81" s="256">
        <f t="shared" si="2"/>
        <v>187200</v>
      </c>
      <c r="H81" s="257">
        <f t="shared" si="3"/>
        <v>90</v>
      </c>
      <c r="I81">
        <v>2080</v>
      </c>
    </row>
    <row r="82" spans="3:9" ht="12.75">
      <c r="C82" t="s">
        <v>161</v>
      </c>
      <c r="D82" t="s">
        <v>163</v>
      </c>
      <c r="E82">
        <v>10</v>
      </c>
      <c r="F82" s="255">
        <v>769900</v>
      </c>
      <c r="G82" s="256">
        <f t="shared" si="2"/>
        <v>76990</v>
      </c>
      <c r="H82" s="257">
        <f t="shared" si="3"/>
        <v>44.606025492468135</v>
      </c>
      <c r="I82">
        <v>1726</v>
      </c>
    </row>
    <row r="83" spans="3:9" ht="12.75">
      <c r="C83" t="s">
        <v>161</v>
      </c>
      <c r="D83" t="s">
        <v>164</v>
      </c>
      <c r="E83">
        <v>60</v>
      </c>
      <c r="F83" s="255">
        <v>7150100</v>
      </c>
      <c r="G83" s="256">
        <f t="shared" si="2"/>
        <v>119168.33333333333</v>
      </c>
      <c r="H83" s="257">
        <f t="shared" si="3"/>
        <v>69.04306682116648</v>
      </c>
      <c r="I83">
        <v>1726</v>
      </c>
    </row>
    <row r="84" spans="3:9" ht="12.75">
      <c r="C84" t="s">
        <v>161</v>
      </c>
      <c r="D84" t="s">
        <v>165</v>
      </c>
      <c r="E84">
        <v>10</v>
      </c>
      <c r="F84" s="255">
        <v>1675000</v>
      </c>
      <c r="G84" s="256">
        <f t="shared" si="2"/>
        <v>167500</v>
      </c>
      <c r="H84" s="257">
        <f t="shared" si="3"/>
        <v>97.045191193511</v>
      </c>
      <c r="I84">
        <v>1726</v>
      </c>
    </row>
    <row r="85" spans="3:9" ht="12.75" hidden="1">
      <c r="C85" t="s">
        <v>166</v>
      </c>
      <c r="D85" t="s">
        <v>132</v>
      </c>
      <c r="E85">
        <v>6</v>
      </c>
      <c r="F85" s="255">
        <v>602000</v>
      </c>
      <c r="G85" s="256">
        <f t="shared" si="2"/>
        <v>100333.33333333333</v>
      </c>
      <c r="H85" s="257">
        <f t="shared" si="3"/>
        <v>48.23717948717948</v>
      </c>
      <c r="I85">
        <v>2080</v>
      </c>
    </row>
    <row r="86" spans="3:9" ht="12.75" hidden="1">
      <c r="C86" t="s">
        <v>166</v>
      </c>
      <c r="D86" t="s">
        <v>156</v>
      </c>
      <c r="E86">
        <v>1</v>
      </c>
      <c r="F86" s="255">
        <v>0</v>
      </c>
      <c r="G86" s="256">
        <f t="shared" si="2"/>
        <v>0</v>
      </c>
      <c r="H86" s="257">
        <f t="shared" si="3"/>
        <v>0</v>
      </c>
      <c r="I86">
        <v>2080</v>
      </c>
    </row>
    <row r="87" spans="3:9" ht="12.75" hidden="1">
      <c r="C87" t="s">
        <v>167</v>
      </c>
      <c r="D87" t="s">
        <v>152</v>
      </c>
      <c r="E87">
        <v>1</v>
      </c>
      <c r="F87" s="255">
        <v>94265.6</v>
      </c>
      <c r="G87" s="256">
        <f t="shared" si="2"/>
        <v>94265.6</v>
      </c>
      <c r="H87" s="257">
        <f t="shared" si="3"/>
        <v>45.32</v>
      </c>
      <c r="I87">
        <v>2080</v>
      </c>
    </row>
    <row r="88" spans="3:9" ht="12.75" hidden="1">
      <c r="C88" t="s">
        <v>167</v>
      </c>
      <c r="D88" t="s">
        <v>114</v>
      </c>
      <c r="E88">
        <v>3</v>
      </c>
      <c r="F88" s="255">
        <v>387400</v>
      </c>
      <c r="G88" s="256">
        <f t="shared" si="2"/>
        <v>129133.33333333333</v>
      </c>
      <c r="H88" s="257">
        <f t="shared" si="3"/>
        <v>62.08333333333333</v>
      </c>
      <c r="I88">
        <v>2080</v>
      </c>
    </row>
    <row r="89" spans="3:9" ht="12.75" hidden="1">
      <c r="C89" t="s">
        <v>167</v>
      </c>
      <c r="D89" t="s">
        <v>112</v>
      </c>
      <c r="E89">
        <v>1</v>
      </c>
      <c r="F89" s="255">
        <v>54600</v>
      </c>
      <c r="G89" s="256">
        <f t="shared" si="2"/>
        <v>54600</v>
      </c>
      <c r="H89" s="257">
        <f t="shared" si="3"/>
        <v>26.25</v>
      </c>
      <c r="I89">
        <v>2080</v>
      </c>
    </row>
    <row r="90" spans="3:9" ht="12.75" hidden="1">
      <c r="C90" t="s">
        <v>168</v>
      </c>
      <c r="D90" t="s">
        <v>114</v>
      </c>
      <c r="E90">
        <v>9</v>
      </c>
      <c r="F90" s="255">
        <v>707050</v>
      </c>
      <c r="G90" s="256">
        <f t="shared" si="2"/>
        <v>78561.11111111111</v>
      </c>
      <c r="H90" s="257">
        <f t="shared" si="3"/>
        <v>37.769764957264954</v>
      </c>
      <c r="I90">
        <v>2080</v>
      </c>
    </row>
    <row r="91" spans="3:9" ht="12.75" hidden="1">
      <c r="C91" t="s">
        <v>168</v>
      </c>
      <c r="D91" t="s">
        <v>112</v>
      </c>
      <c r="E91">
        <v>5</v>
      </c>
      <c r="F91" s="255">
        <v>223875</v>
      </c>
      <c r="G91" s="256">
        <f t="shared" si="2"/>
        <v>44775</v>
      </c>
      <c r="H91" s="257">
        <f t="shared" si="3"/>
        <v>21.526442307692307</v>
      </c>
      <c r="I91">
        <v>2080</v>
      </c>
    </row>
    <row r="92" spans="3:9" ht="12.75" hidden="1">
      <c r="C92" t="s">
        <v>168</v>
      </c>
      <c r="D92" t="s">
        <v>128</v>
      </c>
      <c r="E92">
        <v>6</v>
      </c>
      <c r="F92" s="255">
        <v>280800</v>
      </c>
      <c r="G92" s="256">
        <f t="shared" si="2"/>
        <v>46800</v>
      </c>
      <c r="H92" s="257">
        <f t="shared" si="3"/>
        <v>22.5</v>
      </c>
      <c r="I92">
        <v>2080</v>
      </c>
    </row>
    <row r="93" spans="3:9" ht="12.75" hidden="1">
      <c r="C93" t="s">
        <v>169</v>
      </c>
      <c r="D93" t="s">
        <v>114</v>
      </c>
      <c r="E93">
        <v>7</v>
      </c>
      <c r="F93" s="255">
        <v>603100</v>
      </c>
      <c r="G93" s="256">
        <f t="shared" si="2"/>
        <v>86157.14285714286</v>
      </c>
      <c r="H93" s="257">
        <f t="shared" si="3"/>
        <v>41.4217032967033</v>
      </c>
      <c r="I93">
        <v>2080</v>
      </c>
    </row>
    <row r="94" spans="3:9" ht="12.75" hidden="1">
      <c r="C94" t="s">
        <v>169</v>
      </c>
      <c r="D94" t="s">
        <v>112</v>
      </c>
      <c r="E94">
        <v>1</v>
      </c>
      <c r="F94" s="255">
        <v>50250</v>
      </c>
      <c r="G94" s="256">
        <f t="shared" si="2"/>
        <v>50250</v>
      </c>
      <c r="H94" s="257">
        <f t="shared" si="3"/>
        <v>24.158653846153847</v>
      </c>
      <c r="I94">
        <v>2080</v>
      </c>
    </row>
    <row r="95" spans="3:9" ht="12.75" hidden="1">
      <c r="C95" t="s">
        <v>169</v>
      </c>
      <c r="D95" t="s">
        <v>132</v>
      </c>
      <c r="E95">
        <v>1</v>
      </c>
      <c r="F95" s="255">
        <v>105100</v>
      </c>
      <c r="G95" s="256">
        <f t="shared" si="2"/>
        <v>105100</v>
      </c>
      <c r="H95" s="257">
        <f t="shared" si="3"/>
        <v>50.52884615384615</v>
      </c>
      <c r="I95">
        <v>2080</v>
      </c>
    </row>
    <row r="96" spans="3:9" ht="12.75" hidden="1">
      <c r="C96" t="s">
        <v>169</v>
      </c>
      <c r="D96" t="s">
        <v>170</v>
      </c>
      <c r="E96">
        <v>6</v>
      </c>
      <c r="F96" s="255">
        <v>176226</v>
      </c>
      <c r="G96" s="256">
        <f t="shared" si="2"/>
        <v>29371</v>
      </c>
      <c r="H96" s="257">
        <f t="shared" si="3"/>
        <v>14.120673076923078</v>
      </c>
      <c r="I96">
        <v>2080</v>
      </c>
    </row>
    <row r="97" spans="3:9" ht="12.75" hidden="1">
      <c r="C97" t="s">
        <v>169</v>
      </c>
      <c r="D97" t="s">
        <v>171</v>
      </c>
      <c r="E97">
        <v>1</v>
      </c>
      <c r="F97" s="255">
        <v>24960</v>
      </c>
      <c r="G97" s="256">
        <f t="shared" si="2"/>
        <v>24960</v>
      </c>
      <c r="H97" s="257">
        <f t="shared" si="3"/>
        <v>12</v>
      </c>
      <c r="I97">
        <v>2080</v>
      </c>
    </row>
    <row r="98" spans="3:9" ht="12.75" hidden="1">
      <c r="C98" t="s">
        <v>169</v>
      </c>
      <c r="D98" t="s">
        <v>134</v>
      </c>
      <c r="E98">
        <v>2</v>
      </c>
      <c r="F98" s="255">
        <v>156700</v>
      </c>
      <c r="G98" s="256">
        <f t="shared" si="2"/>
        <v>78350</v>
      </c>
      <c r="H98" s="257">
        <f t="shared" si="3"/>
        <v>37.66826923076923</v>
      </c>
      <c r="I98">
        <v>2080</v>
      </c>
    </row>
    <row r="99" spans="3:9" ht="12.75" hidden="1">
      <c r="C99" t="s">
        <v>169</v>
      </c>
      <c r="D99" t="s">
        <v>128</v>
      </c>
      <c r="E99">
        <v>29</v>
      </c>
      <c r="F99" s="255">
        <v>1536440</v>
      </c>
      <c r="G99" s="256">
        <f t="shared" si="2"/>
        <v>52980.68965517241</v>
      </c>
      <c r="H99" s="257">
        <f t="shared" si="3"/>
        <v>25.471485411140584</v>
      </c>
      <c r="I99">
        <v>2080</v>
      </c>
    </row>
    <row r="100" spans="3:9" ht="12.75">
      <c r="C100" t="s">
        <v>172</v>
      </c>
      <c r="D100" t="s">
        <v>114</v>
      </c>
      <c r="E100">
        <v>1</v>
      </c>
      <c r="F100" s="255">
        <v>97600</v>
      </c>
      <c r="G100" s="256">
        <f t="shared" si="2"/>
        <v>97600</v>
      </c>
      <c r="H100" s="257">
        <f t="shared" si="3"/>
        <v>56.54692931633836</v>
      </c>
      <c r="I100">
        <v>1726</v>
      </c>
    </row>
    <row r="101" spans="3:9" ht="12.75">
      <c r="C101" t="s">
        <v>172</v>
      </c>
      <c r="D101" t="s">
        <v>134</v>
      </c>
      <c r="E101">
        <v>1</v>
      </c>
      <c r="F101" s="255">
        <v>63550</v>
      </c>
      <c r="G101" s="256">
        <f t="shared" si="2"/>
        <v>63550</v>
      </c>
      <c r="H101" s="257">
        <f t="shared" si="3"/>
        <v>36.819235225955964</v>
      </c>
      <c r="I101">
        <v>1726</v>
      </c>
    </row>
    <row r="102" spans="3:9" ht="12.75">
      <c r="C102" t="s">
        <v>172</v>
      </c>
      <c r="D102" t="s">
        <v>128</v>
      </c>
      <c r="E102">
        <v>4</v>
      </c>
      <c r="F102" s="255">
        <v>231800</v>
      </c>
      <c r="G102" s="256">
        <f t="shared" si="2"/>
        <v>57950</v>
      </c>
      <c r="H102" s="257">
        <f t="shared" si="3"/>
        <v>33.5747392815759</v>
      </c>
      <c r="I102">
        <v>1726</v>
      </c>
    </row>
    <row r="103" spans="3:9" ht="12.75" hidden="1">
      <c r="C103" t="s">
        <v>173</v>
      </c>
      <c r="D103" t="s">
        <v>114</v>
      </c>
      <c r="E103">
        <v>2</v>
      </c>
      <c r="F103" s="255">
        <v>190900</v>
      </c>
      <c r="G103" s="256">
        <f t="shared" si="2"/>
        <v>95450</v>
      </c>
      <c r="H103" s="257">
        <f t="shared" si="3"/>
        <v>45.88942307692308</v>
      </c>
      <c r="I103">
        <v>2080</v>
      </c>
    </row>
    <row r="104" spans="3:9" ht="12.75" hidden="1">
      <c r="C104" t="s">
        <v>173</v>
      </c>
      <c r="D104" t="s">
        <v>132</v>
      </c>
      <c r="E104">
        <v>2</v>
      </c>
      <c r="F104" s="255">
        <v>217050</v>
      </c>
      <c r="G104" s="256">
        <f t="shared" si="2"/>
        <v>108525</v>
      </c>
      <c r="H104" s="257">
        <f t="shared" si="3"/>
        <v>52.17548076923077</v>
      </c>
      <c r="I104">
        <v>2080</v>
      </c>
    </row>
    <row r="105" spans="3:9" ht="12.75" hidden="1">
      <c r="C105" t="s">
        <v>173</v>
      </c>
      <c r="D105" t="s">
        <v>134</v>
      </c>
      <c r="E105">
        <v>1</v>
      </c>
      <c r="F105" s="255">
        <v>70650</v>
      </c>
      <c r="G105" s="256">
        <f t="shared" si="2"/>
        <v>70650</v>
      </c>
      <c r="H105" s="257">
        <f t="shared" si="3"/>
        <v>33.96634615384615</v>
      </c>
      <c r="I105">
        <v>2080</v>
      </c>
    </row>
    <row r="106" spans="3:9" ht="12.75" hidden="1">
      <c r="C106" t="s">
        <v>173</v>
      </c>
      <c r="D106" t="s">
        <v>128</v>
      </c>
      <c r="E106">
        <v>1</v>
      </c>
      <c r="F106" s="255">
        <v>55250</v>
      </c>
      <c r="G106" s="256">
        <f t="shared" si="2"/>
        <v>55250</v>
      </c>
      <c r="H106" s="257">
        <f t="shared" si="3"/>
        <v>26.5625</v>
      </c>
      <c r="I106">
        <v>2080</v>
      </c>
    </row>
    <row r="107" spans="3:9" ht="12.75" hidden="1">
      <c r="C107" t="s">
        <v>174</v>
      </c>
      <c r="D107" t="s">
        <v>114</v>
      </c>
      <c r="E107">
        <v>5</v>
      </c>
      <c r="F107" s="255">
        <v>374500</v>
      </c>
      <c r="G107" s="256">
        <f t="shared" si="2"/>
        <v>74900</v>
      </c>
      <c r="H107" s="257">
        <f t="shared" si="3"/>
        <v>36.00961538461539</v>
      </c>
      <c r="I107">
        <v>2080</v>
      </c>
    </row>
    <row r="108" spans="3:9" ht="12.75" hidden="1">
      <c r="C108" t="s">
        <v>175</v>
      </c>
      <c r="D108" t="s">
        <v>114</v>
      </c>
      <c r="E108">
        <v>4</v>
      </c>
      <c r="F108" s="255">
        <v>305400</v>
      </c>
      <c r="G108" s="256">
        <f t="shared" si="2"/>
        <v>76350</v>
      </c>
      <c r="H108" s="257">
        <f t="shared" si="3"/>
        <v>36.70673076923077</v>
      </c>
      <c r="I108">
        <v>2080</v>
      </c>
    </row>
    <row r="109" spans="3:9" ht="12.75" hidden="1">
      <c r="C109" t="s">
        <v>175</v>
      </c>
      <c r="D109" t="s">
        <v>128</v>
      </c>
      <c r="E109">
        <v>19</v>
      </c>
      <c r="F109" s="255">
        <v>726439</v>
      </c>
      <c r="G109" s="256">
        <f t="shared" si="2"/>
        <v>38233.63157894737</v>
      </c>
      <c r="H109" s="257">
        <f t="shared" si="3"/>
        <v>18.381553643724697</v>
      </c>
      <c r="I109">
        <v>2080</v>
      </c>
    </row>
    <row r="110" spans="3:9" ht="12.75" hidden="1">
      <c r="C110" t="s">
        <v>176</v>
      </c>
      <c r="E110">
        <v>1</v>
      </c>
      <c r="F110" s="255">
        <v>0</v>
      </c>
      <c r="G110" s="256">
        <f t="shared" si="2"/>
        <v>0</v>
      </c>
      <c r="H110" s="257">
        <f t="shared" si="3"/>
        <v>0</v>
      </c>
      <c r="I110">
        <v>2080</v>
      </c>
    </row>
    <row r="111" spans="3:9" ht="12.75" hidden="1">
      <c r="C111" t="s">
        <v>177</v>
      </c>
      <c r="D111" t="s">
        <v>114</v>
      </c>
      <c r="E111">
        <v>1</v>
      </c>
      <c r="F111" s="255">
        <v>63450</v>
      </c>
      <c r="G111" s="256">
        <f t="shared" si="2"/>
        <v>63450</v>
      </c>
      <c r="H111" s="257">
        <f t="shared" si="3"/>
        <v>30.504807692307693</v>
      </c>
      <c r="I111">
        <v>2080</v>
      </c>
    </row>
    <row r="112" spans="3:9" ht="12.75" hidden="1">
      <c r="C112" t="s">
        <v>178</v>
      </c>
      <c r="D112" t="s">
        <v>156</v>
      </c>
      <c r="E112">
        <v>1</v>
      </c>
      <c r="F112" s="255">
        <v>0</v>
      </c>
      <c r="G112" s="256">
        <f t="shared" si="2"/>
        <v>0</v>
      </c>
      <c r="H112" s="257">
        <f t="shared" si="3"/>
        <v>0</v>
      </c>
      <c r="I112">
        <v>2080</v>
      </c>
    </row>
    <row r="113" ht="12.75">
      <c r="B113" t="s">
        <v>106</v>
      </c>
    </row>
    <row r="114" ht="12.75">
      <c r="B114" t="s">
        <v>106</v>
      </c>
    </row>
    <row r="115" ht="12.75">
      <c r="B115" t="s">
        <v>106</v>
      </c>
    </row>
  </sheetData>
  <printOptions gridLines="1"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36"/>
  <sheetViews>
    <sheetView workbookViewId="0" topLeftCell="A1">
      <selection activeCell="S19" sqref="S19"/>
    </sheetView>
  </sheetViews>
  <sheetFormatPr defaultColWidth="9.140625" defaultRowHeight="12.75"/>
  <sheetData>
    <row r="4" spans="2:11" ht="15.75">
      <c r="B4" s="663" t="s">
        <v>229</v>
      </c>
      <c r="C4" s="663"/>
      <c r="D4" s="663"/>
      <c r="E4" s="664"/>
      <c r="F4" s="664"/>
      <c r="G4" s="663"/>
      <c r="H4" s="663"/>
      <c r="I4" s="663"/>
      <c r="J4" s="664"/>
      <c r="K4" s="664"/>
    </row>
    <row r="5" spans="2:11" ht="15.75">
      <c r="B5" s="733" t="s">
        <v>230</v>
      </c>
      <c r="C5" s="733"/>
      <c r="D5" s="733"/>
      <c r="E5" s="733"/>
      <c r="F5" s="733"/>
      <c r="G5" s="733"/>
      <c r="H5" s="733"/>
      <c r="I5" s="733"/>
      <c r="J5" s="733"/>
      <c r="K5" s="733"/>
    </row>
    <row r="6" spans="3:9" ht="15.75">
      <c r="C6" s="665"/>
      <c r="D6" s="665"/>
      <c r="E6" s="665"/>
      <c r="G6" s="665"/>
      <c r="H6" s="665"/>
      <c r="I6" s="665"/>
    </row>
    <row r="7" spans="3:9" ht="15.75">
      <c r="C7" s="665"/>
      <c r="D7" s="665"/>
      <c r="E7" s="665"/>
      <c r="F7" s="665"/>
      <c r="G7" s="665"/>
      <c r="H7" s="665"/>
      <c r="I7" s="665"/>
    </row>
    <row r="8" spans="3:9" ht="15.75">
      <c r="C8" s="665"/>
      <c r="D8" s="665"/>
      <c r="E8" s="665"/>
      <c r="F8" s="665"/>
      <c r="G8" s="665"/>
      <c r="H8" s="665"/>
      <c r="I8" s="666"/>
    </row>
    <row r="9" spans="3:11" ht="15.75">
      <c r="C9" s="665"/>
      <c r="D9" s="665"/>
      <c r="E9" s="665"/>
      <c r="F9" s="665"/>
      <c r="G9" s="667" t="s">
        <v>231</v>
      </c>
      <c r="I9" s="667" t="s">
        <v>232</v>
      </c>
      <c r="K9" s="667" t="s">
        <v>233</v>
      </c>
    </row>
    <row r="10" spans="3:11" ht="15.75">
      <c r="C10" s="665"/>
      <c r="D10" s="665"/>
      <c r="E10" s="665"/>
      <c r="F10" s="665"/>
      <c r="G10" s="667"/>
      <c r="H10" s="668"/>
      <c r="I10" s="667"/>
      <c r="K10" s="667"/>
    </row>
    <row r="11" spans="3:11" ht="15.75">
      <c r="C11" s="665" t="s">
        <v>234</v>
      </c>
      <c r="D11" s="665"/>
      <c r="E11" s="665"/>
      <c r="F11" s="665"/>
      <c r="G11" s="669">
        <v>0.325</v>
      </c>
      <c r="H11" s="669"/>
      <c r="I11" s="669">
        <v>0.325</v>
      </c>
      <c r="K11" s="669">
        <v>0.33</v>
      </c>
    </row>
    <row r="12" spans="3:11" ht="15.75">
      <c r="C12" s="665" t="s">
        <v>235</v>
      </c>
      <c r="D12" s="665"/>
      <c r="E12" s="665"/>
      <c r="F12" s="665"/>
      <c r="G12" s="669">
        <v>0.15</v>
      </c>
      <c r="H12" s="669"/>
      <c r="I12" s="669">
        <v>0.15</v>
      </c>
      <c r="K12" s="669">
        <v>0.15</v>
      </c>
    </row>
    <row r="13" spans="3:11" ht="15.75">
      <c r="C13" s="665" t="s">
        <v>236</v>
      </c>
      <c r="D13" s="665"/>
      <c r="E13" s="665"/>
      <c r="F13" s="665"/>
      <c r="G13" s="669">
        <v>0.005</v>
      </c>
      <c r="H13" s="669"/>
      <c r="I13" s="669">
        <v>0.005</v>
      </c>
      <c r="K13" s="669">
        <v>0.005</v>
      </c>
    </row>
    <row r="14" spans="3:11" ht="15.75">
      <c r="C14" s="665"/>
      <c r="D14" s="665"/>
      <c r="E14" s="665"/>
      <c r="F14" s="665"/>
      <c r="G14" s="669"/>
      <c r="H14" s="669"/>
      <c r="I14" s="669"/>
      <c r="K14" s="669"/>
    </row>
    <row r="15" spans="3:11" ht="15.75">
      <c r="C15" s="665" t="s">
        <v>237</v>
      </c>
      <c r="D15" s="665"/>
      <c r="E15" s="665"/>
      <c r="F15" s="665"/>
      <c r="G15" s="669">
        <v>0.46</v>
      </c>
      <c r="H15" s="669"/>
      <c r="I15" s="669">
        <v>0.49</v>
      </c>
      <c r="K15" s="669">
        <v>0.49</v>
      </c>
    </row>
    <row r="16" spans="3:11" ht="15.75">
      <c r="C16" s="665" t="s">
        <v>238</v>
      </c>
      <c r="D16" s="665"/>
      <c r="E16" s="665"/>
      <c r="F16" s="665"/>
      <c r="G16" s="669">
        <v>0.06</v>
      </c>
      <c r="H16" s="669"/>
      <c r="I16" s="669">
        <v>0.065</v>
      </c>
      <c r="K16" s="669">
        <v>0.065</v>
      </c>
    </row>
    <row r="17" spans="3:11" ht="15.75">
      <c r="C17" s="665" t="s">
        <v>183</v>
      </c>
      <c r="D17" s="665"/>
      <c r="E17" s="665"/>
      <c r="F17" s="665"/>
      <c r="G17" s="669">
        <v>0.075</v>
      </c>
      <c r="H17" s="669"/>
      <c r="I17" s="669">
        <v>0.075</v>
      </c>
      <c r="J17" s="669"/>
      <c r="K17" s="669">
        <v>0.075</v>
      </c>
    </row>
    <row r="18" spans="3:11" ht="15.75">
      <c r="C18" s="665" t="s">
        <v>239</v>
      </c>
      <c r="D18" s="665"/>
      <c r="E18" s="665"/>
      <c r="F18" s="665"/>
      <c r="G18" s="669">
        <v>0.055</v>
      </c>
      <c r="H18" s="669"/>
      <c r="I18" s="669">
        <v>0.055</v>
      </c>
      <c r="K18" s="669">
        <v>0.055</v>
      </c>
    </row>
    <row r="19" spans="3:11" ht="15.75">
      <c r="C19" s="665" t="s">
        <v>240</v>
      </c>
      <c r="D19" s="665"/>
      <c r="E19" s="665"/>
      <c r="F19" s="665"/>
      <c r="G19" s="669">
        <v>0.25</v>
      </c>
      <c r="H19" s="669"/>
      <c r="I19" s="669">
        <v>0.25</v>
      </c>
      <c r="K19" s="669">
        <v>0.3</v>
      </c>
    </row>
    <row r="20" spans="3:11" ht="15.75">
      <c r="C20" s="665" t="s">
        <v>241</v>
      </c>
      <c r="D20" s="665"/>
      <c r="E20" s="665"/>
      <c r="F20" s="665"/>
      <c r="G20" s="669">
        <v>0.04</v>
      </c>
      <c r="H20" s="669"/>
      <c r="I20" s="669">
        <v>0.04</v>
      </c>
      <c r="K20" s="669">
        <v>0.04</v>
      </c>
    </row>
    <row r="21" spans="3:11" ht="15.75">
      <c r="C21" s="665" t="s">
        <v>242</v>
      </c>
      <c r="D21" s="665"/>
      <c r="E21" s="665"/>
      <c r="F21" s="665"/>
      <c r="G21" s="669">
        <v>0.105</v>
      </c>
      <c r="H21" s="669"/>
      <c r="I21" s="669">
        <v>0.105</v>
      </c>
      <c r="K21" s="669">
        <v>0.1</v>
      </c>
    </row>
    <row r="22" spans="3:11" ht="15.75">
      <c r="C22" s="665" t="s">
        <v>243</v>
      </c>
      <c r="D22" s="665"/>
      <c r="E22" s="665"/>
      <c r="F22" s="665"/>
      <c r="G22" s="669">
        <v>0.02</v>
      </c>
      <c r="H22" s="669"/>
      <c r="I22" s="669">
        <v>0.02</v>
      </c>
      <c r="K22" s="669">
        <v>0.02</v>
      </c>
    </row>
    <row r="23" spans="3:11" ht="15.75">
      <c r="C23" s="665"/>
      <c r="D23" s="665"/>
      <c r="E23" s="665"/>
      <c r="F23" s="665"/>
      <c r="G23" s="669"/>
      <c r="H23" s="669"/>
      <c r="I23" s="669"/>
      <c r="K23" s="669"/>
    </row>
    <row r="24" spans="3:11" ht="15.75">
      <c r="C24" s="665" t="s">
        <v>244</v>
      </c>
      <c r="D24" s="665"/>
      <c r="E24" s="665"/>
      <c r="F24" s="665"/>
      <c r="G24" s="669"/>
      <c r="H24" s="669"/>
      <c r="I24" s="669"/>
      <c r="K24" s="669"/>
    </row>
    <row r="25" spans="3:11" ht="15.75">
      <c r="C25" s="665"/>
      <c r="D25" s="665" t="s">
        <v>245</v>
      </c>
      <c r="E25" s="665"/>
      <c r="F25" s="665"/>
      <c r="G25" s="669">
        <v>0.115</v>
      </c>
      <c r="H25" s="669"/>
      <c r="I25" s="669">
        <v>0.115</v>
      </c>
      <c r="K25" s="669">
        <v>0.115</v>
      </c>
    </row>
    <row r="26" spans="3:11" ht="15.75">
      <c r="C26" s="665"/>
      <c r="D26" s="665" t="s">
        <v>246</v>
      </c>
      <c r="E26" s="665"/>
      <c r="F26" s="665"/>
      <c r="G26" s="669">
        <v>0.115</v>
      </c>
      <c r="H26" s="669"/>
      <c r="I26" s="669">
        <v>0.115</v>
      </c>
      <c r="K26" s="669">
        <v>0.115</v>
      </c>
    </row>
    <row r="27" spans="3:11" ht="15.75">
      <c r="C27" s="665"/>
      <c r="D27" s="665" t="s">
        <v>247</v>
      </c>
      <c r="E27" s="665"/>
      <c r="F27" s="665"/>
      <c r="G27" s="669">
        <v>0.095</v>
      </c>
      <c r="H27" s="669"/>
      <c r="I27" s="669">
        <v>0.095</v>
      </c>
      <c r="K27" s="669">
        <v>0.095</v>
      </c>
    </row>
    <row r="28" spans="3:11" ht="15.75">
      <c r="C28" s="665"/>
      <c r="D28" s="665" t="s">
        <v>248</v>
      </c>
      <c r="E28" s="665"/>
      <c r="F28" s="665"/>
      <c r="G28" s="669">
        <v>0.14</v>
      </c>
      <c r="H28" s="669"/>
      <c r="I28" s="669">
        <v>0.14</v>
      </c>
      <c r="K28" s="669">
        <v>0.14</v>
      </c>
    </row>
    <row r="29" spans="3:11" ht="15.75">
      <c r="C29" s="665"/>
      <c r="D29" s="665" t="s">
        <v>249</v>
      </c>
      <c r="E29" s="665"/>
      <c r="F29" s="665"/>
      <c r="G29" s="669">
        <v>0.11</v>
      </c>
      <c r="H29" s="669"/>
      <c r="I29" s="669">
        <v>0.11</v>
      </c>
      <c r="K29" s="669">
        <v>0.11</v>
      </c>
    </row>
    <row r="30" spans="3:11" ht="15.75">
      <c r="C30" s="665"/>
      <c r="D30" s="665"/>
      <c r="E30" s="665"/>
      <c r="F30" s="665"/>
      <c r="G30" s="669"/>
      <c r="H30" s="669"/>
      <c r="I30" s="669"/>
      <c r="K30" s="669"/>
    </row>
    <row r="31" spans="3:11" ht="15.75">
      <c r="C31" s="665" t="s">
        <v>250</v>
      </c>
      <c r="D31" s="665"/>
      <c r="E31" s="665"/>
      <c r="F31" s="665"/>
      <c r="G31" s="669">
        <v>0.075</v>
      </c>
      <c r="H31" s="669"/>
      <c r="I31" s="669">
        <v>0.075</v>
      </c>
      <c r="K31" s="669">
        <v>0.075</v>
      </c>
    </row>
    <row r="32" spans="3:11" ht="15.75">
      <c r="C32" s="665"/>
      <c r="D32" s="665"/>
      <c r="E32" s="665"/>
      <c r="F32" s="665"/>
      <c r="G32" s="669"/>
      <c r="H32" s="669"/>
      <c r="I32" s="669"/>
      <c r="K32" s="669"/>
    </row>
    <row r="33" spans="3:11" ht="15.75">
      <c r="C33" s="665" t="s">
        <v>251</v>
      </c>
      <c r="D33" s="665"/>
      <c r="E33" s="665"/>
      <c r="F33" s="665"/>
      <c r="G33" s="669">
        <v>0.525</v>
      </c>
      <c r="H33" s="669"/>
      <c r="I33" s="669">
        <v>0.525</v>
      </c>
      <c r="K33" s="669">
        <v>0.525</v>
      </c>
    </row>
    <row r="34" spans="3:9" ht="15.75">
      <c r="C34" s="665"/>
      <c r="D34" s="665"/>
      <c r="E34" s="665"/>
      <c r="F34" s="665"/>
      <c r="G34" s="665"/>
      <c r="H34" s="665"/>
      <c r="I34" s="665"/>
    </row>
    <row r="35" spans="3:9" ht="15.75">
      <c r="C35" s="665"/>
      <c r="D35" s="665"/>
      <c r="E35" s="665"/>
      <c r="F35" s="665"/>
      <c r="G35" s="665"/>
      <c r="H35" s="665"/>
      <c r="I35" s="665"/>
    </row>
    <row r="36" spans="3:9" ht="15.75">
      <c r="C36" s="665"/>
      <c r="D36" s="665"/>
      <c r="E36" s="665"/>
      <c r="F36" s="665"/>
      <c r="G36" s="665"/>
      <c r="H36" s="665"/>
      <c r="I36" s="665"/>
    </row>
  </sheetData>
  <mergeCells count="1">
    <mergeCell ref="B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G26" sqref="G26"/>
    </sheetView>
  </sheetViews>
  <sheetFormatPr defaultColWidth="9.140625" defaultRowHeight="12.75"/>
  <sheetData>
    <row r="1" ht="12.75">
      <c r="A1" t="s">
        <v>207</v>
      </c>
    </row>
    <row r="2" spans="1:9" ht="12.75">
      <c r="A2" s="661" t="s">
        <v>208</v>
      </c>
      <c r="B2" s="661" t="s">
        <v>209</v>
      </c>
      <c r="C2" s="661" t="s">
        <v>210</v>
      </c>
      <c r="D2" s="661" t="s">
        <v>211</v>
      </c>
      <c r="E2" s="661" t="s">
        <v>212</v>
      </c>
      <c r="F2" s="661" t="s">
        <v>213</v>
      </c>
      <c r="G2" s="661" t="s">
        <v>214</v>
      </c>
      <c r="H2" s="661" t="s">
        <v>215</v>
      </c>
      <c r="I2" s="661" t="s">
        <v>216</v>
      </c>
    </row>
    <row r="3" spans="1:9" ht="12.75">
      <c r="A3">
        <v>8</v>
      </c>
      <c r="B3">
        <v>2008</v>
      </c>
      <c r="C3" t="s">
        <v>111</v>
      </c>
      <c r="D3" t="s">
        <v>112</v>
      </c>
      <c r="E3" s="662">
        <v>48</v>
      </c>
      <c r="F3" s="255">
        <v>4</v>
      </c>
      <c r="G3" s="255">
        <v>23.07</v>
      </c>
      <c r="H3">
        <v>100</v>
      </c>
      <c r="I3">
        <v>2080</v>
      </c>
    </row>
    <row r="4" spans="1:9" ht="12.75">
      <c r="A4">
        <v>8</v>
      </c>
      <c r="B4">
        <v>2008</v>
      </c>
      <c r="C4" t="s">
        <v>113</v>
      </c>
      <c r="D4" t="s">
        <v>217</v>
      </c>
      <c r="E4" s="662">
        <v>170.876</v>
      </c>
      <c r="F4" s="255">
        <v>14.239</v>
      </c>
      <c r="G4" s="255">
        <v>82.15</v>
      </c>
      <c r="H4">
        <v>100</v>
      </c>
      <c r="I4">
        <v>2080</v>
      </c>
    </row>
    <row r="5" spans="1:9" ht="12.75">
      <c r="A5">
        <v>8</v>
      </c>
      <c r="B5">
        <v>2008</v>
      </c>
      <c r="C5" t="s">
        <v>116</v>
      </c>
      <c r="D5" t="s">
        <v>218</v>
      </c>
      <c r="E5" s="662">
        <v>29.65</v>
      </c>
      <c r="F5" s="255">
        <v>2.47</v>
      </c>
      <c r="G5" s="255">
        <v>14.25</v>
      </c>
      <c r="H5">
        <v>100</v>
      </c>
      <c r="I5">
        <v>2080</v>
      </c>
    </row>
    <row r="6" spans="1:9" ht="12.75">
      <c r="A6">
        <v>8</v>
      </c>
      <c r="B6">
        <v>2008</v>
      </c>
      <c r="C6" t="s">
        <v>116</v>
      </c>
      <c r="D6" t="s">
        <v>130</v>
      </c>
      <c r="E6" s="662">
        <v>21.424</v>
      </c>
      <c r="F6" s="255">
        <v>1.785</v>
      </c>
      <c r="G6" s="255">
        <v>10.3</v>
      </c>
      <c r="H6">
        <v>100</v>
      </c>
      <c r="I6">
        <v>2080</v>
      </c>
    </row>
    <row r="7" spans="1:9" ht="12.75">
      <c r="A7">
        <v>8</v>
      </c>
      <c r="B7">
        <v>2008</v>
      </c>
      <c r="C7" t="s">
        <v>133</v>
      </c>
      <c r="D7" t="s">
        <v>112</v>
      </c>
      <c r="E7" s="662">
        <v>44.15</v>
      </c>
      <c r="F7" s="255">
        <v>3.679</v>
      </c>
      <c r="G7" s="255">
        <v>25.57</v>
      </c>
      <c r="H7">
        <v>83</v>
      </c>
      <c r="I7">
        <v>1726</v>
      </c>
    </row>
    <row r="8" spans="1:9" ht="12.75">
      <c r="A8">
        <v>8</v>
      </c>
      <c r="B8">
        <v>2008</v>
      </c>
      <c r="C8" t="s">
        <v>133</v>
      </c>
      <c r="D8" t="s">
        <v>219</v>
      </c>
      <c r="E8" s="662">
        <v>83.45</v>
      </c>
      <c r="F8" s="255">
        <v>6.954</v>
      </c>
      <c r="G8" s="255">
        <v>48.33</v>
      </c>
      <c r="H8">
        <v>83</v>
      </c>
      <c r="I8">
        <v>1726</v>
      </c>
    </row>
    <row r="9" spans="1:9" ht="12.75">
      <c r="A9">
        <v>8</v>
      </c>
      <c r="B9">
        <v>2008</v>
      </c>
      <c r="C9" t="s">
        <v>133</v>
      </c>
      <c r="D9" t="s">
        <v>132</v>
      </c>
      <c r="E9" s="662">
        <v>128.375</v>
      </c>
      <c r="F9" s="255">
        <v>10.697</v>
      </c>
      <c r="G9" s="255">
        <v>74.35</v>
      </c>
      <c r="H9">
        <v>83</v>
      </c>
      <c r="I9">
        <v>1726</v>
      </c>
    </row>
    <row r="10" spans="1:9" ht="12.75">
      <c r="A10">
        <v>8</v>
      </c>
      <c r="B10">
        <v>2008</v>
      </c>
      <c r="C10" t="s">
        <v>133</v>
      </c>
      <c r="D10" t="s">
        <v>134</v>
      </c>
      <c r="E10" s="662">
        <v>82.221</v>
      </c>
      <c r="F10" s="255">
        <v>6.851</v>
      </c>
      <c r="G10" s="255">
        <v>47.62</v>
      </c>
      <c r="H10">
        <v>83</v>
      </c>
      <c r="I10">
        <v>1726</v>
      </c>
    </row>
    <row r="11" spans="1:9" ht="12.75">
      <c r="A11">
        <v>8</v>
      </c>
      <c r="B11">
        <v>2008</v>
      </c>
      <c r="C11" t="s">
        <v>135</v>
      </c>
      <c r="D11" t="s">
        <v>114</v>
      </c>
      <c r="E11" s="662">
        <v>96.38</v>
      </c>
      <c r="F11" s="255">
        <v>8.031</v>
      </c>
      <c r="G11" s="255">
        <v>55.82</v>
      </c>
      <c r="H11">
        <v>83</v>
      </c>
      <c r="I11">
        <v>1726</v>
      </c>
    </row>
    <row r="12" spans="1:9" ht="12.75">
      <c r="A12">
        <v>8</v>
      </c>
      <c r="B12">
        <v>2008</v>
      </c>
      <c r="C12" t="s">
        <v>135</v>
      </c>
      <c r="D12" t="s">
        <v>220</v>
      </c>
      <c r="E12" s="662">
        <v>63.336</v>
      </c>
      <c r="F12" s="255">
        <v>5.278</v>
      </c>
      <c r="G12" s="255">
        <v>30.45</v>
      </c>
      <c r="H12">
        <v>100</v>
      </c>
      <c r="I12">
        <v>2080</v>
      </c>
    </row>
    <row r="13" spans="1:9" ht="12.75">
      <c r="A13">
        <v>8</v>
      </c>
      <c r="B13">
        <v>2008</v>
      </c>
      <c r="C13" t="s">
        <v>135</v>
      </c>
      <c r="D13" t="s">
        <v>136</v>
      </c>
      <c r="E13" s="662">
        <v>114.4</v>
      </c>
      <c r="F13" s="255">
        <v>9.533</v>
      </c>
      <c r="G13" s="255">
        <v>55</v>
      </c>
      <c r="H13">
        <v>100</v>
      </c>
      <c r="I13">
        <v>2080</v>
      </c>
    </row>
    <row r="14" spans="1:9" ht="12.75">
      <c r="A14">
        <v>8</v>
      </c>
      <c r="B14">
        <v>2008</v>
      </c>
      <c r="C14" t="s">
        <v>135</v>
      </c>
      <c r="D14" t="s">
        <v>132</v>
      </c>
      <c r="E14" s="662">
        <v>97.055</v>
      </c>
      <c r="F14" s="255">
        <v>8.087</v>
      </c>
      <c r="G14" s="255">
        <v>56.21</v>
      </c>
      <c r="H14">
        <v>83</v>
      </c>
      <c r="I14">
        <v>1726</v>
      </c>
    </row>
    <row r="15" spans="1:9" ht="12.75">
      <c r="A15">
        <v>8</v>
      </c>
      <c r="B15">
        <v>2008</v>
      </c>
      <c r="C15" t="s">
        <v>135</v>
      </c>
      <c r="D15" t="s">
        <v>134</v>
      </c>
      <c r="E15" s="662">
        <v>67.44</v>
      </c>
      <c r="F15" s="255">
        <v>5.62</v>
      </c>
      <c r="G15" s="255">
        <v>39.06</v>
      </c>
      <c r="H15">
        <v>83</v>
      </c>
      <c r="I15">
        <v>1726</v>
      </c>
    </row>
    <row r="16" spans="1:9" ht="12.75">
      <c r="A16">
        <v>8</v>
      </c>
      <c r="B16">
        <v>2008</v>
      </c>
      <c r="C16" t="s">
        <v>135</v>
      </c>
      <c r="D16" t="s">
        <v>137</v>
      </c>
      <c r="E16" s="662">
        <v>95.8</v>
      </c>
      <c r="F16" s="255">
        <v>7.983</v>
      </c>
      <c r="G16" s="255">
        <v>55.49</v>
      </c>
      <c r="H16">
        <v>83</v>
      </c>
      <c r="I16">
        <v>1726</v>
      </c>
    </row>
    <row r="17" spans="1:9" ht="12.75">
      <c r="A17">
        <v>8</v>
      </c>
      <c r="B17">
        <v>2008</v>
      </c>
      <c r="C17" t="s">
        <v>135</v>
      </c>
      <c r="D17" t="s">
        <v>128</v>
      </c>
      <c r="E17" s="662">
        <v>50.7</v>
      </c>
      <c r="F17" s="255">
        <v>4.225</v>
      </c>
      <c r="G17" s="255">
        <v>29.36</v>
      </c>
      <c r="H17">
        <v>83</v>
      </c>
      <c r="I17">
        <v>1726</v>
      </c>
    </row>
    <row r="18" spans="1:9" ht="12.75">
      <c r="A18">
        <v>8</v>
      </c>
      <c r="B18">
        <v>2008</v>
      </c>
      <c r="C18" t="s">
        <v>138</v>
      </c>
      <c r="D18" t="s">
        <v>114</v>
      </c>
      <c r="E18" s="662">
        <v>65.8</v>
      </c>
      <c r="F18" s="255">
        <v>5.483</v>
      </c>
      <c r="G18" s="255">
        <v>38.11</v>
      </c>
      <c r="H18">
        <v>83</v>
      </c>
      <c r="I18">
        <v>1726</v>
      </c>
    </row>
    <row r="19" spans="1:9" ht="12.75">
      <c r="A19">
        <v>8</v>
      </c>
      <c r="B19">
        <v>2008</v>
      </c>
      <c r="C19" t="s">
        <v>138</v>
      </c>
      <c r="D19" t="s">
        <v>132</v>
      </c>
      <c r="E19" s="662">
        <v>120.223</v>
      </c>
      <c r="F19" s="255">
        <v>10.018</v>
      </c>
      <c r="G19" s="255">
        <v>69.63</v>
      </c>
      <c r="H19">
        <v>83</v>
      </c>
      <c r="I19">
        <v>1726</v>
      </c>
    </row>
    <row r="20" spans="1:9" ht="12.75">
      <c r="A20">
        <v>8</v>
      </c>
      <c r="B20">
        <v>2008</v>
      </c>
      <c r="C20" t="s">
        <v>138</v>
      </c>
      <c r="D20" t="s">
        <v>134</v>
      </c>
      <c r="E20" s="662">
        <v>81.73</v>
      </c>
      <c r="F20" s="255">
        <v>6.81</v>
      </c>
      <c r="G20" s="255">
        <v>47.34</v>
      </c>
      <c r="H20">
        <v>83</v>
      </c>
      <c r="I20">
        <v>1726</v>
      </c>
    </row>
    <row r="21" spans="1:9" ht="12.75">
      <c r="A21">
        <v>8</v>
      </c>
      <c r="B21">
        <v>2008</v>
      </c>
      <c r="C21" t="s">
        <v>138</v>
      </c>
      <c r="D21" t="s">
        <v>137</v>
      </c>
      <c r="E21" s="662">
        <v>101.75</v>
      </c>
      <c r="F21" s="255">
        <v>8.479</v>
      </c>
      <c r="G21" s="255">
        <v>58.93</v>
      </c>
      <c r="H21">
        <v>83</v>
      </c>
      <c r="I21">
        <v>1726</v>
      </c>
    </row>
    <row r="22" spans="1:9" ht="12.75">
      <c r="A22">
        <v>8</v>
      </c>
      <c r="B22">
        <v>2008</v>
      </c>
      <c r="C22" t="s">
        <v>138</v>
      </c>
      <c r="D22" t="s">
        <v>128</v>
      </c>
      <c r="E22" s="662">
        <v>55.79</v>
      </c>
      <c r="F22" s="255">
        <v>4.649</v>
      </c>
      <c r="G22" s="255">
        <v>32.31</v>
      </c>
      <c r="H22">
        <v>83</v>
      </c>
      <c r="I22">
        <v>1726</v>
      </c>
    </row>
    <row r="23" spans="1:9" ht="12.75">
      <c r="A23">
        <v>8</v>
      </c>
      <c r="B23">
        <v>2008</v>
      </c>
      <c r="C23" t="s">
        <v>132</v>
      </c>
      <c r="D23" t="s">
        <v>135</v>
      </c>
      <c r="E23" s="662">
        <v>243.36</v>
      </c>
      <c r="F23" s="255">
        <v>20.28</v>
      </c>
      <c r="G23" s="255">
        <v>117</v>
      </c>
      <c r="H23">
        <v>100</v>
      </c>
      <c r="I23">
        <v>2080</v>
      </c>
    </row>
    <row r="24" spans="1:9" ht="12.75">
      <c r="A24">
        <v>8</v>
      </c>
      <c r="B24">
        <v>2008</v>
      </c>
      <c r="C24" t="s">
        <v>132</v>
      </c>
      <c r="D24" t="s">
        <v>140</v>
      </c>
      <c r="E24" s="662">
        <v>128.96</v>
      </c>
      <c r="F24" s="255">
        <v>10.746</v>
      </c>
      <c r="G24" s="255">
        <v>62</v>
      </c>
      <c r="H24">
        <v>100</v>
      </c>
      <c r="I24">
        <v>2080</v>
      </c>
    </row>
    <row r="25" spans="1:9" ht="12.75">
      <c r="A25">
        <v>8</v>
      </c>
      <c r="B25">
        <v>2008</v>
      </c>
      <c r="C25" t="s">
        <v>132</v>
      </c>
      <c r="D25" t="s">
        <v>221</v>
      </c>
      <c r="E25" s="662">
        <v>260</v>
      </c>
      <c r="F25" s="255">
        <v>21.666</v>
      </c>
      <c r="G25" s="255">
        <v>125</v>
      </c>
      <c r="H25">
        <v>100</v>
      </c>
      <c r="I25">
        <v>2080</v>
      </c>
    </row>
    <row r="26" spans="1:9" ht="12.75">
      <c r="A26">
        <v>8</v>
      </c>
      <c r="B26">
        <v>2008</v>
      </c>
      <c r="C26" t="s">
        <v>132</v>
      </c>
      <c r="D26" t="s">
        <v>132</v>
      </c>
      <c r="E26" s="662">
        <v>109.987</v>
      </c>
      <c r="F26" s="255">
        <v>9.165</v>
      </c>
      <c r="G26" s="255">
        <v>63.7</v>
      </c>
      <c r="H26">
        <v>83</v>
      </c>
      <c r="I26">
        <v>1726</v>
      </c>
    </row>
    <row r="27" spans="1:9" ht="12.75">
      <c r="A27">
        <v>8</v>
      </c>
      <c r="B27">
        <v>2008</v>
      </c>
      <c r="C27" t="s">
        <v>132</v>
      </c>
      <c r="D27" t="s">
        <v>222</v>
      </c>
      <c r="E27" s="662">
        <v>107.4</v>
      </c>
      <c r="F27" s="255">
        <v>8.95</v>
      </c>
      <c r="G27" s="255">
        <v>62.21</v>
      </c>
      <c r="H27">
        <v>83</v>
      </c>
      <c r="I27">
        <v>1726</v>
      </c>
    </row>
    <row r="28" spans="1:9" ht="12.75">
      <c r="A28">
        <v>8</v>
      </c>
      <c r="B28">
        <v>2008</v>
      </c>
      <c r="C28" t="s">
        <v>132</v>
      </c>
      <c r="D28" t="s">
        <v>134</v>
      </c>
      <c r="E28" s="662">
        <v>77.966</v>
      </c>
      <c r="F28" s="255">
        <v>6.497</v>
      </c>
      <c r="G28" s="255">
        <v>45.16</v>
      </c>
      <c r="H28">
        <v>83</v>
      </c>
      <c r="I28">
        <v>1726</v>
      </c>
    </row>
    <row r="29" spans="1:9" ht="12.75">
      <c r="A29">
        <v>8</v>
      </c>
      <c r="B29">
        <v>2008</v>
      </c>
      <c r="C29" t="s">
        <v>132</v>
      </c>
      <c r="D29" t="s">
        <v>137</v>
      </c>
      <c r="E29" s="662">
        <v>93.3</v>
      </c>
      <c r="F29" s="255">
        <v>7.775</v>
      </c>
      <c r="G29" s="255">
        <v>54.04</v>
      </c>
      <c r="H29">
        <v>83</v>
      </c>
      <c r="I29">
        <v>1726</v>
      </c>
    </row>
    <row r="30" spans="1:9" ht="12.75">
      <c r="A30">
        <v>8</v>
      </c>
      <c r="B30">
        <v>2008</v>
      </c>
      <c r="C30" t="s">
        <v>132</v>
      </c>
      <c r="D30" t="s">
        <v>128</v>
      </c>
      <c r="E30" s="662">
        <v>56.474</v>
      </c>
      <c r="F30" s="255">
        <v>4.706</v>
      </c>
      <c r="G30" s="255">
        <v>32.71</v>
      </c>
      <c r="H30">
        <v>83</v>
      </c>
      <c r="I30">
        <v>1726</v>
      </c>
    </row>
    <row r="31" spans="1:9" ht="12.75">
      <c r="A31">
        <v>8</v>
      </c>
      <c r="B31">
        <v>2008</v>
      </c>
      <c r="C31" t="s">
        <v>146</v>
      </c>
      <c r="D31" t="s">
        <v>117</v>
      </c>
      <c r="E31" s="662">
        <v>175.76</v>
      </c>
      <c r="F31" s="255">
        <v>14.646</v>
      </c>
      <c r="G31" s="255">
        <v>84.5</v>
      </c>
      <c r="H31">
        <v>100</v>
      </c>
      <c r="I31">
        <v>2080</v>
      </c>
    </row>
    <row r="32" spans="1:9" ht="12.75">
      <c r="A32">
        <v>8</v>
      </c>
      <c r="B32">
        <v>2008</v>
      </c>
      <c r="C32" t="s">
        <v>146</v>
      </c>
      <c r="D32" t="s">
        <v>114</v>
      </c>
      <c r="E32" s="662">
        <v>109.78</v>
      </c>
      <c r="F32" s="255">
        <v>9.148</v>
      </c>
      <c r="G32" s="255">
        <v>63.58</v>
      </c>
      <c r="H32">
        <v>83</v>
      </c>
      <c r="I32">
        <v>1726</v>
      </c>
    </row>
    <row r="33" spans="1:9" ht="12.75">
      <c r="A33">
        <v>8</v>
      </c>
      <c r="B33">
        <v>2008</v>
      </c>
      <c r="C33" t="s">
        <v>151</v>
      </c>
      <c r="D33" t="s">
        <v>112</v>
      </c>
      <c r="E33" s="662">
        <v>44.195</v>
      </c>
      <c r="F33" s="255">
        <v>3.682</v>
      </c>
      <c r="G33" s="255">
        <v>21.24</v>
      </c>
      <c r="H33">
        <v>100</v>
      </c>
      <c r="I33">
        <v>2080</v>
      </c>
    </row>
    <row r="34" spans="1:9" ht="12.75">
      <c r="A34">
        <v>8</v>
      </c>
      <c r="B34">
        <v>2008</v>
      </c>
      <c r="C34" t="s">
        <v>153</v>
      </c>
      <c r="D34" t="s">
        <v>114</v>
      </c>
      <c r="E34" s="662">
        <v>57.35</v>
      </c>
      <c r="F34" s="255">
        <v>4.779</v>
      </c>
      <c r="G34" s="255">
        <v>27.57</v>
      </c>
      <c r="H34">
        <v>100</v>
      </c>
      <c r="I34">
        <v>2080</v>
      </c>
    </row>
    <row r="35" spans="1:9" ht="12.75">
      <c r="A35">
        <v>8</v>
      </c>
      <c r="B35">
        <v>2008</v>
      </c>
      <c r="C35" t="s">
        <v>154</v>
      </c>
      <c r="D35" t="s">
        <v>112</v>
      </c>
      <c r="E35" s="662">
        <v>43.5</v>
      </c>
      <c r="F35" s="255">
        <v>3.625</v>
      </c>
      <c r="G35" s="255">
        <v>20.91</v>
      </c>
      <c r="H35">
        <v>100</v>
      </c>
      <c r="I35">
        <v>2080</v>
      </c>
    </row>
    <row r="36" spans="1:9" ht="12.75">
      <c r="A36">
        <v>8</v>
      </c>
      <c r="B36">
        <v>2008</v>
      </c>
      <c r="C36" t="s">
        <v>154</v>
      </c>
      <c r="D36" t="s">
        <v>132</v>
      </c>
      <c r="E36" s="662">
        <v>141.6</v>
      </c>
      <c r="F36" s="255">
        <v>11.8</v>
      </c>
      <c r="G36" s="255">
        <v>68.07</v>
      </c>
      <c r="H36">
        <v>100</v>
      </c>
      <c r="I36">
        <v>2080</v>
      </c>
    </row>
    <row r="37" spans="1:9" ht="12.75">
      <c r="A37">
        <v>8</v>
      </c>
      <c r="B37">
        <v>2008</v>
      </c>
      <c r="C37" t="s">
        <v>154</v>
      </c>
      <c r="D37" t="s">
        <v>139</v>
      </c>
      <c r="E37" s="662">
        <v>63.71</v>
      </c>
      <c r="F37" s="255">
        <v>5.309</v>
      </c>
      <c r="G37" s="255">
        <v>30.62</v>
      </c>
      <c r="H37">
        <v>100</v>
      </c>
      <c r="I37">
        <v>2080</v>
      </c>
    </row>
    <row r="38" spans="1:9" ht="12.75">
      <c r="A38">
        <v>8</v>
      </c>
      <c r="B38">
        <v>2008</v>
      </c>
      <c r="C38" t="s">
        <v>154</v>
      </c>
      <c r="D38" t="s">
        <v>155</v>
      </c>
      <c r="E38" s="662">
        <v>41.6</v>
      </c>
      <c r="F38" s="255">
        <v>3.466</v>
      </c>
      <c r="G38" s="255">
        <v>20</v>
      </c>
      <c r="H38">
        <v>100</v>
      </c>
      <c r="I38">
        <v>2080</v>
      </c>
    </row>
    <row r="39" spans="1:9" ht="12.75">
      <c r="A39">
        <v>8</v>
      </c>
      <c r="B39">
        <v>2008</v>
      </c>
      <c r="C39" t="s">
        <v>158</v>
      </c>
      <c r="D39" t="s">
        <v>139</v>
      </c>
      <c r="E39" s="662">
        <v>27.04</v>
      </c>
      <c r="F39" s="255">
        <v>2.253</v>
      </c>
      <c r="G39" s="255">
        <v>13</v>
      </c>
      <c r="H39">
        <v>100</v>
      </c>
      <c r="I39">
        <v>2080</v>
      </c>
    </row>
    <row r="40" spans="1:9" ht="12.75">
      <c r="A40">
        <v>8</v>
      </c>
      <c r="B40">
        <v>2008</v>
      </c>
      <c r="C40" t="s">
        <v>159</v>
      </c>
      <c r="D40" t="s">
        <v>127</v>
      </c>
      <c r="E40" s="662">
        <v>37.44</v>
      </c>
      <c r="F40" s="255">
        <v>3.12</v>
      </c>
      <c r="G40" s="255">
        <v>18</v>
      </c>
      <c r="H40">
        <v>100</v>
      </c>
      <c r="I40">
        <v>2080</v>
      </c>
    </row>
    <row r="41" spans="1:9" ht="12.75">
      <c r="A41">
        <v>8</v>
      </c>
      <c r="B41">
        <v>2008</v>
      </c>
      <c r="C41" t="s">
        <v>160</v>
      </c>
      <c r="D41" t="s">
        <v>112</v>
      </c>
      <c r="E41" s="662">
        <v>43.6</v>
      </c>
      <c r="F41" s="255">
        <v>3.633</v>
      </c>
      <c r="G41" s="255">
        <v>20.96</v>
      </c>
      <c r="H41">
        <v>100</v>
      </c>
      <c r="I41">
        <v>2080</v>
      </c>
    </row>
    <row r="42" spans="1:9" ht="12.75">
      <c r="A42">
        <v>8</v>
      </c>
      <c r="B42">
        <v>2008</v>
      </c>
      <c r="C42" t="s">
        <v>161</v>
      </c>
      <c r="D42" t="s">
        <v>122</v>
      </c>
      <c r="E42" s="662">
        <v>145.6</v>
      </c>
      <c r="F42" s="255">
        <v>12.133</v>
      </c>
      <c r="G42" s="255">
        <v>70</v>
      </c>
      <c r="H42">
        <v>100</v>
      </c>
      <c r="I42">
        <v>2080</v>
      </c>
    </row>
    <row r="43" spans="1:9" ht="12.75">
      <c r="A43">
        <v>8</v>
      </c>
      <c r="B43">
        <v>2008</v>
      </c>
      <c r="C43" t="s">
        <v>161</v>
      </c>
      <c r="D43" t="s">
        <v>217</v>
      </c>
      <c r="E43" s="662">
        <v>122.037</v>
      </c>
      <c r="F43" s="255">
        <v>10.169</v>
      </c>
      <c r="G43" s="255">
        <v>70.68</v>
      </c>
      <c r="H43">
        <v>83</v>
      </c>
      <c r="I43">
        <v>1726</v>
      </c>
    </row>
    <row r="44" spans="1:9" ht="12.75">
      <c r="A44">
        <v>8</v>
      </c>
      <c r="B44">
        <v>2008</v>
      </c>
      <c r="C44" t="s">
        <v>161</v>
      </c>
      <c r="D44" t="s">
        <v>223</v>
      </c>
      <c r="E44" s="662">
        <v>67.925</v>
      </c>
      <c r="F44" s="255">
        <v>5.66</v>
      </c>
      <c r="G44" s="255">
        <v>39.34</v>
      </c>
      <c r="H44">
        <v>83</v>
      </c>
      <c r="I44">
        <v>1726</v>
      </c>
    </row>
    <row r="45" spans="1:9" ht="12.75">
      <c r="A45">
        <v>8</v>
      </c>
      <c r="B45">
        <v>2008</v>
      </c>
      <c r="C45" t="s">
        <v>161</v>
      </c>
      <c r="D45" t="s">
        <v>224</v>
      </c>
      <c r="E45" s="662">
        <v>50.944</v>
      </c>
      <c r="F45" s="255">
        <v>4.245</v>
      </c>
      <c r="G45" s="255">
        <v>29.5</v>
      </c>
      <c r="H45">
        <v>83</v>
      </c>
      <c r="I45">
        <v>1726</v>
      </c>
    </row>
    <row r="46" spans="1:9" ht="12.75">
      <c r="A46">
        <v>8</v>
      </c>
      <c r="B46">
        <v>2008</v>
      </c>
      <c r="C46" t="s">
        <v>166</v>
      </c>
      <c r="D46" t="s">
        <v>132</v>
      </c>
      <c r="E46" s="662">
        <v>103.85</v>
      </c>
      <c r="F46" s="255">
        <v>8.654</v>
      </c>
      <c r="G46" s="255">
        <v>60.15</v>
      </c>
      <c r="H46">
        <v>83</v>
      </c>
      <c r="I46">
        <v>1726</v>
      </c>
    </row>
    <row r="47" spans="1:9" ht="12.75">
      <c r="A47">
        <v>8</v>
      </c>
      <c r="B47">
        <v>2008</v>
      </c>
      <c r="C47" t="s">
        <v>167</v>
      </c>
      <c r="D47" t="s">
        <v>114</v>
      </c>
      <c r="E47" s="662">
        <v>150.025</v>
      </c>
      <c r="F47" s="255">
        <v>12.502</v>
      </c>
      <c r="G47" s="255">
        <v>72.12</v>
      </c>
      <c r="H47">
        <v>100</v>
      </c>
      <c r="I47">
        <v>2080</v>
      </c>
    </row>
    <row r="48" spans="1:9" ht="12.75">
      <c r="A48">
        <v>8</v>
      </c>
      <c r="B48">
        <v>2008</v>
      </c>
      <c r="C48" t="s">
        <v>167</v>
      </c>
      <c r="D48" t="s">
        <v>112</v>
      </c>
      <c r="E48" s="662">
        <v>56.6</v>
      </c>
      <c r="F48" s="255">
        <v>4.716</v>
      </c>
      <c r="G48" s="255">
        <v>27.21</v>
      </c>
      <c r="H48">
        <v>100</v>
      </c>
      <c r="I48">
        <v>2080</v>
      </c>
    </row>
    <row r="49" spans="1:9" ht="12.75">
      <c r="A49">
        <v>8</v>
      </c>
      <c r="B49">
        <v>2008</v>
      </c>
      <c r="C49" t="s">
        <v>168</v>
      </c>
      <c r="D49" t="s">
        <v>114</v>
      </c>
      <c r="E49" s="662">
        <v>83.671</v>
      </c>
      <c r="F49" s="255">
        <v>6.972</v>
      </c>
      <c r="G49" s="255">
        <v>40.22</v>
      </c>
      <c r="H49">
        <v>100</v>
      </c>
      <c r="I49">
        <v>2080</v>
      </c>
    </row>
    <row r="50" spans="1:9" ht="12.75">
      <c r="A50">
        <v>8</v>
      </c>
      <c r="B50">
        <v>2008</v>
      </c>
      <c r="C50" t="s">
        <v>168</v>
      </c>
      <c r="D50" t="s">
        <v>112</v>
      </c>
      <c r="E50" s="662">
        <v>46.236</v>
      </c>
      <c r="F50" s="255">
        <v>3.853</v>
      </c>
      <c r="G50" s="255">
        <v>22.22</v>
      </c>
      <c r="H50">
        <v>100</v>
      </c>
      <c r="I50">
        <v>2080</v>
      </c>
    </row>
    <row r="51" spans="1:9" ht="12.75">
      <c r="A51">
        <v>8</v>
      </c>
      <c r="B51">
        <v>2008</v>
      </c>
      <c r="C51" t="s">
        <v>168</v>
      </c>
      <c r="D51" t="s">
        <v>148</v>
      </c>
      <c r="E51" s="662">
        <v>46.748</v>
      </c>
      <c r="F51" s="255">
        <v>3.895</v>
      </c>
      <c r="G51" s="255">
        <v>22.47</v>
      </c>
      <c r="H51">
        <v>100</v>
      </c>
      <c r="I51">
        <v>2080</v>
      </c>
    </row>
    <row r="52" spans="1:9" ht="12.75">
      <c r="A52">
        <v>8</v>
      </c>
      <c r="B52">
        <v>2008</v>
      </c>
      <c r="C52" t="s">
        <v>168</v>
      </c>
      <c r="D52" t="s">
        <v>128</v>
      </c>
      <c r="E52" s="662">
        <v>50.85</v>
      </c>
      <c r="F52" s="255">
        <v>4.237</v>
      </c>
      <c r="G52" s="255">
        <v>24.44</v>
      </c>
      <c r="H52">
        <v>100</v>
      </c>
      <c r="I52">
        <v>2080</v>
      </c>
    </row>
    <row r="53" spans="1:9" ht="12.75">
      <c r="A53">
        <v>8</v>
      </c>
      <c r="B53">
        <v>2008</v>
      </c>
      <c r="C53" t="s">
        <v>168</v>
      </c>
      <c r="D53" t="s">
        <v>225</v>
      </c>
      <c r="E53" s="662">
        <v>48.44</v>
      </c>
      <c r="F53" s="255">
        <v>4.036</v>
      </c>
      <c r="G53" s="255">
        <v>23.28</v>
      </c>
      <c r="H53">
        <v>100</v>
      </c>
      <c r="I53">
        <v>2080</v>
      </c>
    </row>
    <row r="54" spans="1:9" ht="12.75">
      <c r="A54">
        <v>8</v>
      </c>
      <c r="B54">
        <v>2008</v>
      </c>
      <c r="C54" t="s">
        <v>169</v>
      </c>
      <c r="D54" t="s">
        <v>114</v>
      </c>
      <c r="E54" s="662">
        <v>90.528</v>
      </c>
      <c r="F54" s="255">
        <v>7.544</v>
      </c>
      <c r="G54" s="255">
        <v>43.52</v>
      </c>
      <c r="H54">
        <v>100</v>
      </c>
      <c r="I54">
        <v>2080</v>
      </c>
    </row>
    <row r="55" spans="1:9" ht="12.75">
      <c r="A55">
        <v>8</v>
      </c>
      <c r="B55">
        <v>2008</v>
      </c>
      <c r="C55" t="s">
        <v>169</v>
      </c>
      <c r="D55" t="s">
        <v>112</v>
      </c>
      <c r="E55" s="662">
        <v>51.75</v>
      </c>
      <c r="F55" s="255">
        <v>4.312</v>
      </c>
      <c r="G55" s="255">
        <v>24.87</v>
      </c>
      <c r="H55">
        <v>100</v>
      </c>
      <c r="I55">
        <v>2080</v>
      </c>
    </row>
    <row r="56" spans="1:9" ht="12.75">
      <c r="A56">
        <v>8</v>
      </c>
      <c r="B56">
        <v>2008</v>
      </c>
      <c r="C56" t="s">
        <v>169</v>
      </c>
      <c r="D56" t="s">
        <v>132</v>
      </c>
      <c r="E56" s="662">
        <v>108.3</v>
      </c>
      <c r="F56" s="255">
        <v>9.025</v>
      </c>
      <c r="G56" s="255">
        <v>52.06</v>
      </c>
      <c r="H56">
        <v>100</v>
      </c>
      <c r="I56">
        <v>2080</v>
      </c>
    </row>
    <row r="57" spans="1:9" ht="12.75">
      <c r="A57">
        <v>8</v>
      </c>
      <c r="B57">
        <v>2008</v>
      </c>
      <c r="C57" t="s">
        <v>169</v>
      </c>
      <c r="D57" t="s">
        <v>170</v>
      </c>
      <c r="E57" s="662">
        <v>30.536</v>
      </c>
      <c r="F57" s="255">
        <v>2.544</v>
      </c>
      <c r="G57" s="255">
        <v>14.68</v>
      </c>
      <c r="H57">
        <v>100</v>
      </c>
      <c r="I57">
        <v>2080</v>
      </c>
    </row>
    <row r="58" spans="1:9" ht="12.75">
      <c r="A58">
        <v>8</v>
      </c>
      <c r="B58">
        <v>2008</v>
      </c>
      <c r="C58" t="s">
        <v>169</v>
      </c>
      <c r="D58" t="s">
        <v>226</v>
      </c>
      <c r="E58" s="662">
        <v>40.706</v>
      </c>
      <c r="F58" s="255">
        <v>3.392</v>
      </c>
      <c r="G58" s="255">
        <v>19.57</v>
      </c>
      <c r="H58">
        <v>100</v>
      </c>
      <c r="I58">
        <v>2080</v>
      </c>
    </row>
    <row r="59" spans="1:9" ht="12.75">
      <c r="A59">
        <v>8</v>
      </c>
      <c r="B59">
        <v>2008</v>
      </c>
      <c r="C59" t="s">
        <v>169</v>
      </c>
      <c r="D59" t="s">
        <v>134</v>
      </c>
      <c r="E59" s="662">
        <v>78.133</v>
      </c>
      <c r="F59" s="255">
        <v>6.511</v>
      </c>
      <c r="G59" s="255">
        <v>37.56</v>
      </c>
      <c r="H59">
        <v>100</v>
      </c>
      <c r="I59">
        <v>2080</v>
      </c>
    </row>
    <row r="60" spans="1:9" ht="12.75">
      <c r="A60">
        <v>8</v>
      </c>
      <c r="B60">
        <v>2008</v>
      </c>
      <c r="C60" t="s">
        <v>169</v>
      </c>
      <c r="D60" t="s">
        <v>128</v>
      </c>
      <c r="E60" s="662">
        <v>54.384</v>
      </c>
      <c r="F60" s="255">
        <v>4.532</v>
      </c>
      <c r="G60" s="255">
        <v>26.14</v>
      </c>
      <c r="H60">
        <v>100</v>
      </c>
      <c r="I60">
        <v>2080</v>
      </c>
    </row>
    <row r="61" spans="1:9" ht="12.75">
      <c r="A61">
        <v>8</v>
      </c>
      <c r="B61">
        <v>2008</v>
      </c>
      <c r="C61" t="s">
        <v>172</v>
      </c>
      <c r="D61" t="s">
        <v>114</v>
      </c>
      <c r="E61" s="662">
        <v>101.1</v>
      </c>
      <c r="F61" s="255">
        <v>8.425</v>
      </c>
      <c r="G61" s="255">
        <v>58.56</v>
      </c>
      <c r="H61">
        <v>83</v>
      </c>
      <c r="I61">
        <v>1726</v>
      </c>
    </row>
    <row r="62" spans="1:9" ht="12.75">
      <c r="A62">
        <v>8</v>
      </c>
      <c r="B62">
        <v>2008</v>
      </c>
      <c r="C62" t="s">
        <v>172</v>
      </c>
      <c r="D62" t="s">
        <v>134</v>
      </c>
      <c r="E62" s="662">
        <v>65.35</v>
      </c>
      <c r="F62" s="255">
        <v>5.445</v>
      </c>
      <c r="G62" s="255">
        <v>37.85</v>
      </c>
      <c r="H62">
        <v>83</v>
      </c>
      <c r="I62">
        <v>1726</v>
      </c>
    </row>
    <row r="63" spans="1:9" ht="12.75">
      <c r="A63">
        <v>8</v>
      </c>
      <c r="B63">
        <v>2008</v>
      </c>
      <c r="C63" t="s">
        <v>172</v>
      </c>
      <c r="D63" t="s">
        <v>128</v>
      </c>
      <c r="E63" s="662">
        <v>59.975</v>
      </c>
      <c r="F63" s="255">
        <v>4.997</v>
      </c>
      <c r="G63" s="255">
        <v>34.73</v>
      </c>
      <c r="H63">
        <v>83</v>
      </c>
      <c r="I63">
        <v>1726</v>
      </c>
    </row>
    <row r="64" spans="1:9" ht="12.75">
      <c r="A64">
        <v>8</v>
      </c>
      <c r="B64">
        <v>2008</v>
      </c>
      <c r="C64" t="s">
        <v>172</v>
      </c>
      <c r="D64" t="s">
        <v>227</v>
      </c>
      <c r="E64" s="662">
        <v>109.346</v>
      </c>
      <c r="F64" s="255">
        <v>9.112</v>
      </c>
      <c r="G64" s="255">
        <v>52.57</v>
      </c>
      <c r="H64">
        <v>100</v>
      </c>
      <c r="I64">
        <v>2080</v>
      </c>
    </row>
    <row r="65" spans="1:9" ht="12.75">
      <c r="A65">
        <v>8</v>
      </c>
      <c r="B65">
        <v>2008</v>
      </c>
      <c r="C65" t="s">
        <v>173</v>
      </c>
      <c r="D65" t="s">
        <v>114</v>
      </c>
      <c r="E65" s="662">
        <v>98.85</v>
      </c>
      <c r="F65" s="255">
        <v>8.237</v>
      </c>
      <c r="G65" s="255">
        <v>47.52</v>
      </c>
      <c r="H65">
        <v>100</v>
      </c>
      <c r="I65">
        <v>2080</v>
      </c>
    </row>
    <row r="66" spans="1:9" ht="12.75">
      <c r="A66">
        <v>8</v>
      </c>
      <c r="B66">
        <v>2008</v>
      </c>
      <c r="C66" t="s">
        <v>173</v>
      </c>
      <c r="D66" t="s">
        <v>132</v>
      </c>
      <c r="E66" s="662">
        <v>108.35</v>
      </c>
      <c r="F66" s="255">
        <v>9.029</v>
      </c>
      <c r="G66" s="255">
        <v>52.09</v>
      </c>
      <c r="H66">
        <v>100</v>
      </c>
      <c r="I66">
        <v>2080</v>
      </c>
    </row>
    <row r="67" spans="1:9" ht="12.75">
      <c r="A67">
        <v>8</v>
      </c>
      <c r="B67">
        <v>2008</v>
      </c>
      <c r="C67" t="s">
        <v>173</v>
      </c>
      <c r="D67" t="s">
        <v>134</v>
      </c>
      <c r="E67" s="662">
        <v>73.05</v>
      </c>
      <c r="F67" s="255">
        <v>6.087</v>
      </c>
      <c r="G67" s="255">
        <v>35.12</v>
      </c>
      <c r="H67">
        <v>100</v>
      </c>
      <c r="I67">
        <v>2080</v>
      </c>
    </row>
    <row r="68" spans="1:9" ht="12.75">
      <c r="A68">
        <v>8</v>
      </c>
      <c r="B68">
        <v>2008</v>
      </c>
      <c r="C68" t="s">
        <v>173</v>
      </c>
      <c r="D68" t="s">
        <v>128</v>
      </c>
      <c r="E68" s="662">
        <v>58.1</v>
      </c>
      <c r="F68" s="255">
        <v>4.841</v>
      </c>
      <c r="G68" s="255">
        <v>27.93</v>
      </c>
      <c r="H68">
        <v>100</v>
      </c>
      <c r="I68">
        <v>2080</v>
      </c>
    </row>
    <row r="69" spans="1:9" ht="12.75">
      <c r="A69">
        <v>8</v>
      </c>
      <c r="B69">
        <v>2008</v>
      </c>
      <c r="C69" t="s">
        <v>174</v>
      </c>
      <c r="D69" t="s">
        <v>114</v>
      </c>
      <c r="E69" s="662">
        <v>77.64</v>
      </c>
      <c r="F69" s="255">
        <v>6.47</v>
      </c>
      <c r="G69" s="255">
        <v>37.32</v>
      </c>
      <c r="H69">
        <v>100</v>
      </c>
      <c r="I69">
        <v>2080</v>
      </c>
    </row>
    <row r="70" spans="1:9" ht="12.75">
      <c r="A70">
        <v>8</v>
      </c>
      <c r="B70">
        <v>2008</v>
      </c>
      <c r="C70" t="s">
        <v>174</v>
      </c>
      <c r="D70" t="s">
        <v>228</v>
      </c>
      <c r="E70" s="662">
        <v>40</v>
      </c>
      <c r="F70" s="255">
        <v>3.333</v>
      </c>
      <c r="G70" s="255">
        <v>19.23</v>
      </c>
      <c r="H70">
        <v>100</v>
      </c>
      <c r="I70">
        <v>2080</v>
      </c>
    </row>
    <row r="71" spans="1:9" ht="12.75">
      <c r="A71">
        <v>8</v>
      </c>
      <c r="B71">
        <v>2008</v>
      </c>
      <c r="C71" t="s">
        <v>175</v>
      </c>
      <c r="D71" t="s">
        <v>114</v>
      </c>
      <c r="E71" s="662">
        <v>89.991</v>
      </c>
      <c r="F71" s="255">
        <v>7.499</v>
      </c>
      <c r="G71" s="255">
        <v>43.26</v>
      </c>
      <c r="H71">
        <v>100</v>
      </c>
      <c r="I71">
        <v>2080</v>
      </c>
    </row>
    <row r="72" spans="1:9" ht="12.75">
      <c r="A72">
        <v>8</v>
      </c>
      <c r="B72">
        <v>2008</v>
      </c>
      <c r="C72" t="s">
        <v>175</v>
      </c>
      <c r="D72" t="s">
        <v>148</v>
      </c>
      <c r="E72" s="662">
        <v>48.256</v>
      </c>
      <c r="F72" s="255">
        <v>4.021</v>
      </c>
      <c r="G72" s="255">
        <v>23.2</v>
      </c>
      <c r="H72">
        <v>100</v>
      </c>
      <c r="I72">
        <v>2080</v>
      </c>
    </row>
    <row r="73" spans="1:9" ht="12.75">
      <c r="A73">
        <v>8</v>
      </c>
      <c r="B73">
        <v>2008</v>
      </c>
      <c r="C73" t="s">
        <v>175</v>
      </c>
      <c r="D73" t="s">
        <v>128</v>
      </c>
      <c r="E73" s="662">
        <v>40.077</v>
      </c>
      <c r="F73" s="255">
        <v>3.339</v>
      </c>
      <c r="G73" s="255">
        <v>19.26</v>
      </c>
      <c r="H73">
        <v>100</v>
      </c>
      <c r="I73">
        <v>2080</v>
      </c>
    </row>
    <row r="74" spans="1:9" ht="12.75">
      <c r="A74">
        <v>8</v>
      </c>
      <c r="B74">
        <v>2008</v>
      </c>
      <c r="C74" t="s">
        <v>177</v>
      </c>
      <c r="D74" t="s">
        <v>114</v>
      </c>
      <c r="E74" s="662">
        <v>65.65</v>
      </c>
      <c r="F74" s="255">
        <v>5.47</v>
      </c>
      <c r="G74" s="255">
        <v>31.56</v>
      </c>
      <c r="H74">
        <v>100</v>
      </c>
      <c r="I74">
        <v>2080</v>
      </c>
    </row>
    <row r="75" ht="12.75">
      <c r="E75" s="66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1" sqref="J1:J26"/>
    </sheetView>
  </sheetViews>
  <sheetFormatPr defaultColWidth="9.140625" defaultRowHeight="12.75"/>
  <sheetData>
    <row r="1" spans="1:10" ht="12.75">
      <c r="A1" t="s">
        <v>260</v>
      </c>
      <c r="J1" s="734" t="s">
        <v>289</v>
      </c>
    </row>
    <row r="2" spans="1:10" ht="12.75">
      <c r="A2" t="s">
        <v>261</v>
      </c>
      <c r="J2" s="734"/>
    </row>
    <row r="3" spans="1:10" ht="12.75">
      <c r="A3" t="s">
        <v>262</v>
      </c>
      <c r="J3" s="734" t="s">
        <v>290</v>
      </c>
    </row>
    <row r="4" spans="1:10" ht="12.75">
      <c r="A4" t="s">
        <v>263</v>
      </c>
      <c r="J4" s="734"/>
    </row>
    <row r="5" spans="1:10" ht="12.75">
      <c r="A5" t="s">
        <v>264</v>
      </c>
      <c r="J5" s="734" t="s">
        <v>291</v>
      </c>
    </row>
    <row r="6" spans="1:10" ht="12.75">
      <c r="A6" t="s">
        <v>265</v>
      </c>
      <c r="J6" s="734" t="s">
        <v>292</v>
      </c>
    </row>
    <row r="7" ht="12.75">
      <c r="J7" s="734"/>
    </row>
    <row r="8" spans="1:10" ht="12.75">
      <c r="A8" t="s">
        <v>266</v>
      </c>
      <c r="J8" s="734" t="s">
        <v>293</v>
      </c>
    </row>
    <row r="9" spans="1:10" ht="12.75">
      <c r="A9" t="s">
        <v>267</v>
      </c>
      <c r="J9" s="734"/>
    </row>
    <row r="10" spans="1:10" ht="12.75">
      <c r="A10" t="s">
        <v>268</v>
      </c>
      <c r="J10" s="734" t="s">
        <v>294</v>
      </c>
    </row>
    <row r="11" ht="12.75">
      <c r="J11" s="734"/>
    </row>
    <row r="12" spans="1:10" ht="12.75">
      <c r="A12" t="s">
        <v>269</v>
      </c>
      <c r="J12" s="734" t="s">
        <v>295</v>
      </c>
    </row>
    <row r="13" spans="1:10" ht="12.75">
      <c r="A13" t="s">
        <v>270</v>
      </c>
      <c r="J13" s="734"/>
    </row>
    <row r="14" spans="1:10" ht="12.75">
      <c r="A14" t="s">
        <v>271</v>
      </c>
      <c r="J14" s="734" t="s">
        <v>296</v>
      </c>
    </row>
    <row r="15" spans="1:10" ht="12.75">
      <c r="A15" t="s">
        <v>272</v>
      </c>
      <c r="J15" s="734"/>
    </row>
    <row r="16" ht="12.75">
      <c r="A16" t="s">
        <v>273</v>
      </c>
    </row>
    <row r="17" ht="12.75">
      <c r="J17" s="734" t="s">
        <v>297</v>
      </c>
    </row>
    <row r="18" spans="1:10" ht="12.75">
      <c r="A18" t="s">
        <v>274</v>
      </c>
      <c r="J18" s="734" t="s">
        <v>298</v>
      </c>
    </row>
    <row r="19" spans="1:10" ht="12.75">
      <c r="A19" t="s">
        <v>275</v>
      </c>
      <c r="J19" s="734" t="s">
        <v>299</v>
      </c>
    </row>
    <row r="20" spans="1:10" ht="12.75">
      <c r="A20" t="s">
        <v>276</v>
      </c>
      <c r="J20" s="734" t="s">
        <v>300</v>
      </c>
    </row>
    <row r="21" ht="12.75">
      <c r="J21" s="734" t="s">
        <v>301</v>
      </c>
    </row>
    <row r="22" spans="2:10" ht="12.75">
      <c r="B22" t="s">
        <v>277</v>
      </c>
      <c r="J22" s="734" t="s">
        <v>283</v>
      </c>
    </row>
    <row r="24" spans="1:10" ht="12.75">
      <c r="A24" t="s">
        <v>278</v>
      </c>
      <c r="J24" s="734" t="s">
        <v>302</v>
      </c>
    </row>
    <row r="25" spans="1:10" ht="12.75">
      <c r="A25" t="s">
        <v>279</v>
      </c>
      <c r="D25" t="s">
        <v>280</v>
      </c>
      <c r="J25" s="734" t="s">
        <v>303</v>
      </c>
    </row>
    <row r="26" spans="1:10" ht="15.75">
      <c r="A26" t="s">
        <v>281</v>
      </c>
      <c r="J26" s="734" t="s">
        <v>304</v>
      </c>
    </row>
    <row r="27" ht="12.75">
      <c r="A27" t="s">
        <v>282</v>
      </c>
    </row>
    <row r="28" ht="12.75">
      <c r="A28" t="s">
        <v>283</v>
      </c>
    </row>
    <row r="30" ht="12.75">
      <c r="A30" t="s">
        <v>284</v>
      </c>
    </row>
    <row r="31" ht="12.75">
      <c r="A31" t="s">
        <v>285</v>
      </c>
    </row>
    <row r="33" ht="12.75">
      <c r="A33" t="s">
        <v>286</v>
      </c>
    </row>
    <row r="34" ht="12.75">
      <c r="A34" t="s">
        <v>287</v>
      </c>
    </row>
    <row r="36" ht="12.75">
      <c r="A36" t="s">
        <v>288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2"/>
  <sheetViews>
    <sheetView zoomScale="75" zoomScaleNormal="75" workbookViewId="0" topLeftCell="AV1">
      <selection activeCell="CO3" sqref="CO3"/>
    </sheetView>
  </sheetViews>
  <sheetFormatPr defaultColWidth="9.140625" defaultRowHeight="12.75"/>
  <cols>
    <col min="1" max="1" width="5.421875" style="27" hidden="1" customWidth="1"/>
    <col min="2" max="2" width="8.57421875" style="26" hidden="1" customWidth="1"/>
    <col min="3" max="3" width="21.7109375" style="27" hidden="1" customWidth="1"/>
    <col min="4" max="8" width="7.57421875" style="27" hidden="1" customWidth="1"/>
    <col min="9" max="9" width="7.8515625" style="27" hidden="1" customWidth="1"/>
    <col min="10" max="10" width="3.140625" style="32" hidden="1" customWidth="1"/>
    <col min="11" max="11" width="6.421875" style="26" hidden="1" customWidth="1"/>
    <col min="12" max="12" width="6.00390625" style="26" hidden="1" customWidth="1"/>
    <col min="13" max="13" width="8.140625" style="26" hidden="1" customWidth="1"/>
    <col min="14" max="14" width="8.00390625" style="26" hidden="1" customWidth="1"/>
    <col min="15" max="15" width="23.140625" style="27" hidden="1" customWidth="1"/>
    <col min="16" max="16" width="7.7109375" style="33" hidden="1" customWidth="1"/>
    <col min="17" max="17" width="8.00390625" style="33" hidden="1" customWidth="1"/>
    <col min="18" max="18" width="5.00390625" style="33" hidden="1" customWidth="1"/>
    <col min="19" max="19" width="6.7109375" style="33" hidden="1" customWidth="1"/>
    <col min="20" max="20" width="7.7109375" style="33" hidden="1" customWidth="1"/>
    <col min="21" max="22" width="6.421875" style="66" hidden="1" customWidth="1"/>
    <col min="23" max="27" width="10.421875" style="32" hidden="1" customWidth="1"/>
    <col min="28" max="28" width="8.8515625" style="32" hidden="1" customWidth="1"/>
    <col min="29" max="29" width="3.7109375" style="32" hidden="1" customWidth="1"/>
    <col min="30" max="30" width="3.57421875" style="32" hidden="1" customWidth="1"/>
    <col min="31" max="31" width="6.421875" style="131" hidden="1" customWidth="1"/>
    <col min="32" max="32" width="6.00390625" style="131" hidden="1" customWidth="1"/>
    <col min="33" max="33" width="6.8515625" style="131" hidden="1" customWidth="1"/>
    <col min="34" max="34" width="13.7109375" style="571" bestFit="1" customWidth="1"/>
    <col min="35" max="35" width="26.57421875" style="491" bestFit="1" customWidth="1"/>
    <col min="36" max="36" width="31.7109375" style="492" bestFit="1" customWidth="1"/>
    <col min="37" max="37" width="8.7109375" style="492" customWidth="1"/>
    <col min="38" max="38" width="43.140625" style="492" bestFit="1" customWidth="1"/>
    <col min="39" max="39" width="7.57421875" style="645" bestFit="1" customWidth="1"/>
    <col min="40" max="40" width="8.7109375" style="645" bestFit="1" customWidth="1"/>
    <col min="41" max="41" width="9.140625" style="491" bestFit="1" customWidth="1"/>
    <col min="42" max="42" width="17.421875" style="491" bestFit="1" customWidth="1"/>
    <col min="43" max="43" width="9.140625" style="491" bestFit="1" customWidth="1"/>
    <col min="44" max="44" width="17.7109375" style="491" bestFit="1" customWidth="1"/>
    <col min="45" max="46" width="9.140625" style="491" bestFit="1" customWidth="1"/>
    <col min="47" max="47" width="9.8515625" style="491" bestFit="1" customWidth="1"/>
    <col min="48" max="48" width="25.28125" style="491" bestFit="1" customWidth="1"/>
    <col min="49" max="49" width="3.140625" style="0" customWidth="1"/>
    <col min="50" max="51" width="9.140625" style="0" hidden="1" customWidth="1"/>
    <col min="52" max="52" width="8.00390625" style="26" hidden="1" customWidth="1"/>
    <col min="53" max="53" width="23.140625" style="27" hidden="1" customWidth="1"/>
    <col min="54" max="54" width="7.7109375" style="33" hidden="1" customWidth="1"/>
    <col min="55" max="55" width="4.00390625" style="33" hidden="1" customWidth="1"/>
    <col min="56" max="56" width="12.7109375" style="33" hidden="1" customWidth="1"/>
    <col min="57" max="58" width="1.8515625" style="66" hidden="1" customWidth="1"/>
    <col min="59" max="59" width="2.421875" style="27" hidden="1" customWidth="1"/>
    <col min="60" max="64" width="13.421875" style="27" hidden="1" customWidth="1"/>
    <col min="65" max="65" width="8.8515625" style="27" hidden="1" customWidth="1"/>
    <col min="66" max="69" width="0" style="0" hidden="1" customWidth="1"/>
    <col min="70" max="70" width="10.28125" style="0" hidden="1" customWidth="1"/>
    <col min="71" max="91" width="0" style="0" hidden="1" customWidth="1"/>
    <col min="94" max="94" width="12.57421875" style="0" customWidth="1"/>
    <col min="95" max="95" width="25.00390625" style="0" customWidth="1"/>
    <col min="96" max="96" width="11.421875" style="0" customWidth="1"/>
    <col min="97" max="97" width="12.57421875" style="0" customWidth="1"/>
    <col min="98" max="98" width="18.8515625" style="0" customWidth="1"/>
    <col min="99" max="102" width="1.28515625" style="32" customWidth="1"/>
    <col min="103" max="103" width="12.7109375" style="704" customWidth="1"/>
    <col min="104" max="104" width="11.8515625" style="704" customWidth="1"/>
    <col min="105" max="106" width="10.8515625" style="704" customWidth="1"/>
    <col min="107" max="107" width="11.7109375" style="704" customWidth="1"/>
    <col min="108" max="108" width="12.28125" style="0" customWidth="1"/>
    <col min="111" max="111" width="9.140625" style="729" customWidth="1"/>
    <col min="113" max="114" width="9.140625" style="359" customWidth="1"/>
    <col min="115" max="115" width="10.7109375" style="359" customWidth="1"/>
    <col min="116" max="117" width="9.140625" style="359" customWidth="1"/>
    <col min="118" max="120" width="9.140625" style="32" customWidth="1"/>
    <col min="121" max="126" width="10.8515625" style="359" customWidth="1"/>
    <col min="127" max="128" width="9.140625" style="359" customWidth="1"/>
    <col min="131" max="131" width="10.28125" style="0" bestFit="1" customWidth="1"/>
    <col min="133" max="133" width="11.8515625" style="0" bestFit="1" customWidth="1"/>
  </cols>
  <sheetData>
    <row r="1" spans="1:128" s="178" customFormat="1" ht="28.5" thickBot="1">
      <c r="A1" s="172"/>
      <c r="B1" s="173" t="s">
        <v>65</v>
      </c>
      <c r="C1" s="172"/>
      <c r="D1" s="172"/>
      <c r="E1" s="172"/>
      <c r="F1" s="172"/>
      <c r="G1" s="172"/>
      <c r="H1" s="172"/>
      <c r="I1" s="172"/>
      <c r="J1" s="174"/>
      <c r="K1" s="175"/>
      <c r="L1" s="175"/>
      <c r="M1" s="175"/>
      <c r="N1" s="175"/>
      <c r="O1" s="172"/>
      <c r="P1" s="176"/>
      <c r="Q1" s="176"/>
      <c r="R1" s="176"/>
      <c r="S1" s="176"/>
      <c r="T1" s="176"/>
      <c r="U1" s="172"/>
      <c r="V1" s="172"/>
      <c r="W1" s="174"/>
      <c r="X1" s="174"/>
      <c r="Y1" s="174"/>
      <c r="Z1" s="174"/>
      <c r="AA1" s="174"/>
      <c r="AB1" s="174"/>
      <c r="AC1" s="174"/>
      <c r="AD1" s="174"/>
      <c r="AE1" s="209"/>
      <c r="AF1" s="209"/>
      <c r="AG1" s="209"/>
      <c r="AH1" s="481"/>
      <c r="AI1" s="482"/>
      <c r="AJ1" s="483"/>
      <c r="AK1" s="484" t="s">
        <v>191</v>
      </c>
      <c r="AL1" s="483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Z1" s="175"/>
      <c r="BA1" s="172"/>
      <c r="BB1" s="176"/>
      <c r="BC1" s="177" t="s">
        <v>94</v>
      </c>
      <c r="BD1" s="176"/>
      <c r="BE1" s="172"/>
      <c r="BF1" s="172"/>
      <c r="BG1" s="172"/>
      <c r="BH1" s="172"/>
      <c r="BI1" s="172"/>
      <c r="BJ1" s="172"/>
      <c r="BK1" s="172"/>
      <c r="BL1" s="172"/>
      <c r="BM1" s="172"/>
      <c r="CP1" s="175"/>
      <c r="CQ1" s="172"/>
      <c r="CR1" s="176"/>
      <c r="CS1" s="670" t="s">
        <v>259</v>
      </c>
      <c r="CT1" s="671"/>
      <c r="CU1" s="672"/>
      <c r="CV1" s="672"/>
      <c r="CW1" s="672"/>
      <c r="CX1" s="672"/>
      <c r="CY1" s="677"/>
      <c r="CZ1" s="705"/>
      <c r="DA1" s="706"/>
      <c r="DB1" s="176"/>
      <c r="DC1" s="176"/>
      <c r="DD1" s="172"/>
      <c r="DG1" s="728"/>
      <c r="DI1" s="350"/>
      <c r="DJ1" s="351"/>
      <c r="DK1" s="352"/>
      <c r="DL1" s="353" t="s">
        <v>191</v>
      </c>
      <c r="DM1" s="352"/>
      <c r="DN1" s="174"/>
      <c r="DO1" s="174"/>
      <c r="DP1" s="174"/>
      <c r="DQ1" s="351"/>
      <c r="DR1" s="351"/>
      <c r="DS1" s="351"/>
      <c r="DT1" s="351"/>
      <c r="DU1" s="351"/>
      <c r="DV1" s="351"/>
      <c r="DW1" s="351"/>
      <c r="DX1" s="351"/>
    </row>
    <row r="2" spans="1:128" s="178" customFormat="1" ht="6.75" customHeight="1" thickBot="1">
      <c r="A2" s="172"/>
      <c r="B2" s="179" t="s">
        <v>47</v>
      </c>
      <c r="C2" s="180"/>
      <c r="D2" s="180"/>
      <c r="E2" s="180"/>
      <c r="F2" s="180"/>
      <c r="G2" s="180"/>
      <c r="H2" s="180"/>
      <c r="I2" s="181"/>
      <c r="J2" s="174"/>
      <c r="K2" s="175"/>
      <c r="L2" s="175"/>
      <c r="M2" s="175"/>
      <c r="N2" s="175"/>
      <c r="O2" s="172"/>
      <c r="P2" s="176"/>
      <c r="Q2" s="182" t="s">
        <v>77</v>
      </c>
      <c r="R2" s="183"/>
      <c r="S2" s="184"/>
      <c r="T2" s="185"/>
      <c r="U2" s="185"/>
      <c r="V2" s="185"/>
      <c r="W2" s="210"/>
      <c r="X2" s="211"/>
      <c r="Y2" s="211"/>
      <c r="Z2" s="211"/>
      <c r="AA2" s="211"/>
      <c r="AB2" s="211"/>
      <c r="AC2" s="212"/>
      <c r="AD2" s="213"/>
      <c r="AE2" s="209"/>
      <c r="AF2" s="209"/>
      <c r="AG2" s="209"/>
      <c r="AH2" s="481"/>
      <c r="AI2" s="482"/>
      <c r="AJ2" s="483"/>
      <c r="AK2" s="485">
        <v>39226</v>
      </c>
      <c r="AL2" s="486"/>
      <c r="AM2" s="487"/>
      <c r="AN2" s="488"/>
      <c r="AO2" s="488"/>
      <c r="AP2" s="488"/>
      <c r="AQ2" s="488"/>
      <c r="AR2" s="488"/>
      <c r="AS2" s="488"/>
      <c r="AT2" s="488"/>
      <c r="AU2" s="488"/>
      <c r="AV2" s="489"/>
      <c r="AW2" s="188"/>
      <c r="AX2" s="188"/>
      <c r="AY2" s="188"/>
      <c r="AZ2" s="189" t="s">
        <v>87</v>
      </c>
      <c r="BA2" s="187"/>
      <c r="BB2" s="187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CP2" s="175"/>
      <c r="CQ2" s="172"/>
      <c r="CR2" s="176"/>
      <c r="CS2" s="186"/>
      <c r="CT2" s="321"/>
      <c r="CU2" s="445"/>
      <c r="CV2" s="446"/>
      <c r="CW2" s="446"/>
      <c r="CX2" s="446"/>
      <c r="CY2" s="184"/>
      <c r="CZ2" s="184"/>
      <c r="DA2" s="184"/>
      <c r="DB2" s="184"/>
      <c r="DC2" s="184"/>
      <c r="DD2" s="181"/>
      <c r="DG2" s="728"/>
      <c r="DI2" s="350"/>
      <c r="DJ2" s="351"/>
      <c r="DK2" s="352"/>
      <c r="DL2" s="354">
        <v>39226</v>
      </c>
      <c r="DM2" s="355"/>
      <c r="DN2" s="445"/>
      <c r="DO2" s="446"/>
      <c r="DP2" s="446"/>
      <c r="DQ2" s="356"/>
      <c r="DR2" s="356"/>
      <c r="DS2" s="356"/>
      <c r="DT2" s="356"/>
      <c r="DU2" s="356"/>
      <c r="DV2" s="356"/>
      <c r="DW2" s="357"/>
      <c r="DX2" s="351"/>
    </row>
    <row r="3" spans="2:127" ht="24" customHeight="1" thickBot="1">
      <c r="B3" s="34" t="s">
        <v>46</v>
      </c>
      <c r="D3" s="35" t="s">
        <v>41</v>
      </c>
      <c r="E3" s="35" t="s">
        <v>42</v>
      </c>
      <c r="F3" s="35" t="s">
        <v>45</v>
      </c>
      <c r="G3" s="35" t="s">
        <v>43</v>
      </c>
      <c r="H3" s="35" t="s">
        <v>44</v>
      </c>
      <c r="N3" s="34" t="s">
        <v>75</v>
      </c>
      <c r="P3" s="33" t="s">
        <v>45</v>
      </c>
      <c r="Q3" s="129" t="s">
        <v>84</v>
      </c>
      <c r="R3" s="103"/>
      <c r="S3" s="128"/>
      <c r="U3" s="89" t="s">
        <v>41</v>
      </c>
      <c r="V3" s="89" t="s">
        <v>42</v>
      </c>
      <c r="W3" s="214" t="s">
        <v>45</v>
      </c>
      <c r="X3" s="214" t="s">
        <v>43</v>
      </c>
      <c r="Y3" s="214" t="s">
        <v>44</v>
      </c>
      <c r="Z3" s="214" t="s">
        <v>68</v>
      </c>
      <c r="AA3" s="214" t="s">
        <v>73</v>
      </c>
      <c r="AH3" s="490"/>
      <c r="AJ3" s="492" t="s">
        <v>90</v>
      </c>
      <c r="AL3" s="493"/>
      <c r="AM3" s="494" t="s">
        <v>41</v>
      </c>
      <c r="AN3" s="494" t="s">
        <v>42</v>
      </c>
      <c r="AO3" s="495" t="s">
        <v>43</v>
      </c>
      <c r="AP3" s="495" t="s">
        <v>44</v>
      </c>
      <c r="AQ3" s="495" t="s">
        <v>68</v>
      </c>
      <c r="AR3" s="495" t="s">
        <v>73</v>
      </c>
      <c r="AS3" s="495" t="s">
        <v>95</v>
      </c>
      <c r="AT3" s="495" t="s">
        <v>96</v>
      </c>
      <c r="AU3" s="496" t="s">
        <v>189</v>
      </c>
      <c r="AV3" s="497"/>
      <c r="BB3" s="33" t="s">
        <v>90</v>
      </c>
      <c r="BD3" s="128"/>
      <c r="BE3" s="89" t="s">
        <v>41</v>
      </c>
      <c r="BF3" s="89" t="s">
        <v>42</v>
      </c>
      <c r="BG3" s="35" t="s">
        <v>43</v>
      </c>
      <c r="BH3" s="35" t="s">
        <v>44</v>
      </c>
      <c r="BI3" s="35" t="s">
        <v>68</v>
      </c>
      <c r="BJ3" s="35" t="s">
        <v>73</v>
      </c>
      <c r="BK3" s="35" t="s">
        <v>95</v>
      </c>
      <c r="BL3" s="35" t="s">
        <v>96</v>
      </c>
      <c r="CP3" s="34"/>
      <c r="CQ3" s="27"/>
      <c r="CR3" s="725" t="s">
        <v>68</v>
      </c>
      <c r="CS3" s="33"/>
      <c r="CT3" s="270"/>
      <c r="CU3" s="447"/>
      <c r="CV3" s="447"/>
      <c r="CW3" s="448"/>
      <c r="CX3" s="448"/>
      <c r="CY3" s="322" t="s">
        <v>68</v>
      </c>
      <c r="CZ3" s="322" t="s">
        <v>73</v>
      </c>
      <c r="DA3" s="322" t="s">
        <v>95</v>
      </c>
      <c r="DB3" s="322" t="s">
        <v>96</v>
      </c>
      <c r="DC3" s="323" t="s">
        <v>189</v>
      </c>
      <c r="DD3" s="324"/>
      <c r="DI3" s="358"/>
      <c r="DK3" s="360" t="s">
        <v>90</v>
      </c>
      <c r="DL3" s="360"/>
      <c r="DM3" s="361"/>
      <c r="DN3" s="447" t="s">
        <v>41</v>
      </c>
      <c r="DO3" s="447" t="s">
        <v>42</v>
      </c>
      <c r="DP3" s="448" t="s">
        <v>43</v>
      </c>
      <c r="DQ3" s="362" t="s">
        <v>44</v>
      </c>
      <c r="DR3" s="362" t="s">
        <v>68</v>
      </c>
      <c r="DS3" s="362" t="s">
        <v>73</v>
      </c>
      <c r="DT3" s="362" t="s">
        <v>95</v>
      </c>
      <c r="DU3" s="362" t="s">
        <v>96</v>
      </c>
      <c r="DV3" s="363" t="s">
        <v>189</v>
      </c>
      <c r="DW3" s="364"/>
    </row>
    <row r="4" spans="2:127" ht="17.25" customHeight="1" thickBot="1">
      <c r="B4" s="34"/>
      <c r="D4" s="35"/>
      <c r="E4" s="35"/>
      <c r="F4" s="35"/>
      <c r="G4" s="35"/>
      <c r="H4" s="35"/>
      <c r="N4" s="34"/>
      <c r="Q4" s="311"/>
      <c r="R4" s="261"/>
      <c r="S4" s="261"/>
      <c r="U4" s="89"/>
      <c r="V4" s="89"/>
      <c r="W4" s="214"/>
      <c r="X4" s="214"/>
      <c r="Y4" s="214"/>
      <c r="Z4" s="214"/>
      <c r="AA4" s="214"/>
      <c r="AH4" s="498" t="s">
        <v>202</v>
      </c>
      <c r="AI4" s="499"/>
      <c r="AJ4" s="500"/>
      <c r="AK4" s="500"/>
      <c r="AL4" s="501"/>
      <c r="AM4" s="502"/>
      <c r="AN4" s="502"/>
      <c r="AO4" s="503"/>
      <c r="AP4" s="503"/>
      <c r="AQ4" s="503"/>
      <c r="AR4" s="503"/>
      <c r="AS4" s="503"/>
      <c r="AT4" s="503"/>
      <c r="AU4" s="504"/>
      <c r="AV4" s="505"/>
      <c r="BD4" s="261"/>
      <c r="BE4" s="89"/>
      <c r="BF4" s="89"/>
      <c r="BG4" s="35"/>
      <c r="BH4" s="35"/>
      <c r="BI4" s="35"/>
      <c r="BJ4" s="35"/>
      <c r="BK4" s="35"/>
      <c r="BL4" s="35"/>
      <c r="CP4" s="348" t="s">
        <v>202</v>
      </c>
      <c r="CQ4" s="295"/>
      <c r="CR4" s="107"/>
      <c r="CS4" s="107"/>
      <c r="CT4" s="313"/>
      <c r="CU4" s="314"/>
      <c r="CV4" s="314"/>
      <c r="CW4" s="315"/>
      <c r="CX4" s="315"/>
      <c r="CY4" s="315"/>
      <c r="CZ4" s="315"/>
      <c r="DA4" s="315"/>
      <c r="DB4" s="315"/>
      <c r="DC4" s="316"/>
      <c r="DD4" s="317"/>
      <c r="DI4" s="365" t="s">
        <v>202</v>
      </c>
      <c r="DJ4" s="366"/>
      <c r="DK4" s="367"/>
      <c r="DL4" s="367"/>
      <c r="DM4" s="368"/>
      <c r="DN4" s="314"/>
      <c r="DO4" s="314"/>
      <c r="DP4" s="315"/>
      <c r="DQ4" s="369"/>
      <c r="DR4" s="369"/>
      <c r="DS4" s="369"/>
      <c r="DT4" s="369"/>
      <c r="DU4" s="369"/>
      <c r="DV4" s="370"/>
      <c r="DW4" s="371"/>
    </row>
    <row r="5" spans="2:127" ht="27" thickBot="1">
      <c r="B5" s="34"/>
      <c r="D5" s="35"/>
      <c r="E5" s="35"/>
      <c r="F5" s="35"/>
      <c r="G5" s="35"/>
      <c r="H5" s="35"/>
      <c r="N5" s="34"/>
      <c r="Q5" s="311"/>
      <c r="R5" s="261"/>
      <c r="S5" s="261"/>
      <c r="U5" s="89"/>
      <c r="V5" s="89"/>
      <c r="W5" s="214"/>
      <c r="X5" s="214"/>
      <c r="Y5" s="214"/>
      <c r="Z5" s="214"/>
      <c r="AA5" s="214"/>
      <c r="AH5" s="506">
        <v>31</v>
      </c>
      <c r="AI5" s="507" t="s">
        <v>203</v>
      </c>
      <c r="AJ5" s="508"/>
      <c r="AK5" s="508"/>
      <c r="AL5" s="509">
        <v>31</v>
      </c>
      <c r="AM5" s="502"/>
      <c r="AN5" s="502"/>
      <c r="AO5" s="503"/>
      <c r="AP5" s="510">
        <f aca="true" t="shared" si="0" ref="AP5:AU5">1000*(1+AP74)*(1+AP58)*(1+AP63)*AP67</f>
        <v>1790.763</v>
      </c>
      <c r="AQ5" s="510">
        <f t="shared" si="0"/>
        <v>1917.686394</v>
      </c>
      <c r="AR5" s="510">
        <f t="shared" si="0"/>
        <v>1973.9153887200005</v>
      </c>
      <c r="AS5" s="510">
        <f t="shared" si="0"/>
        <v>2041.0285119364803</v>
      </c>
      <c r="AT5" s="510">
        <f t="shared" si="0"/>
        <v>2110.4234813423204</v>
      </c>
      <c r="AU5" s="510">
        <f t="shared" si="0"/>
        <v>2182.1778797079596</v>
      </c>
      <c r="AV5" s="505"/>
      <c r="BD5" s="261"/>
      <c r="BE5" s="89"/>
      <c r="BF5" s="89"/>
      <c r="BG5" s="35"/>
      <c r="BH5" s="35"/>
      <c r="BI5" s="35"/>
      <c r="BJ5" s="35"/>
      <c r="BK5" s="35"/>
      <c r="BL5" s="35"/>
      <c r="CP5" s="343">
        <v>31</v>
      </c>
      <c r="CQ5" s="260" t="s">
        <v>203</v>
      </c>
      <c r="CR5" s="261">
        <v>1000</v>
      </c>
      <c r="CS5" s="261"/>
      <c r="CT5" s="346">
        <v>31</v>
      </c>
      <c r="CU5" s="314"/>
      <c r="CV5" s="314"/>
      <c r="CW5" s="315"/>
      <c r="CX5" s="646">
        <f aca="true" t="shared" si="1" ref="CX5:DC5">1000*(1+CX74)*(1+CX58)*(1+CX63)*CX67</f>
        <v>1790.763</v>
      </c>
      <c r="CY5" s="345">
        <f t="shared" si="1"/>
        <v>1780.7075000000002</v>
      </c>
      <c r="CZ5" s="345">
        <f t="shared" si="1"/>
        <v>1877.545722</v>
      </c>
      <c r="DA5" s="345">
        <f>1000*(1+DA74)*(1+DA58)*(1+DA63)*DA67</f>
        <v>1924.6229758079999</v>
      </c>
      <c r="DB5" s="345">
        <f t="shared" si="1"/>
        <v>2022.1604297856002</v>
      </c>
      <c r="DC5" s="345">
        <f t="shared" si="1"/>
        <v>2203.9347991150266</v>
      </c>
      <c r="DD5" s="4"/>
      <c r="DF5">
        <v>2175.8591965785295</v>
      </c>
      <c r="DG5" s="729">
        <f>+DF5-DC5</f>
        <v>-28.075602536497172</v>
      </c>
      <c r="DI5" s="372">
        <v>31</v>
      </c>
      <c r="DJ5" s="373" t="s">
        <v>203</v>
      </c>
      <c r="DK5" s="374"/>
      <c r="DL5" s="374"/>
      <c r="DM5" s="375">
        <v>31</v>
      </c>
      <c r="DN5" s="314"/>
      <c r="DO5" s="314"/>
      <c r="DP5" s="315"/>
      <c r="DQ5" s="376">
        <f aca="true" t="shared" si="2" ref="DQ5:DV5">1000*(1+DQ74)*(1+DQ58)*(1+DQ63)*DQ67</f>
        <v>0</v>
      </c>
      <c r="DR5" s="376">
        <f t="shared" si="2"/>
        <v>-30.096760000000025</v>
      </c>
      <c r="DS5" s="376">
        <f t="shared" si="2"/>
        <v>-34.209944730000004</v>
      </c>
      <c r="DT5" s="376">
        <f t="shared" si="2"/>
        <v>-37.00199220706807</v>
      </c>
      <c r="DU5" s="376">
        <f t="shared" si="2"/>
        <v>-41.35579101858139</v>
      </c>
      <c r="DV5" s="376">
        <f t="shared" si="2"/>
        <v>-48.60794292580916</v>
      </c>
      <c r="DW5" s="371"/>
    </row>
    <row r="6" spans="2:127" ht="15">
      <c r="B6" s="26">
        <v>35</v>
      </c>
      <c r="C6" s="27" t="s">
        <v>0</v>
      </c>
      <c r="D6" s="36">
        <v>1709.78</v>
      </c>
      <c r="E6" s="36">
        <v>1734.09</v>
      </c>
      <c r="F6" s="36">
        <v>1749</v>
      </c>
      <c r="G6" s="36">
        <v>1759.63</v>
      </c>
      <c r="H6" s="36">
        <v>1735.78</v>
      </c>
      <c r="I6" s="26">
        <v>35</v>
      </c>
      <c r="N6" s="26">
        <v>35</v>
      </c>
      <c r="O6" s="27" t="s">
        <v>0</v>
      </c>
      <c r="P6" s="33">
        <v>1000</v>
      </c>
      <c r="R6" s="67"/>
      <c r="T6" s="52">
        <v>35</v>
      </c>
      <c r="U6" s="90">
        <f aca="true" t="shared" si="3" ref="U6:AA7">+$P6*(1+U$58)*(1+U$63)*U$65</f>
        <v>1710</v>
      </c>
      <c r="V6" s="90">
        <f t="shared" si="3"/>
        <v>1633.297</v>
      </c>
      <c r="W6" s="133">
        <f t="shared" si="3"/>
        <v>1665</v>
      </c>
      <c r="X6" s="215">
        <f t="shared" si="3"/>
        <v>1812.2431499999996</v>
      </c>
      <c r="Y6" s="215">
        <f t="shared" si="3"/>
        <v>1817.4009163499998</v>
      </c>
      <c r="Z6" s="215">
        <f t="shared" si="3"/>
        <v>1848.2967319279494</v>
      </c>
      <c r="AA6" s="215">
        <f t="shared" si="3"/>
        <v>1879.717776370724</v>
      </c>
      <c r="AB6" s="216">
        <v>35</v>
      </c>
      <c r="AC6" s="131"/>
      <c r="AD6" s="217"/>
      <c r="AH6" s="511">
        <v>35</v>
      </c>
      <c r="AI6" s="507" t="s">
        <v>0</v>
      </c>
      <c r="AJ6" s="508"/>
      <c r="AK6" s="508"/>
      <c r="AL6" s="512">
        <v>35</v>
      </c>
      <c r="AM6" s="513">
        <f aca="true" t="shared" si="4" ref="AM6:AO7">+$P6*(1+AM$58)*(1+AM$63)*AM$65</f>
        <v>1710</v>
      </c>
      <c r="AN6" s="513">
        <f t="shared" si="4"/>
        <v>1633.297</v>
      </c>
      <c r="AO6" s="514">
        <f t="shared" si="4"/>
        <v>1755</v>
      </c>
      <c r="AP6" s="514">
        <f aca="true" t="shared" si="5" ref="AP6:AU6">+$P6*(1+AP$62)*(1+AP$63)*AP$65</f>
        <v>1187.875</v>
      </c>
      <c r="AQ6" s="514">
        <f t="shared" si="5"/>
        <v>1217.5718749999999</v>
      </c>
      <c r="AR6" s="514">
        <f t="shared" si="5"/>
        <v>1242.3640624999998</v>
      </c>
      <c r="AS6" s="514">
        <f t="shared" si="5"/>
        <v>1273.4231640624998</v>
      </c>
      <c r="AT6" s="514">
        <f t="shared" si="5"/>
        <v>1305.2587431640623</v>
      </c>
      <c r="AU6" s="514">
        <f t="shared" si="5"/>
        <v>1337.8902117431637</v>
      </c>
      <c r="AV6" s="515">
        <v>35</v>
      </c>
      <c r="AZ6" s="26">
        <v>35</v>
      </c>
      <c r="BA6" s="27" t="s">
        <v>0</v>
      </c>
      <c r="BB6" s="33">
        <v>1000</v>
      </c>
      <c r="BD6" s="52">
        <v>35</v>
      </c>
      <c r="BE6" s="90">
        <f aca="true" t="shared" si="6" ref="BE6:BL7">+$P6*(1+BE$58)*(1+BE$63)*BE$65</f>
        <v>1710</v>
      </c>
      <c r="BF6" s="90">
        <f t="shared" si="6"/>
        <v>1633.297</v>
      </c>
      <c r="BG6" s="133">
        <f t="shared" si="6"/>
        <v>1755</v>
      </c>
      <c r="BH6" s="65">
        <f t="shared" si="6"/>
        <v>1715.926875</v>
      </c>
      <c r="BI6" s="65">
        <f t="shared" si="6"/>
        <v>1793.022890625</v>
      </c>
      <c r="BJ6" s="65">
        <f t="shared" si="6"/>
        <v>1883.885537109375</v>
      </c>
      <c r="BK6" s="65">
        <f t="shared" si="6"/>
        <v>1930.9826755371091</v>
      </c>
      <c r="BL6" s="65">
        <f t="shared" si="6"/>
        <v>1979.2572424255368</v>
      </c>
      <c r="BM6" s="56">
        <v>35</v>
      </c>
      <c r="CP6" s="99">
        <v>35</v>
      </c>
      <c r="CQ6" s="260" t="s">
        <v>0</v>
      </c>
      <c r="CR6" s="261">
        <v>1000</v>
      </c>
      <c r="CS6" s="261"/>
      <c r="CT6" s="60">
        <v>35</v>
      </c>
      <c r="CU6" s="449">
        <f aca="true" t="shared" si="7" ref="CU6:CW7">+$P6*(1+CU$58)*(1+CU$63)*CU$65</f>
        <v>1710</v>
      </c>
      <c r="CV6" s="449">
        <f t="shared" si="7"/>
        <v>1633.297</v>
      </c>
      <c r="CW6" s="215">
        <f t="shared" si="7"/>
        <v>1755</v>
      </c>
      <c r="CX6" s="215">
        <f>+$P6*(1+CX$62)*(1+CX$63)*CX$65</f>
        <v>1187.875</v>
      </c>
      <c r="CY6" s="65">
        <f>+$CR6*(1+CY$62)*(1+CY$63)*CY$65</f>
        <v>1182.5</v>
      </c>
      <c r="CZ6" s="65">
        <f>+$CR6*(1+CZ$62)*(1+CZ$63)*CZ$65</f>
        <v>1215.196125</v>
      </c>
      <c r="DA6" s="65">
        <f>+$CR6*(1+DA$62)*(1+DA$63)*DA$65</f>
        <v>1244.360832</v>
      </c>
      <c r="DB6" s="65">
        <f>+$CR6*(1+DB$62)*(1+DB$63)*DB$65</f>
        <v>1285.9446657024002</v>
      </c>
      <c r="DC6" s="65">
        <f>+$CR6*(1+DC$62)*(1+DC$63)*DC$65</f>
        <v>1334.8217190088706</v>
      </c>
      <c r="DD6" s="56">
        <v>35</v>
      </c>
      <c r="DF6">
        <v>1334.8217190088706</v>
      </c>
      <c r="DG6" s="729">
        <f aca="true" t="shared" si="8" ref="DG6:DG52">+DF6-DC6</f>
        <v>0</v>
      </c>
      <c r="DI6" s="377">
        <v>35</v>
      </c>
      <c r="DJ6" s="373" t="s">
        <v>0</v>
      </c>
      <c r="DK6" s="374"/>
      <c r="DL6" s="374"/>
      <c r="DM6" s="378">
        <v>35</v>
      </c>
      <c r="DN6" s="449">
        <f aca="true" t="shared" si="9" ref="DN6:DV7">+$P6*(1+DN$58)*(1+DN$63)*DN$65</f>
        <v>1710</v>
      </c>
      <c r="DO6" s="449">
        <f t="shared" si="9"/>
        <v>1633.297</v>
      </c>
      <c r="DP6" s="215">
        <f t="shared" si="9"/>
        <v>1755</v>
      </c>
      <c r="DQ6" s="379">
        <f aca="true" t="shared" si="10" ref="DQ6:DV6">+$P6*(1+DQ$62)*(1+DQ$63)*DQ$65</f>
        <v>0</v>
      </c>
      <c r="DR6" s="379">
        <f t="shared" si="10"/>
        <v>-24.87499999999991</v>
      </c>
      <c r="DS6" s="379">
        <f t="shared" si="10"/>
        <v>-27.763125000000006</v>
      </c>
      <c r="DT6" s="379">
        <f t="shared" si="10"/>
        <v>-29.485318124999836</v>
      </c>
      <c r="DU6" s="379">
        <f t="shared" si="10"/>
        <v>-31.58799324650602</v>
      </c>
      <c r="DV6" s="379">
        <f t="shared" si="10"/>
        <v>-33.96603081217103</v>
      </c>
      <c r="DW6" s="380">
        <v>35</v>
      </c>
    </row>
    <row r="7" spans="2:127" ht="15">
      <c r="B7" s="26">
        <v>37</v>
      </c>
      <c r="C7" s="27" t="s">
        <v>1</v>
      </c>
      <c r="D7" s="36">
        <v>1709.78</v>
      </c>
      <c r="E7" s="36">
        <v>1734.09</v>
      </c>
      <c r="F7" s="36">
        <v>1749</v>
      </c>
      <c r="G7" s="36">
        <v>1759.63</v>
      </c>
      <c r="H7" s="36">
        <v>1735.78</v>
      </c>
      <c r="I7" s="26">
        <v>37</v>
      </c>
      <c r="N7" s="26">
        <v>37</v>
      </c>
      <c r="O7" s="27" t="s">
        <v>1</v>
      </c>
      <c r="P7" s="33">
        <v>1000</v>
      </c>
      <c r="R7" s="67"/>
      <c r="T7" s="52">
        <v>37</v>
      </c>
      <c r="U7" s="90">
        <f t="shared" si="3"/>
        <v>1710</v>
      </c>
      <c r="V7" s="90">
        <f t="shared" si="3"/>
        <v>1633.297</v>
      </c>
      <c r="W7" s="134">
        <f t="shared" si="3"/>
        <v>1665</v>
      </c>
      <c r="X7" s="218">
        <f t="shared" si="3"/>
        <v>1812.2431499999996</v>
      </c>
      <c r="Y7" s="218">
        <f t="shared" si="3"/>
        <v>1817.4009163499998</v>
      </c>
      <c r="Z7" s="218">
        <f t="shared" si="3"/>
        <v>1848.2967319279494</v>
      </c>
      <c r="AA7" s="218">
        <f t="shared" si="3"/>
        <v>1879.717776370724</v>
      </c>
      <c r="AB7" s="219">
        <v>37</v>
      </c>
      <c r="AC7" s="131"/>
      <c r="AD7" s="131"/>
      <c r="AH7" s="511">
        <v>37</v>
      </c>
      <c r="AI7" s="507" t="s">
        <v>1</v>
      </c>
      <c r="AJ7" s="508"/>
      <c r="AK7" s="508"/>
      <c r="AL7" s="516">
        <v>37</v>
      </c>
      <c r="AM7" s="517">
        <f t="shared" si="4"/>
        <v>1710</v>
      </c>
      <c r="AN7" s="517">
        <f t="shared" si="4"/>
        <v>1633.297</v>
      </c>
      <c r="AO7" s="518">
        <f t="shared" si="4"/>
        <v>1755</v>
      </c>
      <c r="AP7" s="518">
        <f aca="true" t="shared" si="11" ref="AP7:AU7">+$P7*(1+AP$58)*(1+AP$63)*AP$65</f>
        <v>1613.3</v>
      </c>
      <c r="AQ7" s="518">
        <f t="shared" si="11"/>
        <v>1715.926875</v>
      </c>
      <c r="AR7" s="518">
        <f t="shared" si="11"/>
        <v>1750.8665625000003</v>
      </c>
      <c r="AS7" s="518">
        <f t="shared" si="11"/>
        <v>1794.6382265625002</v>
      </c>
      <c r="AT7" s="518">
        <f t="shared" si="11"/>
        <v>1839.5041822265625</v>
      </c>
      <c r="AU7" s="518">
        <f t="shared" si="11"/>
        <v>1885.4917867822264</v>
      </c>
      <c r="AV7" s="519">
        <v>37</v>
      </c>
      <c r="AZ7" s="26">
        <v>37</v>
      </c>
      <c r="BA7" s="27" t="s">
        <v>1</v>
      </c>
      <c r="BB7" s="33">
        <v>1000</v>
      </c>
      <c r="BD7" s="52">
        <v>37</v>
      </c>
      <c r="BE7" s="90">
        <f t="shared" si="6"/>
        <v>1710</v>
      </c>
      <c r="BF7" s="90">
        <f t="shared" si="6"/>
        <v>1633.297</v>
      </c>
      <c r="BG7" s="134">
        <f t="shared" si="6"/>
        <v>1755</v>
      </c>
      <c r="BH7" s="58">
        <f t="shared" si="6"/>
        <v>1715.926875</v>
      </c>
      <c r="BI7" s="58">
        <f t="shared" si="6"/>
        <v>1793.022890625</v>
      </c>
      <c r="BJ7" s="58">
        <f t="shared" si="6"/>
        <v>1883.885537109375</v>
      </c>
      <c r="BK7" s="58">
        <f t="shared" si="6"/>
        <v>1930.9826755371091</v>
      </c>
      <c r="BL7" s="58">
        <f t="shared" si="6"/>
        <v>1979.2572424255368</v>
      </c>
      <c r="BM7" s="57">
        <v>37</v>
      </c>
      <c r="CP7" s="99">
        <v>37</v>
      </c>
      <c r="CQ7" s="260" t="s">
        <v>1</v>
      </c>
      <c r="CR7" s="261">
        <v>1000</v>
      </c>
      <c r="CS7" s="261"/>
      <c r="CT7" s="64">
        <v>37</v>
      </c>
      <c r="CU7" s="450">
        <f t="shared" si="7"/>
        <v>1710</v>
      </c>
      <c r="CV7" s="450">
        <f t="shared" si="7"/>
        <v>1633.297</v>
      </c>
      <c r="CW7" s="218">
        <f t="shared" si="7"/>
        <v>1755</v>
      </c>
      <c r="CX7" s="218">
        <f>+$P7*(1+CX$58)*(1+CX$63)*CX$65</f>
        <v>1613.3</v>
      </c>
      <c r="CY7" s="58">
        <f>+$CR7*(1+CY$58)*(1+CY$63)*CY$65</f>
        <v>1611.5000000000002</v>
      </c>
      <c r="CZ7" s="58">
        <f>+$CR7*(1+CZ$58)*(1+CZ$63)*CZ$65</f>
        <v>1684.31835</v>
      </c>
      <c r="DA7" s="58">
        <f>+$CR7*(1+DA$58)*(1+DA$63)*DA$65</f>
        <v>1713.1665408</v>
      </c>
      <c r="DB7" s="58">
        <f>+$CR7*(1+DB$58)*(1+DB$63)*DB$65</f>
        <v>1786.0342579200003</v>
      </c>
      <c r="DC7" s="58">
        <f>+$CR7*(1+DC$58)*(1+DC$63)*DC$65</f>
        <v>1931.4931786579969</v>
      </c>
      <c r="DD7" s="57">
        <v>37</v>
      </c>
      <c r="DF7">
        <v>1906.8881700126724</v>
      </c>
      <c r="DG7" s="729">
        <f t="shared" si="8"/>
        <v>-24.60500864532446</v>
      </c>
      <c r="DI7" s="377">
        <v>37</v>
      </c>
      <c r="DJ7" s="373" t="s">
        <v>1</v>
      </c>
      <c r="DK7" s="374"/>
      <c r="DL7" s="374"/>
      <c r="DM7" s="381">
        <v>37</v>
      </c>
      <c r="DN7" s="450">
        <f t="shared" si="9"/>
        <v>1710</v>
      </c>
      <c r="DO7" s="450">
        <f t="shared" si="9"/>
        <v>1633.297</v>
      </c>
      <c r="DP7" s="218">
        <f t="shared" si="9"/>
        <v>1755</v>
      </c>
      <c r="DQ7" s="382">
        <f t="shared" si="9"/>
        <v>0</v>
      </c>
      <c r="DR7" s="382">
        <f t="shared" si="9"/>
        <v>-23.631249999999916</v>
      </c>
      <c r="DS7" s="382">
        <f t="shared" si="9"/>
        <v>-27.06904687500001</v>
      </c>
      <c r="DT7" s="382">
        <f t="shared" si="9"/>
        <v>-28.453331990624843</v>
      </c>
      <c r="DU7" s="382">
        <f t="shared" si="9"/>
        <v>-30.95937646548103</v>
      </c>
      <c r="DV7" s="382">
        <f t="shared" si="9"/>
        <v>-35.47936881865389</v>
      </c>
      <c r="DW7" s="383">
        <v>37</v>
      </c>
    </row>
    <row r="8" spans="4:127" ht="15.75" hidden="1" thickBot="1">
      <c r="D8" s="36"/>
      <c r="E8" s="36"/>
      <c r="F8" s="36"/>
      <c r="G8" s="36"/>
      <c r="H8" s="36"/>
      <c r="I8" s="26"/>
      <c r="R8" s="67"/>
      <c r="T8" s="62" t="s">
        <v>79</v>
      </c>
      <c r="U8" s="91"/>
      <c r="V8" s="91"/>
      <c r="W8" s="135">
        <f>+$P10*W54</f>
        <v>1281.25</v>
      </c>
      <c r="X8" s="135">
        <f>+$P10*X54</f>
        <v>1454.0000000000002</v>
      </c>
      <c r="Y8" s="135">
        <f>+$P10*Y54</f>
        <v>1339</v>
      </c>
      <c r="Z8" s="135">
        <f>+$P10*Z54</f>
        <v>1339</v>
      </c>
      <c r="AA8" s="135">
        <f>+$P10*AA54</f>
        <v>1339</v>
      </c>
      <c r="AB8" s="220">
        <v>40</v>
      </c>
      <c r="AC8" s="131"/>
      <c r="AD8" s="131"/>
      <c r="AH8" s="511"/>
      <c r="AI8" s="507"/>
      <c r="AJ8" s="508"/>
      <c r="AK8" s="508"/>
      <c r="AL8" s="516" t="s">
        <v>79</v>
      </c>
      <c r="AM8" s="517"/>
      <c r="AN8" s="517"/>
      <c r="AO8" s="518">
        <f aca="true" t="shared" si="12" ref="AO8:AU8">+$P10*AO54</f>
        <v>1371.25</v>
      </c>
      <c r="AP8" s="518">
        <f t="shared" si="12"/>
        <v>1276.25</v>
      </c>
      <c r="AQ8" s="518">
        <f t="shared" si="12"/>
        <v>1276.25</v>
      </c>
      <c r="AR8" s="518">
        <f t="shared" si="12"/>
        <v>1330</v>
      </c>
      <c r="AS8" s="518">
        <f t="shared" si="12"/>
        <v>1330</v>
      </c>
      <c r="AT8" s="518">
        <f t="shared" si="12"/>
        <v>1330</v>
      </c>
      <c r="AU8" s="518">
        <f t="shared" si="12"/>
        <v>1330</v>
      </c>
      <c r="AV8" s="519">
        <v>40</v>
      </c>
      <c r="BD8" s="62" t="s">
        <v>79</v>
      </c>
      <c r="BE8" s="91"/>
      <c r="BF8" s="91"/>
      <c r="BG8" s="135">
        <f aca="true" t="shared" si="13" ref="BG8:BL8">+$P10*BG54</f>
        <v>1371.25</v>
      </c>
      <c r="BH8" s="68">
        <f t="shared" si="13"/>
        <v>1276.25</v>
      </c>
      <c r="BI8" s="68">
        <f t="shared" si="13"/>
        <v>1337.5000000000002</v>
      </c>
      <c r="BJ8" s="68">
        <f t="shared" si="13"/>
        <v>1337.5000000000002</v>
      </c>
      <c r="BK8" s="68">
        <f t="shared" si="13"/>
        <v>1337.5000000000002</v>
      </c>
      <c r="BL8" s="68">
        <f t="shared" si="13"/>
        <v>1337.5000000000002</v>
      </c>
      <c r="BM8" s="63">
        <v>40</v>
      </c>
      <c r="CP8" s="99"/>
      <c r="CQ8" s="260"/>
      <c r="CR8" s="261"/>
      <c r="CS8" s="261"/>
      <c r="CT8" s="64" t="s">
        <v>79</v>
      </c>
      <c r="CU8" s="450"/>
      <c r="CV8" s="450"/>
      <c r="CW8" s="218">
        <f>+$P10*CW54</f>
        <v>1371.25</v>
      </c>
      <c r="CX8" s="218">
        <f>+$P10*CX54</f>
        <v>1276.25</v>
      </c>
      <c r="CY8" s="58">
        <f>+$CR10*CY54</f>
        <v>1242</v>
      </c>
      <c r="CZ8" s="58">
        <f>+$CR10*CZ54</f>
        <v>1276.25</v>
      </c>
      <c r="DA8" s="58">
        <f>+$CR10*DA54</f>
        <v>1276.25</v>
      </c>
      <c r="DB8" s="58">
        <f>+$CR10*DB54</f>
        <v>1277.5</v>
      </c>
      <c r="DC8" s="58">
        <f>+$CR10*DC54</f>
        <v>1280</v>
      </c>
      <c r="DD8" s="57">
        <v>40</v>
      </c>
      <c r="DF8">
        <v>1280</v>
      </c>
      <c r="DG8" s="729">
        <f t="shared" si="8"/>
        <v>0</v>
      </c>
      <c r="DI8" s="377"/>
      <c r="DJ8" s="373"/>
      <c r="DK8" s="374"/>
      <c r="DL8" s="374"/>
      <c r="DM8" s="381" t="s">
        <v>79</v>
      </c>
      <c r="DN8" s="450"/>
      <c r="DO8" s="450"/>
      <c r="DP8" s="218">
        <f aca="true" t="shared" si="14" ref="DP8:DV8">+$P10*DP54</f>
        <v>1371.25</v>
      </c>
      <c r="DQ8" s="382">
        <f t="shared" si="14"/>
        <v>1000</v>
      </c>
      <c r="DR8" s="382">
        <f t="shared" si="14"/>
        <v>970.1500000000001</v>
      </c>
      <c r="DS8" s="382">
        <f t="shared" si="14"/>
        <v>949.7500000000001</v>
      </c>
      <c r="DT8" s="382">
        <f t="shared" si="14"/>
        <v>949.7500000000001</v>
      </c>
      <c r="DU8" s="382">
        <f t="shared" si="14"/>
        <v>949.5</v>
      </c>
      <c r="DV8" s="382">
        <f t="shared" si="14"/>
        <v>949.0000000000001</v>
      </c>
      <c r="DW8" s="383">
        <v>40</v>
      </c>
    </row>
    <row r="9" spans="4:127" ht="15">
      <c r="D9" s="36"/>
      <c r="E9" s="36"/>
      <c r="F9" s="36"/>
      <c r="G9" s="36"/>
      <c r="H9" s="36"/>
      <c r="I9" s="26"/>
      <c r="R9" s="67"/>
      <c r="T9" s="171"/>
      <c r="U9" s="708"/>
      <c r="V9" s="708"/>
      <c r="W9" s="218"/>
      <c r="X9" s="218"/>
      <c r="Y9" s="218"/>
      <c r="Z9" s="218"/>
      <c r="AA9" s="218"/>
      <c r="AB9" s="219"/>
      <c r="AC9" s="131"/>
      <c r="AD9" s="131"/>
      <c r="AH9" s="511"/>
      <c r="AI9" s="507"/>
      <c r="AJ9" s="508"/>
      <c r="AK9" s="508"/>
      <c r="AL9" s="516"/>
      <c r="AM9" s="517"/>
      <c r="AN9" s="517"/>
      <c r="AO9" s="518"/>
      <c r="AP9" s="518"/>
      <c r="AQ9" s="518"/>
      <c r="AR9" s="518"/>
      <c r="AS9" s="518"/>
      <c r="AT9" s="518"/>
      <c r="AU9" s="518"/>
      <c r="AV9" s="519"/>
      <c r="BD9" s="171"/>
      <c r="BE9" s="708"/>
      <c r="BF9" s="708"/>
      <c r="BG9" s="218"/>
      <c r="BH9" s="58"/>
      <c r="BI9" s="58"/>
      <c r="BJ9" s="58"/>
      <c r="BK9" s="58"/>
      <c r="BL9" s="58"/>
      <c r="BM9" s="57"/>
      <c r="CP9" s="99">
        <v>54</v>
      </c>
      <c r="CQ9" s="260" t="s">
        <v>252</v>
      </c>
      <c r="CR9" s="261">
        <v>1000</v>
      </c>
      <c r="CS9" s="261"/>
      <c r="CT9" s="64">
        <v>54</v>
      </c>
      <c r="CU9" s="450"/>
      <c r="CV9" s="450"/>
      <c r="CW9" s="218"/>
      <c r="CX9" s="218"/>
      <c r="CY9" s="58">
        <f>+$CR9*(1+CY$58)*(1+CY$63)*CY$67</f>
        <v>1611.5000000000002</v>
      </c>
      <c r="CZ9" s="58">
        <f>+$CR9*(1+CZ$58)*(1+CZ$63)*CZ$67</f>
        <v>1699.1364</v>
      </c>
      <c r="DA9" s="58">
        <f>+$CR9*(1+DA$58)*(1+DA$63)*DA$67</f>
        <v>1741.7402495999997</v>
      </c>
      <c r="DB9" s="58">
        <f>+$CR9*(1+DB$58)*(1+DB$63)*DB$67</f>
        <v>1830.0094387200002</v>
      </c>
      <c r="DC9" s="58">
        <f>+$CR9*(1+DC$58)*(1+DC$63)*DC$67</f>
        <v>1994.511130420838</v>
      </c>
      <c r="DD9" s="57"/>
      <c r="DF9">
        <v>1969.1033453199361</v>
      </c>
      <c r="DG9" s="729">
        <f t="shared" si="8"/>
        <v>-25.407785100901947</v>
      </c>
      <c r="DI9" s="377"/>
      <c r="DJ9" s="373"/>
      <c r="DK9" s="374"/>
      <c r="DL9" s="374"/>
      <c r="DM9" s="381"/>
      <c r="DN9" s="450"/>
      <c r="DO9" s="450"/>
      <c r="DP9" s="218"/>
      <c r="DQ9" s="382"/>
      <c r="DR9" s="382"/>
      <c r="DS9" s="382"/>
      <c r="DT9" s="382"/>
      <c r="DU9" s="382"/>
      <c r="DV9" s="382"/>
      <c r="DW9" s="383"/>
    </row>
    <row r="10" spans="2:127" ht="15">
      <c r="B10" s="26">
        <v>41</v>
      </c>
      <c r="C10" s="27" t="s">
        <v>2</v>
      </c>
      <c r="D10" s="36">
        <v>1192.13</v>
      </c>
      <c r="E10" s="36">
        <v>1204.99</v>
      </c>
      <c r="F10" s="36">
        <v>1228.35</v>
      </c>
      <c r="G10" s="36">
        <v>1313.8</v>
      </c>
      <c r="H10" s="36">
        <v>1362.6</v>
      </c>
      <c r="I10" s="26">
        <v>41</v>
      </c>
      <c r="N10" s="26">
        <v>41</v>
      </c>
      <c r="O10" s="27" t="s">
        <v>2</v>
      </c>
      <c r="P10" s="33">
        <v>1000</v>
      </c>
      <c r="T10" s="52">
        <v>41</v>
      </c>
      <c r="U10" s="90">
        <f aca="true" t="shared" si="15" ref="U10:AA10">+$P10*U55</f>
        <v>1208.1250000000002</v>
      </c>
      <c r="V10" s="90">
        <f t="shared" si="15"/>
        <v>1218.595</v>
      </c>
      <c r="W10" s="134">
        <f t="shared" si="15"/>
        <v>1281.25</v>
      </c>
      <c r="X10" s="218">
        <f t="shared" si="15"/>
        <v>1478.718</v>
      </c>
      <c r="Y10" s="218">
        <f t="shared" si="15"/>
        <v>1384.9129709999997</v>
      </c>
      <c r="Z10" s="218">
        <f t="shared" si="15"/>
        <v>1408.4564915069996</v>
      </c>
      <c r="AA10" s="218">
        <f t="shared" si="15"/>
        <v>1432.4002518626182</v>
      </c>
      <c r="AB10" s="219">
        <v>41</v>
      </c>
      <c r="AC10" s="131"/>
      <c r="AD10" s="131"/>
      <c r="AH10" s="511">
        <v>41</v>
      </c>
      <c r="AI10" s="507" t="s">
        <v>2</v>
      </c>
      <c r="AJ10" s="508"/>
      <c r="AK10" s="508"/>
      <c r="AL10" s="516" t="s">
        <v>187</v>
      </c>
      <c r="AM10" s="517">
        <f aca="true" t="shared" si="16" ref="AM10:AT10">+$P10*AM55</f>
        <v>1208.1250000000002</v>
      </c>
      <c r="AN10" s="517">
        <f t="shared" si="16"/>
        <v>1218.595</v>
      </c>
      <c r="AO10" s="518">
        <f t="shared" si="16"/>
        <v>1371.25</v>
      </c>
      <c r="AP10" s="518">
        <f t="shared" si="16"/>
        <v>1276.25</v>
      </c>
      <c r="AQ10" s="518">
        <f t="shared" si="16"/>
        <v>1308.15625</v>
      </c>
      <c r="AR10" s="518">
        <f t="shared" si="16"/>
        <v>1397.33125</v>
      </c>
      <c r="AS10" s="518">
        <f t="shared" si="16"/>
        <v>1432.26453125</v>
      </c>
      <c r="AT10" s="518">
        <f t="shared" si="16"/>
        <v>1468.0711445312497</v>
      </c>
      <c r="AU10" s="518">
        <f>+$P10*AU55</f>
        <v>1504.7729231445308</v>
      </c>
      <c r="AV10" s="519">
        <v>41</v>
      </c>
      <c r="AZ10" s="26">
        <v>41</v>
      </c>
      <c r="BA10" s="27" t="s">
        <v>2</v>
      </c>
      <c r="BB10" s="33">
        <v>1000</v>
      </c>
      <c r="BD10" s="52">
        <v>41</v>
      </c>
      <c r="BE10" s="90">
        <f aca="true" t="shared" si="17" ref="BE10:BL10">+$P10*BE55</f>
        <v>1208.1250000000002</v>
      </c>
      <c r="BF10" s="90">
        <f t="shared" si="17"/>
        <v>1218.595</v>
      </c>
      <c r="BG10" s="134">
        <f t="shared" si="17"/>
        <v>1371.25</v>
      </c>
      <c r="BH10" s="58">
        <f t="shared" si="17"/>
        <v>1308.15625</v>
      </c>
      <c r="BI10" s="58">
        <f t="shared" si="17"/>
        <v>1405.2109375</v>
      </c>
      <c r="BJ10" s="58">
        <f t="shared" si="17"/>
        <v>1440.3412109375</v>
      </c>
      <c r="BK10" s="58">
        <f t="shared" si="17"/>
        <v>1476.3497412109375</v>
      </c>
      <c r="BL10" s="58">
        <f t="shared" si="17"/>
        <v>1513.2584847412106</v>
      </c>
      <c r="BM10" s="57">
        <v>41</v>
      </c>
      <c r="CP10" s="99">
        <v>41</v>
      </c>
      <c r="CQ10" s="260" t="s">
        <v>2</v>
      </c>
      <c r="CR10" s="261">
        <v>1000</v>
      </c>
      <c r="CS10" s="261"/>
      <c r="CT10" s="64" t="s">
        <v>187</v>
      </c>
      <c r="CU10" s="450">
        <f>+$P10*CU55</f>
        <v>1208.1250000000002</v>
      </c>
      <c r="CV10" s="450">
        <f>+$P10*CV55</f>
        <v>1218.595</v>
      </c>
      <c r="CW10" s="218">
        <f>+$P10*CW55</f>
        <v>1371.25</v>
      </c>
      <c r="CX10" s="218">
        <f>+$P10*CX55</f>
        <v>1276.25</v>
      </c>
      <c r="CY10" s="58">
        <f>+CR10*CY55</f>
        <v>1242</v>
      </c>
      <c r="CZ10" s="58">
        <f>+$CR10*CZ55</f>
        <v>1305.60375</v>
      </c>
      <c r="DA10" s="58">
        <f>+$CR10*DA55</f>
        <v>1336.93824</v>
      </c>
      <c r="DB10" s="58">
        <f>+$CR10*DB55</f>
        <v>1370.36562432</v>
      </c>
      <c r="DC10" s="58">
        <f>+$CR10*DC55</f>
        <v>1406.0004940185602</v>
      </c>
      <c r="DD10" s="57">
        <v>41</v>
      </c>
      <c r="DF10">
        <v>1406.0004940185602</v>
      </c>
      <c r="DG10" s="729">
        <f t="shared" si="8"/>
        <v>0</v>
      </c>
      <c r="DI10" s="377">
        <v>41</v>
      </c>
      <c r="DJ10" s="373" t="s">
        <v>2</v>
      </c>
      <c r="DK10" s="374"/>
      <c r="DL10" s="374"/>
      <c r="DM10" s="381" t="s">
        <v>187</v>
      </c>
      <c r="DN10" s="450">
        <f aca="true" t="shared" si="18" ref="DN10:DU10">+$P10*DN55</f>
        <v>1208.1250000000002</v>
      </c>
      <c r="DO10" s="450">
        <f t="shared" si="18"/>
        <v>1218.595</v>
      </c>
      <c r="DP10" s="218">
        <f t="shared" si="18"/>
        <v>1371.25</v>
      </c>
      <c r="DQ10" s="382">
        <f t="shared" si="18"/>
        <v>0</v>
      </c>
      <c r="DR10" s="382">
        <f t="shared" si="18"/>
        <v>-24.253749999999915</v>
      </c>
      <c r="DS10" s="382">
        <f t="shared" si="18"/>
        <v>-26.236843750000013</v>
      </c>
      <c r="DT10" s="382">
        <f t="shared" si="18"/>
        <v>-27.86435909374985</v>
      </c>
      <c r="DU10" s="382">
        <f t="shared" si="18"/>
        <v>-29.548100672437286</v>
      </c>
      <c r="DV10" s="382">
        <f>+$P10*DV55</f>
        <v>-31.28884026475471</v>
      </c>
      <c r="DW10" s="383">
        <v>41</v>
      </c>
    </row>
    <row r="11" spans="2:127" ht="15.75" thickBot="1">
      <c r="B11" s="26" t="s">
        <v>3</v>
      </c>
      <c r="C11" s="27" t="s">
        <v>4</v>
      </c>
      <c r="D11" s="36">
        <v>1000</v>
      </c>
      <c r="E11" s="36">
        <v>1020</v>
      </c>
      <c r="F11" s="36">
        <v>1040.4</v>
      </c>
      <c r="G11" s="36">
        <v>1061.208</v>
      </c>
      <c r="H11" s="36">
        <v>1082.43216</v>
      </c>
      <c r="I11" s="26" t="s">
        <v>3</v>
      </c>
      <c r="N11" s="26" t="s">
        <v>3</v>
      </c>
      <c r="O11" s="27" t="s">
        <v>4</v>
      </c>
      <c r="P11" s="33">
        <v>1000</v>
      </c>
      <c r="T11" s="52" t="s">
        <v>3</v>
      </c>
      <c r="U11" s="90">
        <f aca="true" t="shared" si="19" ref="U11:AA11">+$P11*U65</f>
        <v>1000</v>
      </c>
      <c r="V11" s="90">
        <f t="shared" si="19"/>
        <v>1000</v>
      </c>
      <c r="W11" s="134">
        <f t="shared" si="19"/>
        <v>1000</v>
      </c>
      <c r="X11" s="218">
        <f t="shared" si="19"/>
        <v>1016.9999999999999</v>
      </c>
      <c r="Y11" s="218">
        <f t="shared" si="19"/>
        <v>1034.2889999999998</v>
      </c>
      <c r="Z11" s="218">
        <f t="shared" si="19"/>
        <v>1051.8719129999995</v>
      </c>
      <c r="AA11" s="218">
        <f t="shared" si="19"/>
        <v>1069.7537355209995</v>
      </c>
      <c r="AB11" s="219" t="s">
        <v>3</v>
      </c>
      <c r="AC11" s="131"/>
      <c r="AD11" s="131"/>
      <c r="AH11" s="511" t="s">
        <v>3</v>
      </c>
      <c r="AI11" s="507" t="s">
        <v>2</v>
      </c>
      <c r="AJ11" s="508">
        <v>1000</v>
      </c>
      <c r="AK11" s="508"/>
      <c r="AL11" s="516" t="s">
        <v>3</v>
      </c>
      <c r="AM11" s="517">
        <f aca="true" t="shared" si="20" ref="AM11:AT11">+$P11*AM65</f>
        <v>1000</v>
      </c>
      <c r="AN11" s="517">
        <f t="shared" si="20"/>
        <v>1000</v>
      </c>
      <c r="AO11" s="518">
        <f t="shared" si="20"/>
        <v>1000</v>
      </c>
      <c r="AP11" s="518">
        <f t="shared" si="20"/>
        <v>1000</v>
      </c>
      <c r="AQ11" s="518">
        <f t="shared" si="20"/>
        <v>1025</v>
      </c>
      <c r="AR11" s="518">
        <f t="shared" si="20"/>
        <v>1050.625</v>
      </c>
      <c r="AS11" s="518">
        <f t="shared" si="20"/>
        <v>1076.8906249999998</v>
      </c>
      <c r="AT11" s="518">
        <f t="shared" si="20"/>
        <v>1103.8128906249997</v>
      </c>
      <c r="AU11" s="518">
        <f>+$P11*AU65</f>
        <v>1131.4082128906246</v>
      </c>
      <c r="AV11" s="519" t="s">
        <v>3</v>
      </c>
      <c r="AZ11" s="26" t="s">
        <v>3</v>
      </c>
      <c r="BA11" s="27" t="s">
        <v>4</v>
      </c>
      <c r="BB11" s="33">
        <v>1000</v>
      </c>
      <c r="BD11" s="52" t="s">
        <v>3</v>
      </c>
      <c r="BE11" s="90">
        <f aca="true" t="shared" si="21" ref="BE11:BL11">+$P11*BE65</f>
        <v>1000</v>
      </c>
      <c r="BF11" s="90">
        <f t="shared" si="21"/>
        <v>1000</v>
      </c>
      <c r="BG11" s="134">
        <f t="shared" si="21"/>
        <v>1000</v>
      </c>
      <c r="BH11" s="58">
        <f t="shared" si="21"/>
        <v>1025</v>
      </c>
      <c r="BI11" s="58">
        <f t="shared" si="21"/>
        <v>1050.625</v>
      </c>
      <c r="BJ11" s="58">
        <f t="shared" si="21"/>
        <v>1076.8906249999998</v>
      </c>
      <c r="BK11" s="58">
        <f t="shared" si="21"/>
        <v>1103.8128906249997</v>
      </c>
      <c r="BL11" s="58">
        <f t="shared" si="21"/>
        <v>1131.4082128906246</v>
      </c>
      <c r="BM11" s="57" t="s">
        <v>3</v>
      </c>
      <c r="CP11" s="99" t="s">
        <v>3</v>
      </c>
      <c r="CQ11" s="260" t="s">
        <v>2</v>
      </c>
      <c r="CR11" s="261">
        <v>1000</v>
      </c>
      <c r="CS11" s="261"/>
      <c r="CT11" s="64" t="s">
        <v>3</v>
      </c>
      <c r="CU11" s="450">
        <f>+$P11*CU65</f>
        <v>1000</v>
      </c>
      <c r="CV11" s="450">
        <f>+$P11*CV65</f>
        <v>1000</v>
      </c>
      <c r="CW11" s="218">
        <f>+$P11*CW65</f>
        <v>1000</v>
      </c>
      <c r="CX11" s="218">
        <f>+$P11*CX65</f>
        <v>1000</v>
      </c>
      <c r="CY11" s="58">
        <f>+$CR11*CY65</f>
        <v>1000</v>
      </c>
      <c r="CZ11" s="58">
        <f>+CY11*CZ65</f>
        <v>1022.9999999999999</v>
      </c>
      <c r="DA11" s="58">
        <f>+CY11*DA65</f>
        <v>1047.5520000000001</v>
      </c>
      <c r="DB11" s="58">
        <f>+CY11*DB65</f>
        <v>1072.693248</v>
      </c>
      <c r="DC11" s="58">
        <f>+CY11*DC65</f>
        <v>1098.437885952</v>
      </c>
      <c r="DD11" s="57" t="s">
        <v>3</v>
      </c>
      <c r="DF11">
        <v>1098.437885952</v>
      </c>
      <c r="DG11" s="729">
        <f t="shared" si="8"/>
        <v>0</v>
      </c>
      <c r="DI11" s="377" t="s">
        <v>3</v>
      </c>
      <c r="DJ11" s="373" t="s">
        <v>2</v>
      </c>
      <c r="DK11" s="374">
        <v>1000</v>
      </c>
      <c r="DL11" s="374"/>
      <c r="DM11" s="381" t="s">
        <v>3</v>
      </c>
      <c r="DN11" s="450">
        <f aca="true" t="shared" si="22" ref="DN11:DU11">+$P11*DN65</f>
        <v>1000</v>
      </c>
      <c r="DO11" s="450">
        <f t="shared" si="22"/>
        <v>1000</v>
      </c>
      <c r="DP11" s="218">
        <f t="shared" si="22"/>
        <v>1000</v>
      </c>
      <c r="DQ11" s="382">
        <f t="shared" si="22"/>
        <v>0</v>
      </c>
      <c r="DR11" s="382">
        <f t="shared" si="22"/>
        <v>-24.99999999999991</v>
      </c>
      <c r="DS11" s="382">
        <f t="shared" si="22"/>
        <v>-27.62500000000001</v>
      </c>
      <c r="DT11" s="382">
        <f t="shared" si="22"/>
        <v>-29.33862499999984</v>
      </c>
      <c r="DU11" s="382">
        <f t="shared" si="22"/>
        <v>-31.119642624999777</v>
      </c>
      <c r="DV11" s="382">
        <f>+$P11*DV65</f>
        <v>-32.97032693862456</v>
      </c>
      <c r="DW11" s="383" t="s">
        <v>3</v>
      </c>
    </row>
    <row r="12" spans="4:127" ht="15.75" thickBot="1">
      <c r="D12" s="36"/>
      <c r="E12" s="36"/>
      <c r="F12" s="36"/>
      <c r="G12" s="36"/>
      <c r="H12" s="36"/>
      <c r="I12" s="26"/>
      <c r="T12" s="62" t="s">
        <v>80</v>
      </c>
      <c r="U12" s="91"/>
      <c r="V12" s="91"/>
      <c r="W12" s="135">
        <v>1000</v>
      </c>
      <c r="X12" s="135">
        <v>1000</v>
      </c>
      <c r="Y12" s="135">
        <v>1000</v>
      </c>
      <c r="Z12" s="135">
        <v>1000</v>
      </c>
      <c r="AA12" s="135">
        <v>1000</v>
      </c>
      <c r="AB12" s="220">
        <v>48</v>
      </c>
      <c r="AC12" s="131"/>
      <c r="AD12" s="131"/>
      <c r="AH12" s="520">
        <v>48</v>
      </c>
      <c r="AI12" s="521" t="s">
        <v>188</v>
      </c>
      <c r="AJ12" s="522"/>
      <c r="AK12" s="522"/>
      <c r="AL12" s="523" t="s">
        <v>80</v>
      </c>
      <c r="AM12" s="524"/>
      <c r="AN12" s="524"/>
      <c r="AO12" s="525">
        <v>1000</v>
      </c>
      <c r="AP12" s="525">
        <v>1000</v>
      </c>
      <c r="AQ12" s="525">
        <f>+AP12*(1+AQ64)</f>
        <v>1025</v>
      </c>
      <c r="AR12" s="525">
        <f>+AQ12*(1+AR64)</f>
        <v>1050.625</v>
      </c>
      <c r="AS12" s="525">
        <f>+AR12*(1+AS64)</f>
        <v>1076.890625</v>
      </c>
      <c r="AT12" s="525">
        <f>+AS12*(1+AT64)</f>
        <v>1103.812890625</v>
      </c>
      <c r="AU12" s="525">
        <f>+AT12*(1+AU64)</f>
        <v>1131.4082128906248</v>
      </c>
      <c r="AV12" s="526">
        <v>48</v>
      </c>
      <c r="BD12" s="62" t="s">
        <v>80</v>
      </c>
      <c r="BE12" s="91"/>
      <c r="BF12" s="91"/>
      <c r="BG12" s="135">
        <v>1000</v>
      </c>
      <c r="BH12" s="68">
        <v>1000</v>
      </c>
      <c r="BI12" s="68">
        <v>1000</v>
      </c>
      <c r="BJ12" s="68">
        <v>1000</v>
      </c>
      <c r="BK12" s="68">
        <v>1000</v>
      </c>
      <c r="BL12" s="68">
        <v>1000</v>
      </c>
      <c r="BM12" s="63">
        <v>48</v>
      </c>
      <c r="CP12" s="303">
        <v>48</v>
      </c>
      <c r="CQ12" s="304" t="s">
        <v>188</v>
      </c>
      <c r="CR12" s="110"/>
      <c r="CS12" s="110"/>
      <c r="CT12" s="61" t="s">
        <v>80</v>
      </c>
      <c r="CU12" s="451"/>
      <c r="CV12" s="451"/>
      <c r="CW12" s="232">
        <v>1000</v>
      </c>
      <c r="CX12" s="232">
        <v>1000</v>
      </c>
      <c r="CY12" s="312">
        <f>+CX12*(1+CY64)</f>
        <v>1000</v>
      </c>
      <c r="CZ12" s="312">
        <f>+CY12*(1+CZ64)</f>
        <v>1022.9999999999999</v>
      </c>
      <c r="DA12" s="312">
        <f>+CZ12*(1+DA64)</f>
        <v>1047.552</v>
      </c>
      <c r="DB12" s="312">
        <f>+DA12*(1+DB64)</f>
        <v>1072.693248</v>
      </c>
      <c r="DC12" s="312">
        <f>+DB12*(1+DC64)</f>
        <v>1098.437885952</v>
      </c>
      <c r="DD12" s="59">
        <v>48</v>
      </c>
      <c r="DF12">
        <v>1098.437885952</v>
      </c>
      <c r="DG12" s="729">
        <f t="shared" si="8"/>
        <v>0</v>
      </c>
      <c r="DI12" s="384">
        <v>48</v>
      </c>
      <c r="DJ12" s="385" t="s">
        <v>188</v>
      </c>
      <c r="DK12" s="386"/>
      <c r="DL12" s="386"/>
      <c r="DM12" s="387" t="s">
        <v>80</v>
      </c>
      <c r="DN12" s="451"/>
      <c r="DO12" s="451"/>
      <c r="DP12" s="232">
        <v>1000</v>
      </c>
      <c r="DQ12" s="120">
        <v>1000</v>
      </c>
      <c r="DR12" s="120">
        <f>+DQ12*(1+DR64)</f>
        <v>975</v>
      </c>
      <c r="DS12" s="120">
        <f>+DR12*(1+DS64)</f>
        <v>973.05</v>
      </c>
      <c r="DT12" s="120">
        <f>+DS12*(1+DT64)</f>
        <v>972.0769499999999</v>
      </c>
      <c r="DU12" s="120">
        <f>+DT12*(1+DU64)</f>
        <v>971.1048730499999</v>
      </c>
      <c r="DV12" s="120">
        <f>+DU12*(1+DV64)</f>
        <v>970.13376817695</v>
      </c>
      <c r="DW12" s="388">
        <v>48</v>
      </c>
    </row>
    <row r="13" spans="2:127" ht="15.75">
      <c r="B13" s="26">
        <v>81</v>
      </c>
      <c r="C13" s="27" t="s">
        <v>49</v>
      </c>
      <c r="D13" s="37">
        <v>1000</v>
      </c>
      <c r="E13" s="37">
        <v>1000</v>
      </c>
      <c r="F13" s="37">
        <v>1000</v>
      </c>
      <c r="G13" s="37">
        <v>1000</v>
      </c>
      <c r="H13" s="37">
        <v>1000</v>
      </c>
      <c r="I13" s="26">
        <v>81</v>
      </c>
      <c r="N13" s="26">
        <v>81</v>
      </c>
      <c r="O13" s="27" t="s">
        <v>49</v>
      </c>
      <c r="P13" s="33">
        <v>1000</v>
      </c>
      <c r="T13" s="52">
        <v>81</v>
      </c>
      <c r="U13" s="92">
        <v>1000</v>
      </c>
      <c r="V13" s="92">
        <v>1000</v>
      </c>
      <c r="W13" s="136">
        <v>1000</v>
      </c>
      <c r="X13" s="221">
        <v>1000</v>
      </c>
      <c r="Y13" s="221">
        <v>1000</v>
      </c>
      <c r="Z13" s="221">
        <v>1001</v>
      </c>
      <c r="AA13" s="221">
        <v>1002</v>
      </c>
      <c r="AB13" s="219">
        <v>81</v>
      </c>
      <c r="AC13" s="131"/>
      <c r="AD13" s="131"/>
      <c r="AH13" s="498" t="s">
        <v>201</v>
      </c>
      <c r="AI13" s="499"/>
      <c r="AJ13" s="527" t="s">
        <v>103</v>
      </c>
      <c r="AK13" s="500"/>
      <c r="AL13" s="528"/>
      <c r="AM13" s="529"/>
      <c r="AN13" s="529"/>
      <c r="AO13" s="530"/>
      <c r="AP13" s="531"/>
      <c r="AQ13" s="531"/>
      <c r="AR13" s="531"/>
      <c r="AS13" s="531"/>
      <c r="AT13" s="531"/>
      <c r="AU13" s="532"/>
      <c r="AV13" s="519"/>
      <c r="AZ13" s="26">
        <v>81</v>
      </c>
      <c r="BA13" s="27" t="s">
        <v>49</v>
      </c>
      <c r="BB13" s="33">
        <v>1000</v>
      </c>
      <c r="BD13" s="52">
        <v>81</v>
      </c>
      <c r="BE13" s="92">
        <v>1000</v>
      </c>
      <c r="BF13" s="92">
        <v>1000</v>
      </c>
      <c r="BG13" s="136">
        <v>1000</v>
      </c>
      <c r="BH13" s="69">
        <v>1000</v>
      </c>
      <c r="BI13" s="69">
        <v>1000</v>
      </c>
      <c r="BJ13" s="69">
        <v>1001</v>
      </c>
      <c r="BK13" s="69">
        <v>1001</v>
      </c>
      <c r="BL13" s="69">
        <v>1001</v>
      </c>
      <c r="BM13" s="57">
        <v>81</v>
      </c>
      <c r="BS13" s="27"/>
      <c r="BV13" s="123"/>
      <c r="CP13" s="348" t="s">
        <v>201</v>
      </c>
      <c r="CQ13" s="295"/>
      <c r="CR13" s="305" t="s">
        <v>205</v>
      </c>
      <c r="CS13" s="107" t="s">
        <v>206</v>
      </c>
      <c r="CT13" s="318"/>
      <c r="CU13" s="319"/>
      <c r="CV13" s="319"/>
      <c r="CW13" s="136"/>
      <c r="CX13" s="221"/>
      <c r="CY13" s="221"/>
      <c r="CZ13" s="221"/>
      <c r="DA13" s="221"/>
      <c r="DB13" s="221"/>
      <c r="DC13" s="320"/>
      <c r="DD13" s="219"/>
      <c r="DG13" s="729">
        <f t="shared" si="8"/>
        <v>0</v>
      </c>
      <c r="DH13" s="125" t="e">
        <f aca="true" t="shared" si="23" ref="DH13:DH40">+DG13/DF13</f>
        <v>#DIV/0!</v>
      </c>
      <c r="DI13" s="365" t="s">
        <v>201</v>
      </c>
      <c r="DJ13" s="366"/>
      <c r="DK13" s="389" t="s">
        <v>103</v>
      </c>
      <c r="DL13" s="367"/>
      <c r="DM13" s="390"/>
      <c r="DN13" s="319"/>
      <c r="DO13" s="319"/>
      <c r="DP13" s="136"/>
      <c r="DQ13" s="391"/>
      <c r="DR13" s="391"/>
      <c r="DS13" s="391"/>
      <c r="DT13" s="391"/>
      <c r="DU13" s="391"/>
      <c r="DV13" s="392"/>
      <c r="DW13" s="383"/>
    </row>
    <row r="14" spans="2:127" ht="16.5" thickBot="1">
      <c r="B14" s="26">
        <v>88</v>
      </c>
      <c r="C14" s="27" t="s">
        <v>48</v>
      </c>
      <c r="D14" s="36">
        <v>1709.78</v>
      </c>
      <c r="E14" s="36">
        <v>1734.09</v>
      </c>
      <c r="F14" s="36">
        <v>1749</v>
      </c>
      <c r="G14" s="36">
        <v>1759.63</v>
      </c>
      <c r="H14" s="36">
        <v>1735.78</v>
      </c>
      <c r="I14" s="26">
        <v>88</v>
      </c>
      <c r="K14" s="26" t="s">
        <v>71</v>
      </c>
      <c r="L14" s="26" t="s">
        <v>72</v>
      </c>
      <c r="N14" s="26">
        <v>88</v>
      </c>
      <c r="O14" s="27" t="s">
        <v>48</v>
      </c>
      <c r="P14" s="33">
        <v>1000</v>
      </c>
      <c r="R14" s="67"/>
      <c r="T14" s="52">
        <v>88</v>
      </c>
      <c r="U14" s="90">
        <f aca="true" t="shared" si="24" ref="U14:AA14">+$P14*(1+U$58)*(1+U$63)*U$65</f>
        <v>1710</v>
      </c>
      <c r="V14" s="90">
        <f t="shared" si="24"/>
        <v>1633.297</v>
      </c>
      <c r="W14" s="134">
        <f t="shared" si="24"/>
        <v>1665</v>
      </c>
      <c r="X14" s="218">
        <f t="shared" si="24"/>
        <v>1812.2431499999996</v>
      </c>
      <c r="Y14" s="218">
        <f t="shared" si="24"/>
        <v>1817.4009163499998</v>
      </c>
      <c r="Z14" s="218">
        <f t="shared" si="24"/>
        <v>1848.2967319279494</v>
      </c>
      <c r="AA14" s="218">
        <f t="shared" si="24"/>
        <v>1879.717776370724</v>
      </c>
      <c r="AB14" s="219">
        <v>88</v>
      </c>
      <c r="AC14" s="131"/>
      <c r="AD14" s="131"/>
      <c r="AE14" s="131" t="s">
        <v>71</v>
      </c>
      <c r="AF14" s="131" t="s">
        <v>72</v>
      </c>
      <c r="AH14" s="511">
        <v>88</v>
      </c>
      <c r="AI14" s="507" t="s">
        <v>48</v>
      </c>
      <c r="AJ14" s="533">
        <v>1000</v>
      </c>
      <c r="AK14" s="508"/>
      <c r="AL14" s="528">
        <v>88</v>
      </c>
      <c r="AM14" s="517">
        <f aca="true" t="shared" si="25" ref="AM14:AU14">+$P14*(1+AM$58)*(1+AM$63)*AM$65</f>
        <v>1710</v>
      </c>
      <c r="AN14" s="517">
        <f t="shared" si="25"/>
        <v>1633.297</v>
      </c>
      <c r="AO14" s="534">
        <f t="shared" si="25"/>
        <v>1755</v>
      </c>
      <c r="AP14" s="518">
        <f t="shared" si="25"/>
        <v>1613.3</v>
      </c>
      <c r="AQ14" s="518">
        <f t="shared" si="25"/>
        <v>1715.926875</v>
      </c>
      <c r="AR14" s="518">
        <f t="shared" si="25"/>
        <v>1750.8665625000003</v>
      </c>
      <c r="AS14" s="518">
        <f t="shared" si="25"/>
        <v>1794.6382265625002</v>
      </c>
      <c r="AT14" s="518">
        <f t="shared" si="25"/>
        <v>1839.5041822265625</v>
      </c>
      <c r="AU14" s="535">
        <f t="shared" si="25"/>
        <v>1885.4917867822264</v>
      </c>
      <c r="AV14" s="519">
        <v>88</v>
      </c>
      <c r="AZ14" s="26">
        <v>88</v>
      </c>
      <c r="BA14" s="27" t="s">
        <v>48</v>
      </c>
      <c r="BB14" s="33">
        <v>1000</v>
      </c>
      <c r="BD14" s="52">
        <v>88</v>
      </c>
      <c r="BE14" s="90">
        <f aca="true" t="shared" si="26" ref="BE14:BL14">+$P14*(1+BE$58)*(1+BE$63)*BE$65</f>
        <v>1710</v>
      </c>
      <c r="BF14" s="90">
        <f t="shared" si="26"/>
        <v>1633.297</v>
      </c>
      <c r="BG14" s="134">
        <f t="shared" si="26"/>
        <v>1755</v>
      </c>
      <c r="BH14" s="58">
        <f t="shared" si="26"/>
        <v>1715.926875</v>
      </c>
      <c r="BI14" s="58">
        <f t="shared" si="26"/>
        <v>1793.022890625</v>
      </c>
      <c r="BJ14" s="58">
        <f t="shared" si="26"/>
        <v>1883.885537109375</v>
      </c>
      <c r="BK14" s="58">
        <f t="shared" si="26"/>
        <v>1930.9826755371091</v>
      </c>
      <c r="BL14" s="58">
        <f t="shared" si="26"/>
        <v>1979.2572424255368</v>
      </c>
      <c r="BM14" s="57">
        <v>88</v>
      </c>
      <c r="BR14" s="35" t="s">
        <v>43</v>
      </c>
      <c r="BS14" s="35" t="s">
        <v>44</v>
      </c>
      <c r="BT14" s="35" t="s">
        <v>68</v>
      </c>
      <c r="BU14" s="35" t="s">
        <v>73</v>
      </c>
      <c r="BV14" s="123"/>
      <c r="BW14" s="35" t="s">
        <v>43</v>
      </c>
      <c r="BX14" s="35" t="s">
        <v>44</v>
      </c>
      <c r="BY14" s="35" t="s">
        <v>68</v>
      </c>
      <c r="BZ14" s="35" t="s">
        <v>73</v>
      </c>
      <c r="CP14" s="99">
        <v>88</v>
      </c>
      <c r="CQ14" s="260" t="s">
        <v>48</v>
      </c>
      <c r="CR14" s="306">
        <v>1000</v>
      </c>
      <c r="CS14" s="261"/>
      <c r="CT14" s="267">
        <v>88</v>
      </c>
      <c r="CU14" s="450">
        <f aca="true" t="shared" si="27" ref="CU14:DC14">+$P14*(1+CU$58)*(1+CU$63)*CU$65</f>
        <v>1710</v>
      </c>
      <c r="CV14" s="450">
        <f t="shared" si="27"/>
        <v>1633.297</v>
      </c>
      <c r="CW14" s="134">
        <f t="shared" si="27"/>
        <v>1755</v>
      </c>
      <c r="CX14" s="218">
        <f t="shared" si="27"/>
        <v>1613.3</v>
      </c>
      <c r="CY14" s="58">
        <f t="shared" si="27"/>
        <v>1611.5000000000002</v>
      </c>
      <c r="CZ14" s="58">
        <f t="shared" si="27"/>
        <v>1684.31835</v>
      </c>
      <c r="DA14" s="58">
        <f t="shared" si="27"/>
        <v>1713.1665408</v>
      </c>
      <c r="DB14" s="58">
        <f t="shared" si="27"/>
        <v>1786.0342579200003</v>
      </c>
      <c r="DC14" s="271">
        <f t="shared" si="27"/>
        <v>1931.4931786579969</v>
      </c>
      <c r="DD14" s="57">
        <v>88</v>
      </c>
      <c r="DF14">
        <v>1906.8881700126724</v>
      </c>
      <c r="DG14" s="729">
        <f t="shared" si="8"/>
        <v>-24.60500864532446</v>
      </c>
      <c r="DH14" s="125">
        <f t="shared" si="23"/>
        <v>-0.012903225806451432</v>
      </c>
      <c r="DI14" s="377">
        <v>88</v>
      </c>
      <c r="DJ14" s="373" t="s">
        <v>48</v>
      </c>
      <c r="DK14" s="393">
        <v>1000</v>
      </c>
      <c r="DL14" s="374"/>
      <c r="DM14" s="390">
        <v>88</v>
      </c>
      <c r="DN14" s="450">
        <f aca="true" t="shared" si="28" ref="DN14:DV14">+$P14*(1+DN$58)*(1+DN$63)*DN$65</f>
        <v>1710</v>
      </c>
      <c r="DO14" s="450">
        <f t="shared" si="28"/>
        <v>1633.297</v>
      </c>
      <c r="DP14" s="134">
        <f t="shared" si="28"/>
        <v>1755</v>
      </c>
      <c r="DQ14" s="382">
        <f t="shared" si="28"/>
        <v>0</v>
      </c>
      <c r="DR14" s="382">
        <f t="shared" si="28"/>
        <v>-23.631249999999916</v>
      </c>
      <c r="DS14" s="382">
        <f t="shared" si="28"/>
        <v>-27.06904687500001</v>
      </c>
      <c r="DT14" s="382">
        <f t="shared" si="28"/>
        <v>-28.453331990624843</v>
      </c>
      <c r="DU14" s="382">
        <f t="shared" si="28"/>
        <v>-30.95937646548103</v>
      </c>
      <c r="DV14" s="394">
        <f t="shared" si="28"/>
        <v>-35.47936881865389</v>
      </c>
      <c r="DW14" s="383">
        <v>88</v>
      </c>
    </row>
    <row r="15" spans="2:127" ht="16.5" thickBot="1">
      <c r="B15" s="26" t="s">
        <v>5</v>
      </c>
      <c r="C15" s="27" t="s">
        <v>6</v>
      </c>
      <c r="D15" s="37"/>
      <c r="E15" s="37"/>
      <c r="F15" s="37"/>
      <c r="G15" s="37"/>
      <c r="H15" s="37"/>
      <c r="I15" s="26" t="s">
        <v>5</v>
      </c>
      <c r="K15" s="51">
        <v>21.21</v>
      </c>
      <c r="L15" s="51">
        <v>1.313</v>
      </c>
      <c r="M15" s="54">
        <f>+L15*K15</f>
        <v>27.84873</v>
      </c>
      <c r="N15" s="26" t="s">
        <v>5</v>
      </c>
      <c r="O15" s="27" t="s">
        <v>6</v>
      </c>
      <c r="P15" s="53">
        <v>21.1</v>
      </c>
      <c r="T15" s="52" t="s">
        <v>5</v>
      </c>
      <c r="U15" s="93">
        <f>+$P15*(1+U$58)*(1+U$63)*U67</f>
        <v>36.081</v>
      </c>
      <c r="V15" s="93">
        <f>+$P15*(1+V$58)*(1+V$63)*V67</f>
        <v>34.4625667</v>
      </c>
      <c r="W15" s="137">
        <f>+$P15*(1+W$75)*W$67*(1+W$58)*(1+W$63)</f>
        <v>46.1276595</v>
      </c>
      <c r="X15" s="137">
        <f>+$P15*(1+X$75)*X$67*(1+X$58)*(1+X$63)</f>
        <v>51.24056599574</v>
      </c>
      <c r="Y15" s="137">
        <f>+$P15*(1+Y$75)*Y$67*(1+Y$58)*(1+Y$63)</f>
        <v>52.42585445956321</v>
      </c>
      <c r="Z15" s="137">
        <f>+$P15*(1+Z$75)*Z$67*(1+Z$58)*(1+Z$63)</f>
        <v>54.31318522010748</v>
      </c>
      <c r="AA15" s="137">
        <f>+$P15*(1+AA$75)*AA$67*(1+AA$58)*(1+AA$63)</f>
        <v>56.26845988803135</v>
      </c>
      <c r="AB15" s="219" t="s">
        <v>5</v>
      </c>
      <c r="AC15" s="131"/>
      <c r="AD15" s="131"/>
      <c r="AE15" s="222">
        <v>21.21</v>
      </c>
      <c r="AF15" s="222">
        <v>1.313</v>
      </c>
      <c r="AG15" s="223">
        <f>+AF15*AE15</f>
        <v>27.84873</v>
      </c>
      <c r="AH15" s="511" t="s">
        <v>5</v>
      </c>
      <c r="AI15" s="507" t="s">
        <v>6</v>
      </c>
      <c r="AJ15" s="536">
        <v>22.307</v>
      </c>
      <c r="AK15" s="508"/>
      <c r="AL15" s="537" t="s">
        <v>5</v>
      </c>
      <c r="AM15" s="538">
        <f>+$P15*(1+AM$58)*(1+AM$63)*AM67</f>
        <v>36.081</v>
      </c>
      <c r="AN15" s="538">
        <f>+$P15*(1+AN$58)*(1+AN$63)*AN67</f>
        <v>34.4625667</v>
      </c>
      <c r="AO15" s="539">
        <f aca="true" t="shared" si="29" ref="AO15:AU15">+$AJ15*(1+AO$75)*AO$67*(1+AO$58)*(1+AO$63)</f>
        <v>52.067884049999996</v>
      </c>
      <c r="AP15" s="540">
        <f t="shared" si="29"/>
        <v>47.863884522999996</v>
      </c>
      <c r="AQ15" s="540">
        <f t="shared" si="29"/>
        <v>51.256319297274</v>
      </c>
      <c r="AR15" s="540">
        <f t="shared" si="29"/>
        <v>52.75921951920313</v>
      </c>
      <c r="AS15" s="540">
        <f t="shared" si="29"/>
        <v>54.55303298285604</v>
      </c>
      <c r="AT15" s="540">
        <f t="shared" si="29"/>
        <v>56.40783610427314</v>
      </c>
      <c r="AU15" s="540">
        <f t="shared" si="29"/>
        <v>58.32570253181843</v>
      </c>
      <c r="AV15" s="515" t="s">
        <v>5</v>
      </c>
      <c r="AZ15" s="26" t="s">
        <v>5</v>
      </c>
      <c r="BA15" s="27" t="s">
        <v>6</v>
      </c>
      <c r="BB15" s="141">
        <v>21.58</v>
      </c>
      <c r="BD15" s="52" t="s">
        <v>5</v>
      </c>
      <c r="BE15" s="93">
        <f>+$P15*(1+BE$58)*(1+BE$63)*BE67</f>
        <v>36.081</v>
      </c>
      <c r="BF15" s="93">
        <f>+$P15*(1+BF$58)*(1+BF$63)*BF67</f>
        <v>34.4625667</v>
      </c>
      <c r="BG15" s="137">
        <f aca="true" t="shared" si="30" ref="BG15:BL15">+$AJ15*(1+BG$75)*BG$67*(1+BG$58)*(1+BG$63)</f>
        <v>52.067884049999996</v>
      </c>
      <c r="BH15" s="70">
        <f t="shared" si="30"/>
        <v>50.660315584515004</v>
      </c>
      <c r="BI15" s="70">
        <f t="shared" si="30"/>
        <v>53.297983805459396</v>
      </c>
      <c r="BJ15" s="70">
        <f t="shared" si="30"/>
        <v>56.490592762876744</v>
      </c>
      <c r="BK15" s="70">
        <f t="shared" si="30"/>
        <v>58.41127291681455</v>
      </c>
      <c r="BL15" s="70">
        <f t="shared" si="30"/>
        <v>60.39725619598626</v>
      </c>
      <c r="BM15" s="57" t="s">
        <v>5</v>
      </c>
      <c r="BR15" s="122">
        <f aca="true" t="shared" si="31" ref="BR15:BU17">+AO15-X15</f>
        <v>0.8273180542599974</v>
      </c>
      <c r="BS15" s="122">
        <f t="shared" si="31"/>
        <v>-4.561969936563216</v>
      </c>
      <c r="BT15" s="122">
        <f t="shared" si="31"/>
        <v>-3.056865922833481</v>
      </c>
      <c r="BU15" s="122">
        <f t="shared" si="31"/>
        <v>-3.509240368828223</v>
      </c>
      <c r="BV15" s="124" t="s">
        <v>5</v>
      </c>
      <c r="BW15" s="125">
        <f aca="true" t="shared" si="32" ref="BW15:BZ17">+BR15/X15</f>
        <v>0.01614576338459607</v>
      </c>
      <c r="BX15" s="125">
        <f t="shared" si="32"/>
        <v>-0.08701756001100423</v>
      </c>
      <c r="BY15" s="125">
        <f t="shared" si="32"/>
        <v>-0.056282206805683486</v>
      </c>
      <c r="BZ15" s="125">
        <f t="shared" si="32"/>
        <v>-0.06236602842536055</v>
      </c>
      <c r="CA15" s="124" t="s">
        <v>5</v>
      </c>
      <c r="CB15" s="127">
        <f>SUM(BW15:BZ15)/4</f>
        <v>-0.04738000796436305</v>
      </c>
      <c r="CC15">
        <v>-0.00335919938956664</v>
      </c>
      <c r="CP15" s="99" t="s">
        <v>5</v>
      </c>
      <c r="CQ15" s="260" t="s">
        <v>6</v>
      </c>
      <c r="CR15" s="307">
        <v>23.07</v>
      </c>
      <c r="CS15" s="261">
        <v>1726</v>
      </c>
      <c r="CT15" s="266" t="s">
        <v>5</v>
      </c>
      <c r="CU15" s="452">
        <f>+$P15*(1+CU$58)*(1+CU$63)*CU67</f>
        <v>36.081</v>
      </c>
      <c r="CV15" s="452">
        <f>+$P15*(1+CV$58)*(1+CV$63)*CV67</f>
        <v>34.4625667</v>
      </c>
      <c r="CW15" s="264">
        <f>+$AJ15*(1+CW$75)*CW$67*(1+CW$58)*(1+CW$63)</f>
        <v>52.067884049999996</v>
      </c>
      <c r="CX15" s="647">
        <f>+$AJ15*(1+CX$75)*CX$67*(1+CX$58)*(1+CX$63)</f>
        <v>47.863884522999996</v>
      </c>
      <c r="CY15" s="330">
        <f>+$CR15*(1+CY$75)*CY$67*(1+CY$58)*(1+CY$63)</f>
        <v>49.50529933800001</v>
      </c>
      <c r="CZ15" s="330">
        <f>+$CR15*(1+CZ$75)*CZ$67*(1+CZ$58)*(1+CZ$63)</f>
        <v>52.3934859813768</v>
      </c>
      <c r="DA15" s="330">
        <f>+$CR15*(1+DA$75)*DA$67*(1+DA$58)*(1+DA$63)</f>
        <v>53.92417362320102</v>
      </c>
      <c r="DB15" s="330">
        <f>+$CR15*(1+DB$75)*DB$67*(1+DB$58)*(1+DB$63)</f>
        <v>56.656982422204884</v>
      </c>
      <c r="DC15" s="330">
        <f>+$CR15*(1+DC$75)*DC$67*(1+DC$58)*(1+DC$63)</f>
        <v>61.74994492716133</v>
      </c>
      <c r="DD15" s="56" t="s">
        <v>5</v>
      </c>
      <c r="DF15">
        <v>60.96332142490451</v>
      </c>
      <c r="DG15" s="729">
        <f t="shared" si="8"/>
        <v>-0.7866235022568233</v>
      </c>
      <c r="DH15" s="125">
        <f t="shared" si="23"/>
        <v>-0.012903225806451465</v>
      </c>
      <c r="DI15" s="377" t="s">
        <v>5</v>
      </c>
      <c r="DJ15" s="373" t="s">
        <v>6</v>
      </c>
      <c r="DK15" s="395">
        <v>22.307</v>
      </c>
      <c r="DL15" s="374"/>
      <c r="DM15" s="396" t="s">
        <v>5</v>
      </c>
      <c r="DN15" s="452">
        <f>+$P15*(1+DN$58)*(1+DN$63)*DN67</f>
        <v>36.081</v>
      </c>
      <c r="DO15" s="452">
        <f>+$P15*(1+DO$58)*(1+DO$63)*DO67</f>
        <v>34.4625667</v>
      </c>
      <c r="DP15" s="264">
        <f>+$AJ15*(1+DP$75)*DP$67*(1+DP$58)*(1+DP$63)</f>
        <v>52.067884049999996</v>
      </c>
      <c r="DQ15" s="397">
        <f aca="true" t="shared" si="33" ref="DQ15:DV15">+CX15-AP15</f>
        <v>0</v>
      </c>
      <c r="DR15" s="397">
        <f t="shared" si="33"/>
        <v>-1.7510199592739895</v>
      </c>
      <c r="DS15" s="397">
        <f t="shared" si="33"/>
        <v>-0.3657335378263298</v>
      </c>
      <c r="DT15" s="397">
        <f t="shared" si="33"/>
        <v>-0.6288593596550172</v>
      </c>
      <c r="DU15" s="397">
        <f t="shared" si="33"/>
        <v>0.24914631793174635</v>
      </c>
      <c r="DV15" s="397">
        <f t="shared" si="33"/>
        <v>3.424242395342901</v>
      </c>
      <c r="DW15" s="380" t="s">
        <v>5</v>
      </c>
    </row>
    <row r="16" spans="2:127" ht="16.5" thickBot="1">
      <c r="B16" s="26" t="s">
        <v>7</v>
      </c>
      <c r="C16" s="27" t="s">
        <v>8</v>
      </c>
      <c r="D16" s="38">
        <v>100.2</v>
      </c>
      <c r="E16" s="38">
        <v>104.11</v>
      </c>
      <c r="F16" s="38">
        <v>107.58</v>
      </c>
      <c r="G16" s="38">
        <v>110.89</v>
      </c>
      <c r="H16" s="38">
        <v>112.07</v>
      </c>
      <c r="I16" s="26" t="s">
        <v>7</v>
      </c>
      <c r="K16" s="55">
        <v>40.89</v>
      </c>
      <c r="L16" s="51">
        <v>1.313</v>
      </c>
      <c r="M16" s="54">
        <f>+L16*K16</f>
        <v>53.68857</v>
      </c>
      <c r="N16" s="26" t="s">
        <v>78</v>
      </c>
      <c r="O16" s="27" t="s">
        <v>8</v>
      </c>
      <c r="P16" s="53">
        <v>41.25</v>
      </c>
      <c r="T16" s="60" t="s">
        <v>78</v>
      </c>
      <c r="U16" s="94">
        <f>+$P16*U$67*(1+U$68)*(1+U$58)*(1+U$63)</f>
        <v>80.7654375</v>
      </c>
      <c r="V16" s="94">
        <f>+$P16*V$67*(1+V$68)*(1+V$58)*(1+V$63)/(1+$U$75)*(1+V$75)</f>
        <v>76.40155041749999</v>
      </c>
      <c r="W16" s="138">
        <f aca="true" t="shared" si="34" ref="W16:AA17">+$P16*(1+W$75)*(1+W$68)*(1+W$58)*(1+W$63)*W$67</f>
        <v>102.35257621874999</v>
      </c>
      <c r="X16" s="138">
        <f t="shared" si="34"/>
        <v>113.69759474943375</v>
      </c>
      <c r="Y16" s="138">
        <f t="shared" si="34"/>
        <v>116.3276290748187</v>
      </c>
      <c r="Z16" s="138">
        <f t="shared" si="34"/>
        <v>120.51542372151218</v>
      </c>
      <c r="AA16" s="138">
        <f t="shared" si="34"/>
        <v>124.85397897548663</v>
      </c>
      <c r="AB16" s="216" t="s">
        <v>78</v>
      </c>
      <c r="AC16" s="131"/>
      <c r="AD16" s="131"/>
      <c r="AE16" s="224">
        <v>40.89</v>
      </c>
      <c r="AF16" s="222">
        <v>1.313</v>
      </c>
      <c r="AG16" s="223">
        <f>+AF16*AE16</f>
        <v>53.68857</v>
      </c>
      <c r="AH16" s="511" t="s">
        <v>91</v>
      </c>
      <c r="AI16" s="507" t="s">
        <v>8</v>
      </c>
      <c r="AJ16" s="536">
        <v>45.977487170998174</v>
      </c>
      <c r="AK16" s="508"/>
      <c r="AL16" s="541" t="s">
        <v>83</v>
      </c>
      <c r="AM16" s="542">
        <f>+$P16*AM$67*(1+AM$68)*(1+AM$58)*(1+AM$63)</f>
        <v>80.7654375</v>
      </c>
      <c r="AN16" s="542">
        <f>+$P16*AN$67*(1+AN$68)*(1+AN$58)*(1+AN$63)/(1+$U$75)*(1+AN$75)</f>
        <v>76.40155041749999</v>
      </c>
      <c r="AO16" s="543">
        <f aca="true" t="shared" si="35" ref="AO16:AU17">+$AJ16*(1+AO$75)*(1+AO$68)*(1+AO$58)*(1+AO$63)*AO$67</f>
        <v>121.80632915701042</v>
      </c>
      <c r="AP16" s="544">
        <f t="shared" si="35"/>
        <v>112.4648628563152</v>
      </c>
      <c r="AQ16" s="544">
        <f t="shared" si="35"/>
        <v>119.90777450654983</v>
      </c>
      <c r="AR16" s="544">
        <f t="shared" si="35"/>
        <v>123.4236223744342</v>
      </c>
      <c r="AS16" s="544">
        <f t="shared" si="35"/>
        <v>127.62002553516497</v>
      </c>
      <c r="AT16" s="544">
        <f t="shared" si="35"/>
        <v>131.95910640336058</v>
      </c>
      <c r="AU16" s="544">
        <f t="shared" si="35"/>
        <v>136.44571602107484</v>
      </c>
      <c r="AV16" s="515" t="s">
        <v>83</v>
      </c>
      <c r="AW16" s="27"/>
      <c r="AX16" s="27"/>
      <c r="AY16" s="27"/>
      <c r="AZ16" s="26" t="s">
        <v>91</v>
      </c>
      <c r="BA16" s="27" t="s">
        <v>8</v>
      </c>
      <c r="BB16" s="141">
        <v>45.977487170998174</v>
      </c>
      <c r="BD16" s="60" t="s">
        <v>83</v>
      </c>
      <c r="BE16" s="170">
        <f>+$P16*BE$67*(1+BE$68)*(1+BE$58)*(1+BE$63)</f>
        <v>80.7654375</v>
      </c>
      <c r="BF16" s="170">
        <f>+$P16*BF$67*(1+BF$68)*(1+BF$58)*(1+BF$63)/(1+$U$75)*(1+BF$75)</f>
        <v>76.40155041749999</v>
      </c>
      <c r="BG16" s="71">
        <f aca="true" t="shared" si="36" ref="BG16:BL17">+$AJ16*(1+BG$75)*(1+BG$68)*(1+BG$58)*(1+BG$63)*BG$67</f>
        <v>121.80632915701042</v>
      </c>
      <c r="BH16" s="71">
        <f t="shared" si="36"/>
        <v>119.03558395333143</v>
      </c>
      <c r="BI16" s="71">
        <f t="shared" si="36"/>
        <v>124.68399431362715</v>
      </c>
      <c r="BJ16" s="71">
        <f t="shared" si="36"/>
        <v>132.1527052979906</v>
      </c>
      <c r="BK16" s="71">
        <f t="shared" si="36"/>
        <v>136.64589727812228</v>
      </c>
      <c r="BL16" s="71">
        <f t="shared" si="36"/>
        <v>141.29185778557843</v>
      </c>
      <c r="BM16" s="56" t="s">
        <v>83</v>
      </c>
      <c r="BR16" s="122">
        <f t="shared" si="31"/>
        <v>8.108734407576677</v>
      </c>
      <c r="BS16" s="122">
        <f t="shared" si="31"/>
        <v>-3.862766218503509</v>
      </c>
      <c r="BT16" s="122">
        <f t="shared" si="31"/>
        <v>-0.6076492149623505</v>
      </c>
      <c r="BU16" s="122">
        <f t="shared" si="31"/>
        <v>-1.4303566010524236</v>
      </c>
      <c r="BV16" s="124" t="s">
        <v>78</v>
      </c>
      <c r="BW16" s="125">
        <f t="shared" si="32"/>
        <v>0.07131843400422559</v>
      </c>
      <c r="BX16" s="125">
        <f t="shared" si="32"/>
        <v>-0.03320592235245408</v>
      </c>
      <c r="BY16" s="125">
        <f t="shared" si="32"/>
        <v>-0.005042086698931667</v>
      </c>
      <c r="BZ16" s="125">
        <f t="shared" si="32"/>
        <v>-0.011456235618516048</v>
      </c>
      <c r="CA16" s="124" t="s">
        <v>78</v>
      </c>
      <c r="CB16" s="127">
        <f aca="true" t="shared" si="37" ref="CB16:CB52">SUM(BW16:BZ16)/4</f>
        <v>0.005403547333580951</v>
      </c>
      <c r="CC16">
        <v>0.03337834857327303</v>
      </c>
      <c r="CP16" s="99" t="s">
        <v>91</v>
      </c>
      <c r="CQ16" s="260" t="s">
        <v>8</v>
      </c>
      <c r="CR16" s="307">
        <v>47.62</v>
      </c>
      <c r="CS16" s="261">
        <v>1726</v>
      </c>
      <c r="CT16" s="296" t="s">
        <v>83</v>
      </c>
      <c r="CU16" s="453">
        <f>+$P16*CU$67*(1+CU$68)*(1+CU$58)*(1+CU$63)</f>
        <v>80.7654375</v>
      </c>
      <c r="CV16" s="453">
        <f>+$P16*CV$67*(1+CV$68)*(1+CV$58)*(1+CV$63)/(1+$U$75)*(1+CV$75)</f>
        <v>76.40155041749999</v>
      </c>
      <c r="CW16" s="138">
        <f>+$AJ16*(1+CW$75)*(1+CW$68)*(1+CW$58)*(1+CW$63)*CW$67</f>
        <v>121.80632915701042</v>
      </c>
      <c r="CX16" s="274">
        <f>+$AJ16*(1+CX$75)*(1+CX$68)*(1+CX$58)*(1+CX$63)*CX$67</f>
        <v>112.4648628563152</v>
      </c>
      <c r="CY16" s="272">
        <f aca="true" t="shared" si="38" ref="CY16:DC18">+$CR16*(1+CY$75)*(1+CY$68)*(1+CY$58)*(1+CY$63)*CY$67</f>
        <v>113.42700535188003</v>
      </c>
      <c r="CZ16" s="272">
        <f t="shared" si="38"/>
        <v>120.04444563072437</v>
      </c>
      <c r="DA16" s="272">
        <f t="shared" si="38"/>
        <v>123.55157148720784</v>
      </c>
      <c r="DB16" s="272">
        <f t="shared" si="38"/>
        <v>129.81300859425184</v>
      </c>
      <c r="DC16" s="272">
        <f t="shared" si="38"/>
        <v>141.48205197004242</v>
      </c>
      <c r="DD16" s="56" t="s">
        <v>83</v>
      </c>
      <c r="DF16">
        <v>139.67973283666612</v>
      </c>
      <c r="DG16" s="729">
        <f t="shared" si="8"/>
        <v>-1.802319133376301</v>
      </c>
      <c r="DH16" s="125">
        <f t="shared" si="23"/>
        <v>-0.012903225806451354</v>
      </c>
      <c r="DI16" s="377" t="s">
        <v>91</v>
      </c>
      <c r="DJ16" s="373" t="s">
        <v>8</v>
      </c>
      <c r="DK16" s="395">
        <v>45.977487170998174</v>
      </c>
      <c r="DL16" s="374"/>
      <c r="DM16" s="398" t="s">
        <v>83</v>
      </c>
      <c r="DN16" s="453">
        <f>+$P16*DN$67*(1+DN$68)*(1+DN$58)*(1+DN$63)</f>
        <v>80.7654375</v>
      </c>
      <c r="DO16" s="453">
        <f>+$P16*DO$67*(1+DO$68)*(1+DO$58)*(1+DO$63)/(1+$U$75)*(1+DO$75)</f>
        <v>76.40155041749999</v>
      </c>
      <c r="DP16" s="138">
        <f>+$AJ16*(1+DP$75)*(1+DP$68)*(1+DP$58)*(1+DP$63)*DP$67</f>
        <v>121.80632915701042</v>
      </c>
      <c r="DQ16" s="397">
        <f aca="true" t="shared" si="39" ref="DQ16:DQ52">+CX16-AP16</f>
        <v>0</v>
      </c>
      <c r="DR16" s="397">
        <f aca="true" t="shared" si="40" ref="DR16:DR52">+CY16-AQ16</f>
        <v>-6.480769154669801</v>
      </c>
      <c r="DS16" s="397">
        <f aca="true" t="shared" si="41" ref="DS16:DS52">+CZ16-AR16</f>
        <v>-3.3791767437098343</v>
      </c>
      <c r="DT16" s="397">
        <f aca="true" t="shared" si="42" ref="DT16:DT52">+DA16-AS16</f>
        <v>-4.0684540479571325</v>
      </c>
      <c r="DU16" s="397">
        <f aca="true" t="shared" si="43" ref="DU16:DU52">+DB16-AT16</f>
        <v>-2.1460978091087384</v>
      </c>
      <c r="DV16" s="397">
        <f aca="true" t="shared" si="44" ref="DV16:DV52">+DC16-AU16</f>
        <v>5.036335948967576</v>
      </c>
      <c r="DW16" s="380" t="s">
        <v>83</v>
      </c>
    </row>
    <row r="17" spans="2:127" ht="16.5" thickBot="1">
      <c r="B17" s="26" t="s">
        <v>9</v>
      </c>
      <c r="C17" s="27" t="s">
        <v>10</v>
      </c>
      <c r="D17" s="38">
        <v>153</v>
      </c>
      <c r="E17" s="38">
        <v>158.98</v>
      </c>
      <c r="F17" s="38">
        <v>164.27</v>
      </c>
      <c r="G17" s="38">
        <v>169.32</v>
      </c>
      <c r="H17" s="38">
        <v>171.12</v>
      </c>
      <c r="I17" s="26" t="s">
        <v>9</v>
      </c>
      <c r="K17" s="55">
        <v>65.6</v>
      </c>
      <c r="L17" s="51">
        <v>1.313</v>
      </c>
      <c r="M17" s="54">
        <f>+L17*K17</f>
        <v>86.13279999999999</v>
      </c>
      <c r="N17" s="26" t="s">
        <v>9</v>
      </c>
      <c r="O17" s="27" t="s">
        <v>10</v>
      </c>
      <c r="P17" s="53">
        <v>66.6</v>
      </c>
      <c r="T17" s="61" t="s">
        <v>9</v>
      </c>
      <c r="U17" s="95">
        <f>+$P17*U$67*(1+U$68)*(1+U$58)*(1+U$63)</f>
        <v>130.39946999999998</v>
      </c>
      <c r="V17" s="95">
        <f>+$P17*V$67*(1+V$68)*(1+V$58)*(1+V$63)/(1+$U$75)*(1+V$75)</f>
        <v>123.35377594679998</v>
      </c>
      <c r="W17" s="138">
        <f t="shared" si="34"/>
        <v>165.252886695</v>
      </c>
      <c r="X17" s="138">
        <f t="shared" si="34"/>
        <v>183.56993479544937</v>
      </c>
      <c r="Y17" s="138">
        <f t="shared" si="34"/>
        <v>187.81624476079818</v>
      </c>
      <c r="Z17" s="138">
        <f t="shared" si="34"/>
        <v>194.57762957218694</v>
      </c>
      <c r="AA17" s="138">
        <f t="shared" si="34"/>
        <v>201.58242423678567</v>
      </c>
      <c r="AB17" s="225" t="s">
        <v>9</v>
      </c>
      <c r="AC17" s="131"/>
      <c r="AD17" s="131"/>
      <c r="AE17" s="224">
        <v>65.6</v>
      </c>
      <c r="AF17" s="222">
        <v>1.313</v>
      </c>
      <c r="AG17" s="223">
        <f>+AF17*AE17</f>
        <v>86.13279999999999</v>
      </c>
      <c r="AH17" s="511" t="s">
        <v>9</v>
      </c>
      <c r="AI17" s="507" t="s">
        <v>10</v>
      </c>
      <c r="AJ17" s="536">
        <v>71.22731510119446</v>
      </c>
      <c r="AK17" s="508"/>
      <c r="AL17" s="545" t="s">
        <v>9</v>
      </c>
      <c r="AM17" s="546">
        <f>+$P17*AM$67*(1+AM$68)*(1+AM$58)*(1+AM$63)</f>
        <v>130.39946999999998</v>
      </c>
      <c r="AN17" s="546">
        <f>+$P17*AN$67*(1+AN$68)*(1+AN$58)*(1+AN$63)/(1+$U$75)*(1+AN$75)</f>
        <v>123.35377594679998</v>
      </c>
      <c r="AO17" s="543">
        <f t="shared" si="35"/>
        <v>188.6996946118192</v>
      </c>
      <c r="AP17" s="544">
        <f t="shared" si="35"/>
        <v>174.22809982387022</v>
      </c>
      <c r="AQ17" s="544">
        <f t="shared" si="35"/>
        <v>185.75849537180304</v>
      </c>
      <c r="AR17" s="544">
        <f t="shared" si="35"/>
        <v>191.20516980623418</v>
      </c>
      <c r="AS17" s="544">
        <f t="shared" si="35"/>
        <v>197.70614557964615</v>
      </c>
      <c r="AT17" s="544">
        <f t="shared" si="35"/>
        <v>204.42815452935412</v>
      </c>
      <c r="AU17" s="544">
        <f t="shared" si="35"/>
        <v>211.37871178335217</v>
      </c>
      <c r="AV17" s="526" t="s">
        <v>9</v>
      </c>
      <c r="AZ17" s="26" t="s">
        <v>9</v>
      </c>
      <c r="BA17" s="27" t="s">
        <v>10</v>
      </c>
      <c r="BB17" s="53">
        <v>71.22731510119446</v>
      </c>
      <c r="BD17" s="61" t="s">
        <v>9</v>
      </c>
      <c r="BE17" s="95">
        <f>+$P17*BE$67*(1+BE$68)*(1+BE$58)*(1+BE$63)</f>
        <v>130.39946999999998</v>
      </c>
      <c r="BF17" s="95">
        <f>+$P17*BF$67*(1+BF$68)*(1+BF$58)*(1+BF$63)/(1+$U$75)*(1+BF$75)</f>
        <v>123.35377594679998</v>
      </c>
      <c r="BG17" s="138">
        <f t="shared" si="36"/>
        <v>188.6996946118192</v>
      </c>
      <c r="BH17" s="71">
        <f t="shared" si="36"/>
        <v>184.4073168889224</v>
      </c>
      <c r="BI17" s="71">
        <f t="shared" si="36"/>
        <v>193.15771038166233</v>
      </c>
      <c r="BJ17" s="71">
        <f t="shared" si="36"/>
        <v>204.72807369239518</v>
      </c>
      <c r="BK17" s="71">
        <f t="shared" si="36"/>
        <v>211.68882819793663</v>
      </c>
      <c r="BL17" s="71">
        <f t="shared" si="36"/>
        <v>218.88624835666647</v>
      </c>
      <c r="BM17" s="59" t="s">
        <v>9</v>
      </c>
      <c r="BR17" s="122">
        <f t="shared" si="31"/>
        <v>5.129759816369841</v>
      </c>
      <c r="BS17" s="122">
        <f t="shared" si="31"/>
        <v>-13.58814493692796</v>
      </c>
      <c r="BT17" s="122">
        <f t="shared" si="31"/>
        <v>-8.8191342003839</v>
      </c>
      <c r="BU17" s="122">
        <f t="shared" si="31"/>
        <v>-10.377254430551488</v>
      </c>
      <c r="BV17" s="124" t="s">
        <v>9</v>
      </c>
      <c r="BW17" s="125">
        <f t="shared" si="32"/>
        <v>0.027944444290868734</v>
      </c>
      <c r="BX17" s="125">
        <f t="shared" si="32"/>
        <v>-0.0723480812548124</v>
      </c>
      <c r="BY17" s="125">
        <f t="shared" si="32"/>
        <v>-0.04532450220394972</v>
      </c>
      <c r="BZ17" s="125">
        <f t="shared" si="32"/>
        <v>-0.0514789643484097</v>
      </c>
      <c r="CA17" s="124" t="s">
        <v>9</v>
      </c>
      <c r="CB17" s="127">
        <f t="shared" si="37"/>
        <v>-0.03530177587907577</v>
      </c>
      <c r="CC17">
        <v>-0.03711385247834111</v>
      </c>
      <c r="CP17" s="99" t="s">
        <v>9</v>
      </c>
      <c r="CQ17" s="260" t="s">
        <v>10</v>
      </c>
      <c r="CR17" s="307">
        <v>74.35</v>
      </c>
      <c r="CS17" s="261">
        <v>1726</v>
      </c>
      <c r="CT17" s="268" t="s">
        <v>9</v>
      </c>
      <c r="CU17" s="258">
        <f>+$P17*CU$67*(1+CU$68)*(1+CU$58)*(1+CU$63)</f>
        <v>130.39946999999998</v>
      </c>
      <c r="CV17" s="258">
        <f>+$P17*CV$67*(1+CV$68)*(1+CV$58)*(1+CV$63)/(1+$U$75)*(1+CV$75)</f>
        <v>123.35377594679998</v>
      </c>
      <c r="CW17" s="138">
        <f>+$AJ17*(1+CW$75)*(1+CW$68)*(1+CW$58)*(1+CW$63)*CW$67</f>
        <v>188.6996946118192</v>
      </c>
      <c r="CX17" s="274">
        <f>+$AJ17*(1+CX$75)*(1+CX$68)*(1+CX$58)*(1+CX$63)*CX$67</f>
        <v>174.22809982387022</v>
      </c>
      <c r="CY17" s="272">
        <f t="shared" si="38"/>
        <v>177.09571289189998</v>
      </c>
      <c r="CZ17" s="272">
        <f t="shared" si="38"/>
        <v>187.42764663259882</v>
      </c>
      <c r="DA17" s="272">
        <f t="shared" si="38"/>
        <v>192.90338807379044</v>
      </c>
      <c r="DB17" s="272">
        <f t="shared" si="38"/>
        <v>202.67948737888753</v>
      </c>
      <c r="DC17" s="272">
        <f t="shared" si="38"/>
        <v>220.89858387174831</v>
      </c>
      <c r="DD17" s="59" t="s">
        <v>9</v>
      </c>
      <c r="DF17">
        <v>218.0845891727452</v>
      </c>
      <c r="DG17" s="729">
        <f t="shared" si="8"/>
        <v>-2.8139946990031035</v>
      </c>
      <c r="DH17" s="125">
        <f t="shared" si="23"/>
        <v>-0.012903225806451335</v>
      </c>
      <c r="DI17" s="377" t="s">
        <v>9</v>
      </c>
      <c r="DJ17" s="373" t="s">
        <v>10</v>
      </c>
      <c r="DK17" s="395">
        <v>71.22731510119446</v>
      </c>
      <c r="DL17" s="374"/>
      <c r="DM17" s="399" t="s">
        <v>9</v>
      </c>
      <c r="DN17" s="258">
        <f>+$P17*DN$67*(1+DN$68)*(1+DN$58)*(1+DN$63)</f>
        <v>130.39946999999998</v>
      </c>
      <c r="DO17" s="258">
        <f>+$P17*DO$67*(1+DO$68)*(1+DO$58)*(1+DO$63)/(1+$U$75)*(1+DO$75)</f>
        <v>123.35377594679998</v>
      </c>
      <c r="DP17" s="138">
        <f>+$AJ17*(1+DP$75)*(1+DP$68)*(1+DP$58)*(1+DP$63)*DP$67</f>
        <v>188.6996946118192</v>
      </c>
      <c r="DQ17" s="397">
        <f t="shared" si="39"/>
        <v>0</v>
      </c>
      <c r="DR17" s="397">
        <f t="shared" si="40"/>
        <v>-8.662782479903058</v>
      </c>
      <c r="DS17" s="397">
        <f t="shared" si="41"/>
        <v>-3.777523173635359</v>
      </c>
      <c r="DT17" s="397">
        <f t="shared" si="42"/>
        <v>-4.802757505855709</v>
      </c>
      <c r="DU17" s="397">
        <f t="shared" si="43"/>
        <v>-1.7486671504665878</v>
      </c>
      <c r="DV17" s="397">
        <f t="shared" si="44"/>
        <v>9.519872088396141</v>
      </c>
      <c r="DW17" s="388" t="s">
        <v>9</v>
      </c>
    </row>
    <row r="18" spans="2:128" s="190" customFormat="1" ht="16.5" thickBot="1">
      <c r="B18" s="191"/>
      <c r="D18" s="192"/>
      <c r="E18" s="192"/>
      <c r="F18" s="192"/>
      <c r="G18" s="192"/>
      <c r="H18" s="192"/>
      <c r="I18" s="191"/>
      <c r="K18" s="193"/>
      <c r="L18" s="194"/>
      <c r="M18" s="195"/>
      <c r="N18" s="191"/>
      <c r="P18" s="196"/>
      <c r="Q18" s="197"/>
      <c r="R18" s="197"/>
      <c r="S18" s="197"/>
      <c r="T18" s="198"/>
      <c r="U18" s="199"/>
      <c r="V18" s="199"/>
      <c r="W18" s="138"/>
      <c r="X18" s="138"/>
      <c r="Y18" s="138"/>
      <c r="Z18" s="138"/>
      <c r="AA18" s="138"/>
      <c r="AB18" s="225"/>
      <c r="AC18" s="131"/>
      <c r="AD18" s="131"/>
      <c r="AE18" s="224"/>
      <c r="AF18" s="222"/>
      <c r="AG18" s="223"/>
      <c r="AH18" s="511"/>
      <c r="AI18" s="507"/>
      <c r="AJ18" s="536"/>
      <c r="AK18" s="508"/>
      <c r="AL18" s="545"/>
      <c r="AM18" s="546"/>
      <c r="AN18" s="546"/>
      <c r="AO18" s="543"/>
      <c r="AP18" s="544"/>
      <c r="AQ18" s="544"/>
      <c r="AR18" s="544"/>
      <c r="AS18" s="544"/>
      <c r="AT18" s="544"/>
      <c r="AU18" s="544"/>
      <c r="AV18" s="526"/>
      <c r="AZ18" s="191"/>
      <c r="BB18" s="196"/>
      <c r="BC18" s="197"/>
      <c r="BD18" s="198"/>
      <c r="BE18" s="199"/>
      <c r="BF18" s="199"/>
      <c r="BG18" s="200"/>
      <c r="BH18" s="200"/>
      <c r="BI18" s="200"/>
      <c r="BJ18" s="200"/>
      <c r="BK18" s="200"/>
      <c r="BL18" s="200"/>
      <c r="BM18" s="201"/>
      <c r="BR18" s="202"/>
      <c r="BS18" s="202"/>
      <c r="BT18" s="202"/>
      <c r="BU18" s="202"/>
      <c r="BV18" s="203"/>
      <c r="BW18" s="204"/>
      <c r="BX18" s="204"/>
      <c r="BY18" s="204"/>
      <c r="BZ18" s="204"/>
      <c r="CA18" s="203"/>
      <c r="CB18" s="205"/>
      <c r="CP18" s="99" t="s">
        <v>7</v>
      </c>
      <c r="CQ18" s="260"/>
      <c r="CR18" s="307">
        <v>48.33</v>
      </c>
      <c r="CS18" s="261">
        <v>1726</v>
      </c>
      <c r="CT18" s="268" t="s">
        <v>7</v>
      </c>
      <c r="CU18" s="258"/>
      <c r="CV18" s="258"/>
      <c r="CW18" s="138"/>
      <c r="CX18" s="274"/>
      <c r="CY18" s="272">
        <f t="shared" si="38"/>
        <v>115.11816817842</v>
      </c>
      <c r="CZ18" s="272">
        <f t="shared" si="38"/>
        <v>121.83427251854071</v>
      </c>
      <c r="DA18" s="272">
        <f t="shared" si="38"/>
        <v>125.39368857574033</v>
      </c>
      <c r="DB18" s="272">
        <f t="shared" si="38"/>
        <v>131.74848184292716</v>
      </c>
      <c r="DC18" s="272">
        <f t="shared" si="38"/>
        <v>143.59150717581164</v>
      </c>
      <c r="DD18" s="59" t="s">
        <v>7</v>
      </c>
      <c r="DF18" s="190">
        <v>141.76231600159753</v>
      </c>
      <c r="DG18" s="729">
        <f t="shared" si="8"/>
        <v>-1.8291911742141167</v>
      </c>
      <c r="DH18" s="125">
        <f t="shared" si="23"/>
        <v>-0.012903225806451295</v>
      </c>
      <c r="DI18" s="377"/>
      <c r="DJ18" s="373"/>
      <c r="DK18" s="395"/>
      <c r="DL18" s="374"/>
      <c r="DM18" s="399"/>
      <c r="DN18" s="258"/>
      <c r="DO18" s="258"/>
      <c r="DP18" s="138"/>
      <c r="DQ18" s="397">
        <f t="shared" si="39"/>
        <v>0</v>
      </c>
      <c r="DR18" s="397">
        <f t="shared" si="40"/>
        <v>115.11816817842</v>
      </c>
      <c r="DS18" s="397">
        <f t="shared" si="41"/>
        <v>121.83427251854071</v>
      </c>
      <c r="DT18" s="397">
        <f t="shared" si="42"/>
        <v>125.39368857574033</v>
      </c>
      <c r="DU18" s="397">
        <f t="shared" si="43"/>
        <v>131.74848184292716</v>
      </c>
      <c r="DV18" s="397">
        <f t="shared" si="44"/>
        <v>143.59150717581164</v>
      </c>
      <c r="DW18" s="388"/>
      <c r="DX18" s="359"/>
    </row>
    <row r="19" spans="2:127" ht="16.5" thickBot="1">
      <c r="B19" s="26" t="s">
        <v>11</v>
      </c>
      <c r="C19" s="27" t="s">
        <v>12</v>
      </c>
      <c r="D19" s="38">
        <v>140.19</v>
      </c>
      <c r="E19" s="38">
        <v>145.67</v>
      </c>
      <c r="F19" s="38">
        <v>150.52</v>
      </c>
      <c r="G19" s="38">
        <v>155.15</v>
      </c>
      <c r="H19" s="38">
        <v>156.15</v>
      </c>
      <c r="I19" s="26" t="s">
        <v>11</v>
      </c>
      <c r="K19" s="55">
        <v>60.3</v>
      </c>
      <c r="L19" s="51">
        <v>1.313</v>
      </c>
      <c r="M19" s="54">
        <f>+L19*K19</f>
        <v>79.17389999999999</v>
      </c>
      <c r="N19" s="26" t="s">
        <v>11</v>
      </c>
      <c r="O19" s="27" t="s">
        <v>12</v>
      </c>
      <c r="P19" s="53">
        <v>59.45</v>
      </c>
      <c r="T19" s="62" t="s">
        <v>11</v>
      </c>
      <c r="U19" s="96">
        <f>+$P19*U$67*(1+U$71)*(1+U$58)*(1+U$63)</f>
        <v>113.3503425</v>
      </c>
      <c r="V19" s="96">
        <f>+$P19*V$67*(1+V$71)*(1+V$58)*(1+V$63)/(1+$U$75)*(1+V$75)</f>
        <v>107.87755188815001</v>
      </c>
      <c r="W19" s="138">
        <f>+$P19*(1+W$75)*(1+W$71)*(1+W$58)*(1+W$63)*W$67</f>
        <v>144.91244707875</v>
      </c>
      <c r="X19" s="138">
        <f>+$P19*(1+X$75)*(1+X$71)*(1+X$58)*(1+X$63)*X$67</f>
        <v>160.97490938474496</v>
      </c>
      <c r="Y19" s="138">
        <f>+$P19*(1+Y$75)*(1+Y$71)*(1+Y$58)*(1+Y$63)*Y$67</f>
        <v>164.69855488613516</v>
      </c>
      <c r="Z19" s="138">
        <f>+$P19*(1+Z$75)*(1+Z$71)*(1+Z$58)*(1+Z$63)*Z$67</f>
        <v>170.62770286203602</v>
      </c>
      <c r="AA19" s="138">
        <f>+$P19*(1+AA$75)*(1+AA$71)*(1+AA$58)*(1+AA$63)*AA$67</f>
        <v>176.77030016506933</v>
      </c>
      <c r="AB19" s="220" t="s">
        <v>11</v>
      </c>
      <c r="AC19" s="131"/>
      <c r="AD19" s="131"/>
      <c r="AE19" s="224">
        <v>60.3</v>
      </c>
      <c r="AF19" s="222">
        <v>1.313</v>
      </c>
      <c r="AG19" s="223">
        <f>+AF19*AE19</f>
        <v>79.17389999999999</v>
      </c>
      <c r="AH19" s="511" t="s">
        <v>11</v>
      </c>
      <c r="AI19" s="507" t="s">
        <v>12</v>
      </c>
      <c r="AJ19" s="536">
        <v>58.81</v>
      </c>
      <c r="AK19" s="508"/>
      <c r="AL19" s="537" t="s">
        <v>11</v>
      </c>
      <c r="AM19" s="547">
        <f>+$P19*AM$67*(1+AM$71)*(1+AM$58)*(1+AM$63)</f>
        <v>113.3503425</v>
      </c>
      <c r="AN19" s="547">
        <f>+$P19*AN$67*(1+AN$71)*(1+AN$58)*(1+AN$63)/(1+$U$75)*(1+AN$75)</f>
        <v>107.87755188815001</v>
      </c>
      <c r="AO19" s="543">
        <f aca="true" t="shared" si="45" ref="AO19:AU19">+$AJ19*(1+AO$75)*(1+AO$71)*(1+AO$58)*(1+AO$63)*AO$67</f>
        <v>153.05756807250003</v>
      </c>
      <c r="AP19" s="544">
        <f t="shared" si="45"/>
        <v>140.69958665035</v>
      </c>
      <c r="AQ19" s="544">
        <f t="shared" si="45"/>
        <v>150.6719107781433</v>
      </c>
      <c r="AR19" s="544">
        <f t="shared" si="45"/>
        <v>155.08980209869705</v>
      </c>
      <c r="AS19" s="544">
        <f t="shared" si="45"/>
        <v>160.36285537005273</v>
      </c>
      <c r="AT19" s="544">
        <f t="shared" si="45"/>
        <v>165.81519245263453</v>
      </c>
      <c r="AU19" s="544">
        <f t="shared" si="45"/>
        <v>171.45290899602412</v>
      </c>
      <c r="AV19" s="548" t="s">
        <v>11</v>
      </c>
      <c r="AZ19" s="26" t="s">
        <v>11</v>
      </c>
      <c r="BA19" s="27" t="s">
        <v>12</v>
      </c>
      <c r="BB19" s="53">
        <v>58.360849981268345</v>
      </c>
      <c r="BD19" s="62" t="s">
        <v>11</v>
      </c>
      <c r="BE19" s="96">
        <f>+$P19*BE$67*(1+BE$71)*(1+BE$58)*(1+BE$63)</f>
        <v>113.3503425</v>
      </c>
      <c r="BF19" s="96">
        <f>+$P19*BF$67*(1+BF$71)*(1+BF$58)*(1+BF$63)/(1+$U$75)*(1+BF$75)</f>
        <v>107.87755188815001</v>
      </c>
      <c r="BG19" s="138">
        <f aca="true" t="shared" si="46" ref="BG19:BL19">+$AJ19*(1+BG$75)*(1+BG$71)*(1+BG$58)*(1+BG$63)*BG$67</f>
        <v>153.05756807250003</v>
      </c>
      <c r="BH19" s="71">
        <f t="shared" si="46"/>
        <v>148.91991181560675</v>
      </c>
      <c r="BI19" s="71">
        <f t="shared" si="46"/>
        <v>156.6735413445537</v>
      </c>
      <c r="BJ19" s="71">
        <f t="shared" si="46"/>
        <v>166.05846204460624</v>
      </c>
      <c r="BK19" s="71">
        <f t="shared" si="46"/>
        <v>171.7044497541229</v>
      </c>
      <c r="BL19" s="71">
        <f t="shared" si="46"/>
        <v>177.54240104576306</v>
      </c>
      <c r="BM19" s="63" t="s">
        <v>11</v>
      </c>
      <c r="BR19" s="122">
        <f>+AO19-X19</f>
        <v>-7.917341312244929</v>
      </c>
      <c r="BS19" s="122">
        <f>+AP19-Y19</f>
        <v>-23.998968235785156</v>
      </c>
      <c r="BT19" s="122">
        <f>+AQ19-Z19</f>
        <v>-19.955792083892703</v>
      </c>
      <c r="BU19" s="122">
        <f>+AR19-AA19</f>
        <v>-21.68049806637228</v>
      </c>
      <c r="BV19" s="124" t="s">
        <v>11</v>
      </c>
      <c r="BW19" s="125">
        <f>+BR19/X19</f>
        <v>-0.049183697897426666</v>
      </c>
      <c r="BX19" s="125">
        <f>+BS19/Y19</f>
        <v>-0.14571450400628538</v>
      </c>
      <c r="BY19" s="125">
        <f>+BT19/Z19</f>
        <v>-0.11695517052133265</v>
      </c>
      <c r="BZ19" s="125">
        <f>+BU19/AA19</f>
        <v>-0.12264785456678458</v>
      </c>
      <c r="CA19" s="124" t="s">
        <v>11</v>
      </c>
      <c r="CB19" s="127">
        <f t="shared" si="37"/>
        <v>-0.10862530674795731</v>
      </c>
      <c r="CC19">
        <v>-0.06153503935107014</v>
      </c>
      <c r="CP19" s="99" t="s">
        <v>11</v>
      </c>
      <c r="CQ19" s="260" t="s">
        <v>12</v>
      </c>
      <c r="CR19" s="307">
        <v>56.21</v>
      </c>
      <c r="CS19" s="261">
        <v>1726</v>
      </c>
      <c r="CT19" s="266" t="s">
        <v>11</v>
      </c>
      <c r="CU19" s="454">
        <f>+$P19*CU$67*(1+CU$71)*(1+CU$58)*(1+CU$63)</f>
        <v>113.3503425</v>
      </c>
      <c r="CV19" s="454">
        <f>+$P19*CV$67*(1+CV$71)*(1+CV$58)*(1+CV$63)/(1+$U$75)*(1+CV$75)</f>
        <v>107.87755188815001</v>
      </c>
      <c r="CW19" s="138">
        <f>+$AJ19*(1+CW$75)*(1+CW$71)*(1+CW$58)*(1+CW$63)*CW$67</f>
        <v>153.05756807250003</v>
      </c>
      <c r="CX19" s="274">
        <f>+$AJ19*(1+CX$75)*(1+CX$71)*(1+CX$58)*(1+CX$63)*CX$67</f>
        <v>140.69958665035</v>
      </c>
      <c r="CY19" s="272">
        <f aca="true" t="shared" si="47" ref="CY19:DC22">+$CR19*(1+CY$75)*(1+CY$71)*(1+CY$58)*(1+CY$63)*CY$67</f>
        <v>132.07840047633002</v>
      </c>
      <c r="CZ19" s="272">
        <f t="shared" si="47"/>
        <v>139.78398103508636</v>
      </c>
      <c r="DA19" s="272">
        <f t="shared" si="47"/>
        <v>143.86780192021425</v>
      </c>
      <c r="DB19" s="272">
        <f t="shared" si="47"/>
        <v>151.15883984558258</v>
      </c>
      <c r="DC19" s="272">
        <f t="shared" si="47"/>
        <v>164.74668499217742</v>
      </c>
      <c r="DD19" s="63" t="s">
        <v>11</v>
      </c>
      <c r="DF19">
        <v>162.64800110692684</v>
      </c>
      <c r="DG19" s="729">
        <f t="shared" si="8"/>
        <v>-2.09868388525058</v>
      </c>
      <c r="DH19" s="125">
        <f t="shared" si="23"/>
        <v>-0.012903225806451065</v>
      </c>
      <c r="DI19" s="377" t="s">
        <v>11</v>
      </c>
      <c r="DJ19" s="373" t="s">
        <v>12</v>
      </c>
      <c r="DK19" s="395">
        <v>58.81</v>
      </c>
      <c r="DL19" s="374"/>
      <c r="DM19" s="396" t="s">
        <v>11</v>
      </c>
      <c r="DN19" s="454">
        <f>+$P19*DN$67*(1+DN$71)*(1+DN$58)*(1+DN$63)</f>
        <v>113.3503425</v>
      </c>
      <c r="DO19" s="454">
        <f>+$P19*DO$67*(1+DO$71)*(1+DO$58)*(1+DO$63)/(1+$U$75)*(1+DO$75)</f>
        <v>107.87755188815001</v>
      </c>
      <c r="DP19" s="138">
        <f>+$AJ19*(1+DP$75)*(1+DP$71)*(1+DP$58)*(1+DP$63)*DP$67</f>
        <v>153.05756807250003</v>
      </c>
      <c r="DQ19" s="397">
        <f t="shared" si="39"/>
        <v>0</v>
      </c>
      <c r="DR19" s="397">
        <f t="shared" si="40"/>
        <v>-18.593510301813296</v>
      </c>
      <c r="DS19" s="397">
        <f t="shared" si="41"/>
        <v>-15.305821063610693</v>
      </c>
      <c r="DT19" s="397">
        <f t="shared" si="42"/>
        <v>-16.49505344983848</v>
      </c>
      <c r="DU19" s="397">
        <f t="shared" si="43"/>
        <v>-14.656352607051957</v>
      </c>
      <c r="DV19" s="397">
        <f t="shared" si="44"/>
        <v>-6.7062240038467</v>
      </c>
      <c r="DW19" s="400" t="s">
        <v>11</v>
      </c>
    </row>
    <row r="20" spans="4:127" ht="16.5" thickBot="1">
      <c r="D20" s="38"/>
      <c r="E20" s="38"/>
      <c r="F20" s="38"/>
      <c r="G20" s="38"/>
      <c r="H20" s="38"/>
      <c r="I20" s="26"/>
      <c r="K20" s="55"/>
      <c r="L20" s="51"/>
      <c r="M20" s="54"/>
      <c r="P20" s="53"/>
      <c r="T20" s="64"/>
      <c r="U20" s="98"/>
      <c r="V20" s="98"/>
      <c r="W20" s="138"/>
      <c r="X20" s="138"/>
      <c r="Y20" s="138"/>
      <c r="Z20" s="138"/>
      <c r="AA20" s="138"/>
      <c r="AB20" s="219"/>
      <c r="AC20" s="131"/>
      <c r="AD20" s="131"/>
      <c r="AE20" s="224"/>
      <c r="AF20" s="222"/>
      <c r="AG20" s="223"/>
      <c r="AH20" s="511" t="s">
        <v>98</v>
      </c>
      <c r="AI20" s="507" t="s">
        <v>16</v>
      </c>
      <c r="AJ20" s="536">
        <v>37.74</v>
      </c>
      <c r="AK20" s="508"/>
      <c r="AL20" s="541" t="s">
        <v>98</v>
      </c>
      <c r="AM20" s="549"/>
      <c r="AN20" s="549"/>
      <c r="AO20" s="543"/>
      <c r="AP20" s="544">
        <f aca="true" t="shared" si="48" ref="AP20:AU22">+$AJ20*(1+AP$75)*(1+AP$71)*(1+AP$58)*(1+AP$63)*AP$67</f>
        <v>90.2908076889</v>
      </c>
      <c r="AQ20" s="544">
        <f t="shared" si="48"/>
        <v>96.69032329139822</v>
      </c>
      <c r="AR20" s="544">
        <f t="shared" si="48"/>
        <v>99.52540607387904</v>
      </c>
      <c r="AS20" s="544">
        <f t="shared" si="48"/>
        <v>102.90926988039094</v>
      </c>
      <c r="AT20" s="544">
        <f t="shared" si="48"/>
        <v>106.40818505632423</v>
      </c>
      <c r="AU20" s="544">
        <f t="shared" si="48"/>
        <v>110.02606334823926</v>
      </c>
      <c r="AV20" s="519" t="s">
        <v>98</v>
      </c>
      <c r="BB20" s="53"/>
      <c r="BD20" s="64" t="s">
        <v>98</v>
      </c>
      <c r="BE20" s="98"/>
      <c r="BF20" s="98"/>
      <c r="BG20" s="138"/>
      <c r="BH20" s="71">
        <f aca="true" t="shared" si="49" ref="BH20:BL22">+$AJ20*(1+BH$75)*(1+BH$71)*(1+BH$58)*(1+BH$63)*BH$67</f>
        <v>95.56601720661452</v>
      </c>
      <c r="BI20" s="71">
        <f t="shared" si="49"/>
        <v>100.54173525494743</v>
      </c>
      <c r="BJ20" s="71">
        <f t="shared" si="49"/>
        <v>106.56429786708792</v>
      </c>
      <c r="BK20" s="71">
        <f t="shared" si="49"/>
        <v>110.18748399456891</v>
      </c>
      <c r="BL20" s="71">
        <f t="shared" si="49"/>
        <v>113.93385845038425</v>
      </c>
      <c r="BM20" s="171" t="s">
        <v>98</v>
      </c>
      <c r="BR20" s="122"/>
      <c r="BS20" s="122"/>
      <c r="BT20" s="122"/>
      <c r="BU20" s="122"/>
      <c r="BV20" s="124"/>
      <c r="BW20" s="125"/>
      <c r="BX20" s="125"/>
      <c r="BY20" s="125"/>
      <c r="BZ20" s="125"/>
      <c r="CA20" s="124"/>
      <c r="CB20" s="127"/>
      <c r="CP20" s="99" t="s">
        <v>98</v>
      </c>
      <c r="CQ20" s="260" t="s">
        <v>16</v>
      </c>
      <c r="CR20" s="307">
        <v>39.06</v>
      </c>
      <c r="CS20" s="261">
        <v>1726</v>
      </c>
      <c r="CT20" s="296" t="s">
        <v>98</v>
      </c>
      <c r="CU20" s="455"/>
      <c r="CV20" s="455"/>
      <c r="CW20" s="138"/>
      <c r="CX20" s="274">
        <f>+$AJ20*(1+CX$75)*(1+CX$71)*(1+CX$58)*(1+CX$63)*CX$67</f>
        <v>90.2908076889</v>
      </c>
      <c r="CY20" s="272">
        <f t="shared" si="47"/>
        <v>91.78050742938001</v>
      </c>
      <c r="CZ20" s="272">
        <f t="shared" si="47"/>
        <v>97.13507025850338</v>
      </c>
      <c r="DA20" s="272">
        <f t="shared" si="47"/>
        <v>99.97289348876653</v>
      </c>
      <c r="DB20" s="272">
        <f t="shared" si="47"/>
        <v>105.03939306828775</v>
      </c>
      <c r="DC20" s="272">
        <f t="shared" si="47"/>
        <v>114.48150713030512</v>
      </c>
      <c r="DD20" s="57" t="s">
        <v>98</v>
      </c>
      <c r="DF20">
        <v>113.0231439821484</v>
      </c>
      <c r="DG20" s="729">
        <f t="shared" si="8"/>
        <v>-1.458363148156721</v>
      </c>
      <c r="DH20" s="125">
        <f t="shared" si="23"/>
        <v>-0.012903225806451325</v>
      </c>
      <c r="DI20" s="377" t="s">
        <v>98</v>
      </c>
      <c r="DJ20" s="373" t="s">
        <v>16</v>
      </c>
      <c r="DK20" s="395">
        <v>37.74</v>
      </c>
      <c r="DL20" s="374"/>
      <c r="DM20" s="398" t="s">
        <v>98</v>
      </c>
      <c r="DN20" s="455"/>
      <c r="DO20" s="455"/>
      <c r="DP20" s="138"/>
      <c r="DQ20" s="397">
        <f t="shared" si="39"/>
        <v>0</v>
      </c>
      <c r="DR20" s="397">
        <f t="shared" si="40"/>
        <v>-4.909815862018206</v>
      </c>
      <c r="DS20" s="397">
        <f t="shared" si="41"/>
        <v>-2.390335815375664</v>
      </c>
      <c r="DT20" s="397">
        <f t="shared" si="42"/>
        <v>-2.936376391624407</v>
      </c>
      <c r="DU20" s="397">
        <f t="shared" si="43"/>
        <v>-1.3687919880364774</v>
      </c>
      <c r="DV20" s="397">
        <f t="shared" si="44"/>
        <v>4.455443782065856</v>
      </c>
      <c r="DW20" s="383" t="s">
        <v>98</v>
      </c>
    </row>
    <row r="21" spans="4:127" ht="16.5" thickBot="1">
      <c r="D21" s="38"/>
      <c r="E21" s="38"/>
      <c r="F21" s="38"/>
      <c r="G21" s="38"/>
      <c r="H21" s="38"/>
      <c r="I21" s="26"/>
      <c r="K21" s="55"/>
      <c r="L21" s="51"/>
      <c r="M21" s="54"/>
      <c r="P21" s="53"/>
      <c r="T21" s="64"/>
      <c r="U21" s="98"/>
      <c r="V21" s="98"/>
      <c r="W21" s="138"/>
      <c r="X21" s="138"/>
      <c r="Y21" s="138"/>
      <c r="Z21" s="138"/>
      <c r="AA21" s="138"/>
      <c r="AB21" s="219"/>
      <c r="AC21" s="131"/>
      <c r="AD21" s="131"/>
      <c r="AE21" s="224"/>
      <c r="AF21" s="222"/>
      <c r="AG21" s="223"/>
      <c r="AH21" s="511" t="s">
        <v>97</v>
      </c>
      <c r="AI21" s="507" t="s">
        <v>186</v>
      </c>
      <c r="AJ21" s="536">
        <v>28.59</v>
      </c>
      <c r="AK21" s="508"/>
      <c r="AL21" s="541" t="s">
        <v>97</v>
      </c>
      <c r="AM21" s="549"/>
      <c r="AN21" s="549"/>
      <c r="AO21" s="543"/>
      <c r="AP21" s="544">
        <f t="shared" si="48"/>
        <v>68.39995208865001</v>
      </c>
      <c r="AQ21" s="544">
        <f t="shared" si="48"/>
        <v>73.24791581613873</v>
      </c>
      <c r="AR21" s="544">
        <f t="shared" si="48"/>
        <v>75.3956375106572</v>
      </c>
      <c r="AS21" s="544">
        <f t="shared" si="48"/>
        <v>77.95908918601954</v>
      </c>
      <c r="AT21" s="544">
        <f t="shared" si="48"/>
        <v>80.60969821834419</v>
      </c>
      <c r="AU21" s="544">
        <f t="shared" si="48"/>
        <v>83.3504279577679</v>
      </c>
      <c r="AV21" s="519" t="s">
        <v>97</v>
      </c>
      <c r="BB21" s="53"/>
      <c r="BD21" s="64" t="s">
        <v>97</v>
      </c>
      <c r="BE21" s="98"/>
      <c r="BF21" s="98"/>
      <c r="BG21" s="138"/>
      <c r="BH21" s="71">
        <f t="shared" si="49"/>
        <v>72.39619586478828</v>
      </c>
      <c r="BI21" s="71">
        <f t="shared" si="49"/>
        <v>76.16555937835048</v>
      </c>
      <c r="BJ21" s="71">
        <f t="shared" si="49"/>
        <v>80.72796173873989</v>
      </c>
      <c r="BK21" s="71">
        <f t="shared" si="49"/>
        <v>83.47271243785706</v>
      </c>
      <c r="BL21" s="71">
        <f t="shared" si="49"/>
        <v>86.31078466074419</v>
      </c>
      <c r="BM21" s="171" t="s">
        <v>97</v>
      </c>
      <c r="BR21" s="122"/>
      <c r="BS21" s="122"/>
      <c r="BT21" s="122"/>
      <c r="BU21" s="122"/>
      <c r="BV21" s="124"/>
      <c r="BW21" s="125"/>
      <c r="BX21" s="125"/>
      <c r="BY21" s="125"/>
      <c r="BZ21" s="125"/>
      <c r="CA21" s="124"/>
      <c r="CB21" s="127"/>
      <c r="CP21" s="99" t="s">
        <v>97</v>
      </c>
      <c r="CQ21" s="260" t="s">
        <v>186</v>
      </c>
      <c r="CR21" s="307">
        <v>29.36</v>
      </c>
      <c r="CS21" s="261">
        <v>1726</v>
      </c>
      <c r="CT21" s="296" t="s">
        <v>97</v>
      </c>
      <c r="CU21" s="455"/>
      <c r="CV21" s="455"/>
      <c r="CW21" s="138"/>
      <c r="CX21" s="274">
        <f>+$AJ21*(1+CX$75)*(1+CX$71)*(1+CX$58)*(1+CX$63)*CX$67</f>
        <v>68.39995208865001</v>
      </c>
      <c r="CY21" s="272">
        <f t="shared" si="47"/>
        <v>68.98811311127999</v>
      </c>
      <c r="CZ21" s="272">
        <f t="shared" si="47"/>
        <v>73.01294579594621</v>
      </c>
      <c r="DA21" s="272">
        <f t="shared" si="47"/>
        <v>75.14603565873492</v>
      </c>
      <c r="DB21" s="272">
        <f t="shared" si="47"/>
        <v>78.9543415382726</v>
      </c>
      <c r="DC21" s="272">
        <f t="shared" si="47"/>
        <v>86.05163976819658</v>
      </c>
      <c r="DD21" s="57" t="s">
        <v>97</v>
      </c>
      <c r="DF21">
        <v>84.9554405354807</v>
      </c>
      <c r="DG21" s="729">
        <f t="shared" si="8"/>
        <v>-1.0961992327158754</v>
      </c>
      <c r="DH21" s="125">
        <f t="shared" si="23"/>
        <v>-0.012903225806451557</v>
      </c>
      <c r="DI21" s="377" t="s">
        <v>97</v>
      </c>
      <c r="DJ21" s="373" t="s">
        <v>186</v>
      </c>
      <c r="DK21" s="395">
        <v>28.59</v>
      </c>
      <c r="DL21" s="374"/>
      <c r="DM21" s="398" t="s">
        <v>97</v>
      </c>
      <c r="DN21" s="455"/>
      <c r="DO21" s="455"/>
      <c r="DP21" s="138"/>
      <c r="DQ21" s="397">
        <f t="shared" si="39"/>
        <v>0</v>
      </c>
      <c r="DR21" s="397">
        <f t="shared" si="40"/>
        <v>-4.259802704858743</v>
      </c>
      <c r="DS21" s="397">
        <f t="shared" si="41"/>
        <v>-2.3826917147109867</v>
      </c>
      <c r="DT21" s="397">
        <f t="shared" si="42"/>
        <v>-2.813053527284623</v>
      </c>
      <c r="DU21" s="397">
        <f t="shared" si="43"/>
        <v>-1.6553566800715913</v>
      </c>
      <c r="DV21" s="397">
        <f t="shared" si="44"/>
        <v>2.701211810428674</v>
      </c>
      <c r="DW21" s="383" t="s">
        <v>97</v>
      </c>
    </row>
    <row r="22" spans="2:127" ht="16.5" thickBot="1">
      <c r="B22" s="26" t="s">
        <v>15</v>
      </c>
      <c r="C22" s="27" t="s">
        <v>16</v>
      </c>
      <c r="D22" s="38">
        <v>85.5</v>
      </c>
      <c r="E22" s="38">
        <v>88.84</v>
      </c>
      <c r="F22" s="38">
        <v>91.8</v>
      </c>
      <c r="G22" s="38">
        <v>94.62</v>
      </c>
      <c r="H22" s="38">
        <v>95.63</v>
      </c>
      <c r="I22" s="26" t="s">
        <v>15</v>
      </c>
      <c r="K22" s="55">
        <v>36.66</v>
      </c>
      <c r="L22" s="51">
        <v>1.313</v>
      </c>
      <c r="M22" s="54">
        <f>+L22*K22</f>
        <v>48.13457999999999</v>
      </c>
      <c r="N22" s="26" t="s">
        <v>15</v>
      </c>
      <c r="O22" s="27" t="s">
        <v>16</v>
      </c>
      <c r="P22" s="53">
        <v>36.55</v>
      </c>
      <c r="T22" s="61" t="s">
        <v>15</v>
      </c>
      <c r="U22" s="95">
        <f>+$P22*U$67*(1+U$71)*(1+U$58)*(1+U$63)</f>
        <v>69.6880575</v>
      </c>
      <c r="V22" s="95">
        <f>+$P22*V$67*(1+V$71)*(1+V$58)*(1+V$63)/(1+$U$75)*(1+V$75)</f>
        <v>66.32337294384999</v>
      </c>
      <c r="W22" s="138">
        <f>+$P22*(1+W$75)*(1+W$71)*(1+W$58)*(1+W$63)*W$67</f>
        <v>89.09251372124999</v>
      </c>
      <c r="X22" s="138">
        <f>+$P22*(1+X$75)*(1+X$71)*(1+X$58)*(1+X$63)*X$67</f>
        <v>98.96775337279104</v>
      </c>
      <c r="Y22" s="138">
        <f>+$P22*(1+Y$75)*(1+Y$71)*(1+Y$58)*(1+Y$63)*Y$67</f>
        <v>101.25705939593335</v>
      </c>
      <c r="Z22" s="138">
        <f>+$P22*(1+Z$75)*(1+Z$71)*(1+Z$58)*(1+Z$63)*Z$67</f>
        <v>104.90231353418696</v>
      </c>
      <c r="AA22" s="138">
        <f>+$P22*(1+AA$75)*(1+AA$71)*(1+AA$58)*(1+AA$63)*AA$67</f>
        <v>108.6787968214177</v>
      </c>
      <c r="AB22" s="225" t="s">
        <v>15</v>
      </c>
      <c r="AC22" s="131"/>
      <c r="AD22" s="131"/>
      <c r="AE22" s="224">
        <v>36.66</v>
      </c>
      <c r="AF22" s="222">
        <v>1.313</v>
      </c>
      <c r="AG22" s="223">
        <f>+AF22*AE22</f>
        <v>48.13457999999999</v>
      </c>
      <c r="AH22" s="511" t="s">
        <v>15</v>
      </c>
      <c r="AI22" s="507" t="s">
        <v>16</v>
      </c>
      <c r="AJ22" s="536">
        <v>52.37543453070683</v>
      </c>
      <c r="AK22" s="508"/>
      <c r="AL22" s="545" t="s">
        <v>15</v>
      </c>
      <c r="AM22" s="546">
        <f>+$P22*AM$67*(1+AM$71)*(1+AM$58)*(1+AM$63)</f>
        <v>69.6880575</v>
      </c>
      <c r="AN22" s="546">
        <f>+$P22*AN$67*(1+AN$71)*(1+AN$58)*(1+AN$63)/(1+$U$75)*(1+AN$75)</f>
        <v>66.32337294384999</v>
      </c>
      <c r="AO22" s="543">
        <f>+$AJ22*(1+AO$75)*(1+AO$71)*(1+AO$58)*(1+AO$63)*AO$67</f>
        <v>136.31111436848204</v>
      </c>
      <c r="AP22" s="544">
        <f t="shared" si="48"/>
        <v>125.30525402317495</v>
      </c>
      <c r="AQ22" s="544">
        <f t="shared" si="48"/>
        <v>134.18647846585864</v>
      </c>
      <c r="AR22" s="544">
        <f t="shared" si="48"/>
        <v>138.12099602449558</v>
      </c>
      <c r="AS22" s="544">
        <f t="shared" si="48"/>
        <v>142.81710988932844</v>
      </c>
      <c r="AT22" s="544">
        <f t="shared" si="48"/>
        <v>147.6728916255656</v>
      </c>
      <c r="AU22" s="544">
        <f t="shared" si="48"/>
        <v>152.69376994083484</v>
      </c>
      <c r="AV22" s="526" t="s">
        <v>15</v>
      </c>
      <c r="AZ22" s="26" t="s">
        <v>15</v>
      </c>
      <c r="BA22" s="27" t="s">
        <v>16</v>
      </c>
      <c r="BB22" s="53">
        <v>52.37543453070683</v>
      </c>
      <c r="BD22" s="61" t="s">
        <v>15</v>
      </c>
      <c r="BE22" s="95">
        <f>+$P22*BE$67*(1+BE$71)*(1+BE$58)*(1+BE$63)</f>
        <v>69.6880575</v>
      </c>
      <c r="BF22" s="95">
        <f>+$P22*BF$67*(1+BF$71)*(1+BF$58)*(1+BF$63)/(1+$U$75)*(1+BF$75)</f>
        <v>66.32337294384999</v>
      </c>
      <c r="BG22" s="138">
        <f>+$AJ22*(1+BG$75)*(1+BG$71)*(1+BG$58)*(1+BG$63)*BG$67</f>
        <v>136.31111436848204</v>
      </c>
      <c r="BH22" s="71">
        <f t="shared" si="49"/>
        <v>132.62617057672074</v>
      </c>
      <c r="BI22" s="71">
        <f t="shared" si="49"/>
        <v>139.53145395996705</v>
      </c>
      <c r="BJ22" s="71">
        <f t="shared" si="49"/>
        <v>147.88954441569697</v>
      </c>
      <c r="BK22" s="71">
        <f t="shared" si="49"/>
        <v>152.91778892583068</v>
      </c>
      <c r="BL22" s="71">
        <f t="shared" si="49"/>
        <v>158.1169937493089</v>
      </c>
      <c r="BM22" s="59" t="s">
        <v>15</v>
      </c>
      <c r="BR22" s="122">
        <f>+AO22-X22</f>
        <v>37.343360995691</v>
      </c>
      <c r="BS22" s="122">
        <f>+AP22-Y22</f>
        <v>24.0481946272416</v>
      </c>
      <c r="BT22" s="122">
        <f>+AQ22-Z22</f>
        <v>29.284164931671683</v>
      </c>
      <c r="BU22" s="122">
        <f>+AR22-AA22</f>
        <v>29.442199203077877</v>
      </c>
      <c r="BV22" s="124" t="s">
        <v>15</v>
      </c>
      <c r="BW22" s="125">
        <f>+BR22/X22</f>
        <v>0.37732857140877285</v>
      </c>
      <c r="BX22" s="125">
        <f>+BS22/Y22</f>
        <v>0.2374964745243966</v>
      </c>
      <c r="BY22" s="125">
        <f>+BT22/Z22</f>
        <v>0.2791565213871872</v>
      </c>
      <c r="BZ22" s="125">
        <f>+BU22/AA22</f>
        <v>0.2709102425145325</v>
      </c>
      <c r="CA22" s="124" t="s">
        <v>15</v>
      </c>
      <c r="CB22" s="127">
        <f t="shared" si="37"/>
        <v>0.29122295245872226</v>
      </c>
      <c r="CC22">
        <v>0.14463962448628578</v>
      </c>
      <c r="CP22" s="99" t="s">
        <v>15</v>
      </c>
      <c r="CQ22" s="260" t="s">
        <v>16</v>
      </c>
      <c r="CR22" s="307">
        <v>55.49</v>
      </c>
      <c r="CS22" s="261">
        <v>1726</v>
      </c>
      <c r="CT22" s="268" t="s">
        <v>15</v>
      </c>
      <c r="CU22" s="258">
        <f>+$P22*CU$67*(1+CU$71)*(1+CU$58)*(1+CU$63)</f>
        <v>69.6880575</v>
      </c>
      <c r="CV22" s="258">
        <f>+$P22*CV$67*(1+CV$71)*(1+CV$58)*(1+CV$63)/(1+$U$75)*(1+CV$75)</f>
        <v>66.32337294384999</v>
      </c>
      <c r="CW22" s="138">
        <f>+$AJ22*(1+CW$75)*(1+CW$71)*(1+CW$58)*(1+CW$63)*CW$67</f>
        <v>136.31111436848204</v>
      </c>
      <c r="CX22" s="274">
        <f>+$AJ22*(1+CX$75)*(1+CX$71)*(1+CX$58)*(1+CX$63)*CX$67</f>
        <v>125.30525402317495</v>
      </c>
      <c r="CY22" s="272">
        <f t="shared" si="47"/>
        <v>130.38659388777</v>
      </c>
      <c r="CZ22" s="272">
        <f t="shared" si="47"/>
        <v>137.99347282755636</v>
      </c>
      <c r="DA22" s="272">
        <f t="shared" si="47"/>
        <v>142.02498360705724</v>
      </c>
      <c r="DB22" s="272">
        <f t="shared" si="47"/>
        <v>149.22262983510723</v>
      </c>
      <c r="DC22" s="272">
        <f t="shared" si="47"/>
        <v>162.6364267962271</v>
      </c>
      <c r="DD22" s="59" t="s">
        <v>15</v>
      </c>
      <c r="DF22">
        <v>160.5646251809886</v>
      </c>
      <c r="DG22" s="729">
        <f t="shared" si="8"/>
        <v>-2.0718016152385133</v>
      </c>
      <c r="DH22" s="125">
        <f t="shared" si="23"/>
        <v>-0.012903225806451306</v>
      </c>
      <c r="DI22" s="377" t="s">
        <v>15</v>
      </c>
      <c r="DJ22" s="373" t="s">
        <v>16</v>
      </c>
      <c r="DK22" s="395">
        <v>52.37543453070683</v>
      </c>
      <c r="DL22" s="374"/>
      <c r="DM22" s="399" t="s">
        <v>15</v>
      </c>
      <c r="DN22" s="258">
        <f>+$P22*DN$67*(1+DN$71)*(1+DN$58)*(1+DN$63)</f>
        <v>69.6880575</v>
      </c>
      <c r="DO22" s="258">
        <f>+$P22*DO$67*(1+DO$71)*(1+DO$58)*(1+DO$63)/(1+$U$75)*(1+DO$75)</f>
        <v>66.32337294384999</v>
      </c>
      <c r="DP22" s="138">
        <f>+$AJ22*(1+DP$75)*(1+DP$71)*(1+DP$58)*(1+DP$63)*DP$67</f>
        <v>136.31111436848204</v>
      </c>
      <c r="DQ22" s="397">
        <f t="shared" si="39"/>
        <v>0</v>
      </c>
      <c r="DR22" s="397">
        <f t="shared" si="40"/>
        <v>-3.799884578088637</v>
      </c>
      <c r="DS22" s="397">
        <f t="shared" si="41"/>
        <v>-0.12752319693922232</v>
      </c>
      <c r="DT22" s="397">
        <f t="shared" si="42"/>
        <v>-0.7921262822711981</v>
      </c>
      <c r="DU22" s="397">
        <f t="shared" si="43"/>
        <v>1.5497382095416299</v>
      </c>
      <c r="DV22" s="397">
        <f t="shared" si="44"/>
        <v>9.942656855392272</v>
      </c>
      <c r="DW22" s="388" t="s">
        <v>15</v>
      </c>
    </row>
    <row r="23" spans="2:128" s="152" customFormat="1" ht="5.25" customHeight="1" thickBot="1">
      <c r="B23" s="153"/>
      <c r="D23" s="154"/>
      <c r="E23" s="154"/>
      <c r="F23" s="154"/>
      <c r="G23" s="154"/>
      <c r="H23" s="154"/>
      <c r="I23" s="153"/>
      <c r="K23" s="155"/>
      <c r="L23" s="155"/>
      <c r="M23" s="153"/>
      <c r="N23" s="153"/>
      <c r="P23" s="156"/>
      <c r="Q23" s="157"/>
      <c r="R23" s="157"/>
      <c r="S23" s="157"/>
      <c r="T23" s="158"/>
      <c r="U23" s="159"/>
      <c r="V23" s="159"/>
      <c r="W23" s="226"/>
      <c r="X23" s="227"/>
      <c r="Y23" s="227"/>
      <c r="Z23" s="227"/>
      <c r="AA23" s="227"/>
      <c r="AB23" s="219"/>
      <c r="AC23" s="131"/>
      <c r="AD23" s="131"/>
      <c r="AE23" s="222"/>
      <c r="AF23" s="222"/>
      <c r="AG23" s="131"/>
      <c r="AH23" s="511"/>
      <c r="AI23" s="507"/>
      <c r="AJ23" s="550"/>
      <c r="AK23" s="508"/>
      <c r="AL23" s="528"/>
      <c r="AM23" s="549"/>
      <c r="AN23" s="549"/>
      <c r="AO23" s="551"/>
      <c r="AP23" s="552"/>
      <c r="AQ23" s="552"/>
      <c r="AR23" s="552"/>
      <c r="AS23" s="552"/>
      <c r="AT23" s="552"/>
      <c r="AU23" s="552"/>
      <c r="AV23" s="519"/>
      <c r="AZ23" s="153"/>
      <c r="BB23" s="156"/>
      <c r="BC23" s="157"/>
      <c r="BD23" s="158"/>
      <c r="BE23" s="159"/>
      <c r="BF23" s="159"/>
      <c r="BG23" s="167"/>
      <c r="BH23" s="168"/>
      <c r="BI23" s="168"/>
      <c r="BJ23" s="168"/>
      <c r="BK23" s="168"/>
      <c r="BL23" s="168"/>
      <c r="BM23" s="162"/>
      <c r="BR23" s="163"/>
      <c r="BS23" s="163"/>
      <c r="BT23" s="163"/>
      <c r="BU23" s="163"/>
      <c r="BV23" s="164"/>
      <c r="BW23" s="165"/>
      <c r="BX23" s="165"/>
      <c r="BY23" s="165"/>
      <c r="BZ23" s="165"/>
      <c r="CA23" s="164"/>
      <c r="CB23" s="166"/>
      <c r="CP23" s="297"/>
      <c r="CQ23" s="298"/>
      <c r="CR23" s="349"/>
      <c r="CS23" s="261">
        <v>1726</v>
      </c>
      <c r="CT23" s="299"/>
      <c r="CU23" s="455"/>
      <c r="CV23" s="455"/>
      <c r="CW23" s="226"/>
      <c r="CX23" s="648"/>
      <c r="CY23" s="326"/>
      <c r="CZ23" s="326"/>
      <c r="DA23" s="326"/>
      <c r="DB23" s="326"/>
      <c r="DC23" s="326"/>
      <c r="DD23" s="162"/>
      <c r="DG23" s="729">
        <f t="shared" si="8"/>
        <v>0</v>
      </c>
      <c r="DH23" s="125" t="e">
        <f t="shared" si="23"/>
        <v>#DIV/0!</v>
      </c>
      <c r="DI23" s="377"/>
      <c r="DJ23" s="373"/>
      <c r="DK23" s="401"/>
      <c r="DL23" s="374"/>
      <c r="DM23" s="390"/>
      <c r="DN23" s="455"/>
      <c r="DO23" s="455"/>
      <c r="DP23" s="226"/>
      <c r="DQ23" s="397">
        <f t="shared" si="39"/>
        <v>0</v>
      </c>
      <c r="DR23" s="397">
        <f t="shared" si="40"/>
        <v>0</v>
      </c>
      <c r="DS23" s="397">
        <f t="shared" si="41"/>
        <v>0</v>
      </c>
      <c r="DT23" s="397">
        <f t="shared" si="42"/>
        <v>0</v>
      </c>
      <c r="DU23" s="397">
        <f t="shared" si="43"/>
        <v>0</v>
      </c>
      <c r="DV23" s="397">
        <f t="shared" si="44"/>
        <v>0</v>
      </c>
      <c r="DW23" s="383"/>
      <c r="DX23" s="359"/>
    </row>
    <row r="24" spans="2:127" ht="16.5" thickBot="1">
      <c r="B24" s="26" t="s">
        <v>13</v>
      </c>
      <c r="C24" s="27" t="s">
        <v>14</v>
      </c>
      <c r="D24" s="38">
        <v>140.19</v>
      </c>
      <c r="E24" s="38">
        <v>145.67</v>
      </c>
      <c r="F24" s="38">
        <v>150.52</v>
      </c>
      <c r="G24" s="38">
        <v>155.15</v>
      </c>
      <c r="H24" s="38">
        <v>163.66303868556787</v>
      </c>
      <c r="I24" s="26" t="s">
        <v>13</v>
      </c>
      <c r="K24" s="55">
        <v>60.3</v>
      </c>
      <c r="L24" s="51">
        <v>1.313</v>
      </c>
      <c r="M24" s="54">
        <f>+L24*K24</f>
        <v>79.17389999999999</v>
      </c>
      <c r="N24" s="26" t="s">
        <v>13</v>
      </c>
      <c r="O24" s="27" t="s">
        <v>14</v>
      </c>
      <c r="P24" s="53">
        <v>59.45</v>
      </c>
      <c r="T24" s="60" t="s">
        <v>13</v>
      </c>
      <c r="U24" s="94">
        <f>+$P24*U$67*(1+U$71)*(1+U$58)*(1+U$63)</f>
        <v>113.3503425</v>
      </c>
      <c r="V24" s="94">
        <f>+$P24*V$67*(1+V$71)*(1+V$58)*(1+V$63)/(1+$U$75)*(1+V$75)</f>
        <v>107.87755188815001</v>
      </c>
      <c r="W24" s="138">
        <f>+$P24*(1+W$75)*(1+W$71)*(1+W$58)*(1+W$63)*W$67</f>
        <v>144.91244707875</v>
      </c>
      <c r="X24" s="138">
        <f>+$P24*(1+X$75)*(1+X$71)*(1+X$58)*(1+X$63)*X$67</f>
        <v>160.97490938474496</v>
      </c>
      <c r="Y24" s="138">
        <f>+$P24*(1+Y$75)*(1+Y$71)*(1+Y$58)*(1+Y$63)*Y$67</f>
        <v>164.69855488613516</v>
      </c>
      <c r="Z24" s="138">
        <f>+$P24*(1+Z$75)*(1+Z$71)*(1+Z$58)*(1+Z$63)*Z$67</f>
        <v>170.62770286203602</v>
      </c>
      <c r="AA24" s="138">
        <f>+$P24*(1+AA$75)*(1+AA$71)*(1+AA$58)*(1+AA$63)*AA$67</f>
        <v>176.77030016506933</v>
      </c>
      <c r="AB24" s="216" t="s">
        <v>13</v>
      </c>
      <c r="AC24" s="131"/>
      <c r="AD24" s="131"/>
      <c r="AE24" s="224">
        <v>60.3</v>
      </c>
      <c r="AF24" s="222">
        <v>1.313</v>
      </c>
      <c r="AG24" s="223">
        <f>+AF24*AE24</f>
        <v>79.17389999999999</v>
      </c>
      <c r="AH24" s="511" t="s">
        <v>86</v>
      </c>
      <c r="AI24" s="507" t="s">
        <v>14</v>
      </c>
      <c r="AJ24" s="536">
        <v>36.79026651216686</v>
      </c>
      <c r="AK24" s="508"/>
      <c r="AL24" s="537" t="s">
        <v>85</v>
      </c>
      <c r="AM24" s="542">
        <f>+$P24*AM$67*(1+AM$71)*(1+AM$58)*(1+AM$63)</f>
        <v>113.3503425</v>
      </c>
      <c r="AN24" s="542">
        <f>+$P24*AN$67*(1+AN$71)*(1+AN$58)*(1+AN$63)/(1+$U$75)*(1+AN$75)</f>
        <v>107.87755188815001</v>
      </c>
      <c r="AO24" s="543">
        <f aca="true" t="shared" si="50" ref="AO24:AU24">+$AJ24*(1+AO$75)*(1+AO$69)*(1+AO$58)*(1+AO$63)*AO$67</f>
        <v>93.60266063151798</v>
      </c>
      <c r="AP24" s="544">
        <f t="shared" si="50"/>
        <v>86.43981482763614</v>
      </c>
      <c r="AQ24" s="544">
        <f t="shared" si="50"/>
        <v>92.14370716114139</v>
      </c>
      <c r="AR24" s="553">
        <f t="shared" si="50"/>
        <v>94.84547739826445</v>
      </c>
      <c r="AS24" s="544">
        <f t="shared" si="50"/>
        <v>98.07022362980544</v>
      </c>
      <c r="AT24" s="544">
        <f t="shared" si="50"/>
        <v>101.40461123321883</v>
      </c>
      <c r="AU24" s="544">
        <f t="shared" si="50"/>
        <v>104.85236801514827</v>
      </c>
      <c r="AV24" s="515" t="s">
        <v>85</v>
      </c>
      <c r="AZ24" s="26" t="s">
        <v>86</v>
      </c>
      <c r="BA24" s="27" t="s">
        <v>14</v>
      </c>
      <c r="BB24" s="53">
        <v>36.79026651216686</v>
      </c>
      <c r="BD24" s="60" t="s">
        <v>85</v>
      </c>
      <c r="BE24" s="94">
        <f>+$P24*BE$67*(1+BE$71)*(1+BE$58)*(1+BE$63)</f>
        <v>113.3503425</v>
      </c>
      <c r="BF24" s="94">
        <f>+$P24*BF$67*(1+BF$71)*(1+BF$58)*(1+BF$63)/(1+$U$75)*(1+BF$75)</f>
        <v>107.87755188815001</v>
      </c>
      <c r="BG24" s="138">
        <f aca="true" t="shared" si="51" ref="BG24:BL24">+$AJ24*(1+BG$75)*(1+BG$69)*(1+BG$58)*(1+BG$63)*BG$67</f>
        <v>93.60266063151798</v>
      </c>
      <c r="BH24" s="71">
        <f t="shared" si="51"/>
        <v>91.49003140626448</v>
      </c>
      <c r="BI24" s="71">
        <f t="shared" si="51"/>
        <v>95.81401628873292</v>
      </c>
      <c r="BJ24" s="71">
        <f t="shared" si="51"/>
        <v>101.55338323676007</v>
      </c>
      <c r="BK24" s="71">
        <f t="shared" si="51"/>
        <v>105.00619826680992</v>
      </c>
      <c r="BL24" s="71">
        <f t="shared" si="51"/>
        <v>108.57640900788145</v>
      </c>
      <c r="BM24" s="60" t="s">
        <v>85</v>
      </c>
      <c r="BR24" s="122">
        <f aca="true" t="shared" si="52" ref="BR24:BU27">+AO24-X24</f>
        <v>-67.37224875322698</v>
      </c>
      <c r="BS24" s="122">
        <f t="shared" si="52"/>
        <v>-78.25874005849901</v>
      </c>
      <c r="BT24" s="122">
        <f t="shared" si="52"/>
        <v>-78.48399570089462</v>
      </c>
      <c r="BU24" s="122">
        <f t="shared" si="52"/>
        <v>-81.92482276680488</v>
      </c>
      <c r="BV24" s="124" t="s">
        <v>13</v>
      </c>
      <c r="BW24" s="125">
        <f aca="true" t="shared" si="53" ref="BW24:BZ27">+BR24/X24</f>
        <v>-0.4185263965094154</v>
      </c>
      <c r="BX24" s="125">
        <f t="shared" si="53"/>
        <v>-0.4751634895194037</v>
      </c>
      <c r="BY24" s="125">
        <f t="shared" si="53"/>
        <v>-0.45997217558718595</v>
      </c>
      <c r="BZ24" s="125">
        <f t="shared" si="53"/>
        <v>-0.46345354785449205</v>
      </c>
      <c r="CA24" s="124" t="s">
        <v>13</v>
      </c>
      <c r="CB24" s="127">
        <f>SUM(BW24:BZ24)/4</f>
        <v>-0.4542789023676243</v>
      </c>
      <c r="CC24">
        <v>-0.06153503935107014</v>
      </c>
      <c r="CP24" s="99" t="s">
        <v>86</v>
      </c>
      <c r="CQ24" s="260" t="s">
        <v>14</v>
      </c>
      <c r="CR24" s="307">
        <v>38.11</v>
      </c>
      <c r="CS24" s="261">
        <v>1726</v>
      </c>
      <c r="CT24" s="266" t="s">
        <v>85</v>
      </c>
      <c r="CU24" s="453">
        <f>+$P24*CU$67*(1+CU$71)*(1+CU$58)*(1+CU$63)</f>
        <v>113.3503425</v>
      </c>
      <c r="CV24" s="453">
        <f>+$P24*CV$67*(1+CV$71)*(1+CV$58)*(1+CV$63)/(1+$U$75)*(1+CV$75)</f>
        <v>107.87755188815001</v>
      </c>
      <c r="CW24" s="138">
        <f aca="true" t="shared" si="54" ref="CW24:CX27">+$AJ24*(1+CW$75)*(1+CW$69)*(1+CW$58)*(1+CW$63)*CW$67</f>
        <v>93.60266063151798</v>
      </c>
      <c r="CX24" s="274">
        <f t="shared" si="54"/>
        <v>86.43981482763614</v>
      </c>
      <c r="CY24" s="272">
        <f aca="true" t="shared" si="55" ref="CY24:DC27">+$CR24*(1+CY$75)*(1+CY$69)*(1+CY$58)*(1+CY$63)*CY$67</f>
        <v>87.09488556680999</v>
      </c>
      <c r="CZ24" s="336">
        <f t="shared" si="55"/>
        <v>92.1760847225417</v>
      </c>
      <c r="DA24" s="272">
        <f t="shared" si="55"/>
        <v>94.86903005942364</v>
      </c>
      <c r="DB24" s="272">
        <f t="shared" si="55"/>
        <v>99.67687230677905</v>
      </c>
      <c r="DC24" s="272">
        <f t="shared" si="55"/>
        <v>108.63694309711468</v>
      </c>
      <c r="DD24" s="56" t="s">
        <v>85</v>
      </c>
      <c r="DF24">
        <v>107.25303299396674</v>
      </c>
      <c r="DG24" s="729">
        <f t="shared" si="8"/>
        <v>-1.3839101031479402</v>
      </c>
      <c r="DH24" s="125">
        <f t="shared" si="23"/>
        <v>-0.012903225806451446</v>
      </c>
      <c r="DI24" s="377" t="s">
        <v>86</v>
      </c>
      <c r="DJ24" s="373" t="s">
        <v>14</v>
      </c>
      <c r="DK24" s="395">
        <v>36.79026651216686</v>
      </c>
      <c r="DL24" s="374"/>
      <c r="DM24" s="396" t="s">
        <v>85</v>
      </c>
      <c r="DN24" s="453">
        <f>+$P24*DN$67*(1+DN$71)*(1+DN$58)*(1+DN$63)</f>
        <v>113.3503425</v>
      </c>
      <c r="DO24" s="453">
        <f>+$P24*DO$67*(1+DO$71)*(1+DO$58)*(1+DO$63)/(1+$U$75)*(1+DO$75)</f>
        <v>107.87755188815001</v>
      </c>
      <c r="DP24" s="138">
        <f>+$AJ24*(1+DP$75)*(1+DP$69)*(1+DP$58)*(1+DP$63)*DP$67</f>
        <v>93.60266063151798</v>
      </c>
      <c r="DQ24" s="397">
        <f t="shared" si="39"/>
        <v>0</v>
      </c>
      <c r="DR24" s="397">
        <f t="shared" si="40"/>
        <v>-5.0488215943314</v>
      </c>
      <c r="DS24" s="397">
        <f t="shared" si="41"/>
        <v>-2.6693926757227473</v>
      </c>
      <c r="DT24" s="397">
        <f t="shared" si="42"/>
        <v>-3.201193570381804</v>
      </c>
      <c r="DU24" s="397">
        <f t="shared" si="43"/>
        <v>-1.727738926439784</v>
      </c>
      <c r="DV24" s="397">
        <f t="shared" si="44"/>
        <v>3.784575081966409</v>
      </c>
      <c r="DW24" s="380" t="s">
        <v>85</v>
      </c>
    </row>
    <row r="25" spans="2:127" ht="24.75" customHeight="1" thickBot="1" thickTop="1">
      <c r="B25" s="26" t="s">
        <v>17</v>
      </c>
      <c r="C25" s="27" t="s">
        <v>18</v>
      </c>
      <c r="D25" s="38">
        <v>149.2</v>
      </c>
      <c r="E25" s="38">
        <v>155.03</v>
      </c>
      <c r="F25" s="38">
        <v>160.2</v>
      </c>
      <c r="G25" s="38">
        <v>165.12</v>
      </c>
      <c r="H25" s="38">
        <v>166.88</v>
      </c>
      <c r="I25" s="26" t="s">
        <v>17</v>
      </c>
      <c r="K25" s="55">
        <v>66.45</v>
      </c>
      <c r="L25" s="51">
        <v>1.313</v>
      </c>
      <c r="M25" s="54">
        <f>+L25*K25</f>
        <v>87.24885</v>
      </c>
      <c r="N25" s="26" t="s">
        <v>17</v>
      </c>
      <c r="O25" s="27" t="s">
        <v>18</v>
      </c>
      <c r="P25" s="53">
        <v>65.37</v>
      </c>
      <c r="T25" s="60" t="s">
        <v>17</v>
      </c>
      <c r="U25" s="94">
        <f>+$P25*U$67*(1+U$69)*(1+U$58)*(1+U$63)</f>
        <v>122.4020565</v>
      </c>
      <c r="V25" s="94">
        <f>+$P25*V$67*(1+V$69)*(1+V$58)*(1+V$63)/(1+$U$75)*(1+V$75)</f>
        <v>115.95072663054002</v>
      </c>
      <c r="W25" s="138">
        <f>+$P25*(1+W$75)*(1+W$69)*(1+W$58)*(1+W$63)*W$67</f>
        <v>155.7700455285</v>
      </c>
      <c r="X25" s="138">
        <f>+$P25*(1+X$75)*(1+X$69)*(1+X$58)*(1+X$63)*X$67</f>
        <v>173.0359915196332</v>
      </c>
      <c r="Y25" s="138">
        <f>+$P25*(1+Y$75)*(1+Y$69)*(1+Y$58)*(1+Y$63)*Y$67</f>
        <v>177.03863201723198</v>
      </c>
      <c r="Z25" s="138">
        <f>+$P25*(1+Z$75)*(1+Z$69)*(1+Z$58)*(1+Z$63)*Z$67</f>
        <v>183.41202276985234</v>
      </c>
      <c r="AA25" s="138">
        <f>+$P25*(1+AA$75)*(1+AA$69)*(1+AA$58)*(1+AA$63)*AA$67</f>
        <v>190.01485558956705</v>
      </c>
      <c r="AB25" s="216" t="s">
        <v>17</v>
      </c>
      <c r="AC25" s="131"/>
      <c r="AD25" s="131"/>
      <c r="AE25" s="224">
        <v>66.45</v>
      </c>
      <c r="AF25" s="222">
        <v>1.313</v>
      </c>
      <c r="AG25" s="223">
        <f>+AF25*AE25</f>
        <v>87.24885</v>
      </c>
      <c r="AH25" s="511" t="s">
        <v>17</v>
      </c>
      <c r="AI25" s="507" t="s">
        <v>18</v>
      </c>
      <c r="AJ25" s="554">
        <v>69.27051115622196</v>
      </c>
      <c r="AK25" s="508"/>
      <c r="AL25" s="541" t="s">
        <v>17</v>
      </c>
      <c r="AM25" s="542">
        <f>+$P25*AM$67*(1+AM$69)*(1+AM$58)*(1+AM$63)</f>
        <v>122.4020565</v>
      </c>
      <c r="AN25" s="542">
        <f>+$P25*AN$67*(1+AN$69)*(1+AN$58)*(1+AN$63)/(1+$U$75)*(1+AN$75)</f>
        <v>115.95072663054002</v>
      </c>
      <c r="AO25" s="543">
        <f aca="true" t="shared" si="56" ref="AO25:AU27">+$AJ25*(1+AO$75)*(1+AO$69)*(1+AO$58)*(1+AO$63)*AO$67</f>
        <v>176.2396623406721</v>
      </c>
      <c r="AP25" s="544">
        <f t="shared" si="56"/>
        <v>162.7531063244496</v>
      </c>
      <c r="AQ25" s="543">
        <f t="shared" si="56"/>
        <v>173.49267347032216</v>
      </c>
      <c r="AR25" s="555">
        <f t="shared" si="56"/>
        <v>178.5796984661941</v>
      </c>
      <c r="AS25" s="556">
        <f t="shared" si="56"/>
        <v>184.65140821404466</v>
      </c>
      <c r="AT25" s="544">
        <f t="shared" si="56"/>
        <v>190.9295560933222</v>
      </c>
      <c r="AU25" s="544">
        <f t="shared" si="56"/>
        <v>197.42116100049518</v>
      </c>
      <c r="AV25" s="515" t="s">
        <v>17</v>
      </c>
      <c r="AZ25" s="26" t="s">
        <v>17</v>
      </c>
      <c r="BA25" s="27" t="s">
        <v>18</v>
      </c>
      <c r="BB25" s="53">
        <v>69.27051115622196</v>
      </c>
      <c r="BD25" s="60" t="s">
        <v>17</v>
      </c>
      <c r="BE25" s="94">
        <f>+$P25*BE$67*(1+BE$69)*(1+BE$58)*(1+BE$63)</f>
        <v>122.4020565</v>
      </c>
      <c r="BF25" s="94">
        <f>+$P25*BF$67*(1+BF$69)*(1+BF$58)*(1+BF$63)/(1+$U$75)*(1+BF$75)</f>
        <v>115.95072663054002</v>
      </c>
      <c r="BG25" s="138">
        <f aca="true" t="shared" si="57" ref="BG25:BL27">+$AJ25*(1+BG$75)*(1+BG$69)*(1+BG$58)*(1+BG$63)*BG$67</f>
        <v>176.2396623406721</v>
      </c>
      <c r="BH25" s="71">
        <f t="shared" si="57"/>
        <v>172.26190082409036</v>
      </c>
      <c r="BI25" s="71">
        <f t="shared" si="57"/>
        <v>180.40331080657333</v>
      </c>
      <c r="BJ25" s="71">
        <f t="shared" si="57"/>
        <v>191.20967128975948</v>
      </c>
      <c r="BK25" s="71">
        <f t="shared" si="57"/>
        <v>197.71080011361133</v>
      </c>
      <c r="BL25" s="71">
        <f t="shared" si="57"/>
        <v>204.43296731747412</v>
      </c>
      <c r="BM25" s="56" t="s">
        <v>17</v>
      </c>
      <c r="BR25" s="122">
        <f t="shared" si="52"/>
        <v>3.203670821038912</v>
      </c>
      <c r="BS25" s="122">
        <f t="shared" si="52"/>
        <v>-14.285525692782386</v>
      </c>
      <c r="BT25" s="122">
        <f t="shared" si="52"/>
        <v>-9.919349299530182</v>
      </c>
      <c r="BU25" s="122">
        <f t="shared" si="52"/>
        <v>-11.43515712337296</v>
      </c>
      <c r="BV25" s="124" t="s">
        <v>17</v>
      </c>
      <c r="BW25" s="125">
        <f t="shared" si="53"/>
        <v>0.018514476629420844</v>
      </c>
      <c r="BX25" s="125">
        <f t="shared" si="53"/>
        <v>-0.0806915729635321</v>
      </c>
      <c r="BY25" s="125">
        <f t="shared" si="53"/>
        <v>-0.054082328681239744</v>
      </c>
      <c r="BZ25" s="125">
        <f t="shared" si="53"/>
        <v>-0.06018033215293941</v>
      </c>
      <c r="CA25" s="124" t="s">
        <v>17</v>
      </c>
      <c r="CB25" s="127">
        <f t="shared" si="37"/>
        <v>-0.0441099392920726</v>
      </c>
      <c r="CC25">
        <v>-0.032854699496683376</v>
      </c>
      <c r="CP25" s="99" t="s">
        <v>17</v>
      </c>
      <c r="CQ25" s="260" t="s">
        <v>18</v>
      </c>
      <c r="CR25" s="338">
        <v>69.63</v>
      </c>
      <c r="CS25" s="261">
        <v>1726</v>
      </c>
      <c r="CT25" s="296" t="s">
        <v>17</v>
      </c>
      <c r="CU25" s="453">
        <f>+$P25*CU$67*(1+CU$69)*(1+CU$58)*(1+CU$63)</f>
        <v>122.4020565</v>
      </c>
      <c r="CV25" s="453">
        <f>+$P25*CV$67*(1+CV$69)*(1+CV$58)*(1+CV$63)/(1+$U$75)*(1+CV$75)</f>
        <v>115.95072663054002</v>
      </c>
      <c r="CW25" s="138">
        <f t="shared" si="54"/>
        <v>176.2396623406721</v>
      </c>
      <c r="CX25" s="274">
        <f t="shared" si="54"/>
        <v>162.7531063244496</v>
      </c>
      <c r="CY25" s="71">
        <f t="shared" si="55"/>
        <v>159.12928055672998</v>
      </c>
      <c r="CZ25" s="707">
        <f t="shared" si="55"/>
        <v>168.4130354035838</v>
      </c>
      <c r="DA25" s="325">
        <f t="shared" si="55"/>
        <v>173.3332606412403</v>
      </c>
      <c r="DB25" s="272">
        <f t="shared" si="55"/>
        <v>182.11757068278732</v>
      </c>
      <c r="DC25" s="272">
        <f t="shared" si="55"/>
        <v>198.4883324023116</v>
      </c>
      <c r="DD25" s="56" t="s">
        <v>17</v>
      </c>
      <c r="DF25">
        <v>195.95981861374713</v>
      </c>
      <c r="DG25" s="729">
        <f t="shared" si="8"/>
        <v>-2.5285137885644815</v>
      </c>
      <c r="DH25" s="125">
        <f t="shared" si="23"/>
        <v>-0.012903225806451625</v>
      </c>
      <c r="DI25" s="377" t="s">
        <v>17</v>
      </c>
      <c r="DJ25" s="373" t="s">
        <v>18</v>
      </c>
      <c r="DK25" s="402">
        <v>69.27051115622196</v>
      </c>
      <c r="DL25" s="374"/>
      <c r="DM25" s="398" t="s">
        <v>17</v>
      </c>
      <c r="DN25" s="453">
        <f>+$P25*DN$67*(1+DN$69)*(1+DN$58)*(1+DN$63)</f>
        <v>122.4020565</v>
      </c>
      <c r="DO25" s="453">
        <f>+$P25*DO$67*(1+DO$69)*(1+DO$58)*(1+DO$63)/(1+$U$75)*(1+DO$75)</f>
        <v>115.95072663054002</v>
      </c>
      <c r="DP25" s="138">
        <f>+$AJ25*(1+DP$75)*(1+DP$69)*(1+DP$58)*(1+DP$63)*DP$67</f>
        <v>176.2396623406721</v>
      </c>
      <c r="DQ25" s="397">
        <f t="shared" si="39"/>
        <v>0</v>
      </c>
      <c r="DR25" s="397">
        <f t="shared" si="40"/>
        <v>-14.363392913592179</v>
      </c>
      <c r="DS25" s="397">
        <f t="shared" si="41"/>
        <v>-10.166663062610297</v>
      </c>
      <c r="DT25" s="397">
        <f t="shared" si="42"/>
        <v>-11.318147572804378</v>
      </c>
      <c r="DU25" s="397">
        <f t="shared" si="43"/>
        <v>-8.811985410534874</v>
      </c>
      <c r="DV25" s="397">
        <f t="shared" si="44"/>
        <v>1.067171401816438</v>
      </c>
      <c r="DW25" s="380" t="s">
        <v>17</v>
      </c>
    </row>
    <row r="26" spans="2:127" ht="16.5" thickBot="1">
      <c r="B26" s="26" t="s">
        <v>19</v>
      </c>
      <c r="C26" s="27" t="s">
        <v>20</v>
      </c>
      <c r="D26" s="38">
        <v>102.41</v>
      </c>
      <c r="E26" s="38">
        <v>106.41</v>
      </c>
      <c r="F26" s="38">
        <v>109.95</v>
      </c>
      <c r="G26" s="38">
        <v>113.33</v>
      </c>
      <c r="H26" s="38">
        <v>114.54</v>
      </c>
      <c r="I26" s="26" t="s">
        <v>19</v>
      </c>
      <c r="K26" s="55">
        <v>46.51</v>
      </c>
      <c r="L26" s="51">
        <v>1.313</v>
      </c>
      <c r="M26" s="54">
        <f>+L26*K26</f>
        <v>61.067629999999994</v>
      </c>
      <c r="N26" s="26" t="s">
        <v>19</v>
      </c>
      <c r="O26" s="27" t="s">
        <v>20</v>
      </c>
      <c r="P26" s="53">
        <v>46.4</v>
      </c>
      <c r="T26" s="64" t="s">
        <v>19</v>
      </c>
      <c r="U26" s="98">
        <f>+$P26*U$67*(1+U$69)*(1+U$58)*(1+U$63)</f>
        <v>86.88168</v>
      </c>
      <c r="V26" s="98">
        <f>+$P26*V$67*(1+V$69)*(1+V$58)*(1+V$63)/(1+$U$75)*(1+V$75)</f>
        <v>82.30248914879999</v>
      </c>
      <c r="W26" s="138">
        <f aca="true" t="shared" si="58" ref="W26:AA27">+$P26*(1+W$75)*(1+W$69)*(1+W$58)*(1+W$63)*W$67</f>
        <v>110.56646952000001</v>
      </c>
      <c r="X26" s="138">
        <f t="shared" si="58"/>
        <v>122.8219367677984</v>
      </c>
      <c r="Y26" s="138">
        <f t="shared" si="58"/>
        <v>125.66303389321652</v>
      </c>
      <c r="Z26" s="138">
        <f t="shared" si="58"/>
        <v>130.18690311337232</v>
      </c>
      <c r="AA26" s="138">
        <f t="shared" si="58"/>
        <v>134.87363162545373</v>
      </c>
      <c r="AB26" s="219" t="s">
        <v>19</v>
      </c>
      <c r="AC26" s="131"/>
      <c r="AD26" s="131"/>
      <c r="AE26" s="224">
        <v>46.51</v>
      </c>
      <c r="AF26" s="222">
        <v>1.313</v>
      </c>
      <c r="AG26" s="223">
        <f>+AF26*AE26</f>
        <v>61.067629999999994</v>
      </c>
      <c r="AH26" s="511" t="s">
        <v>19</v>
      </c>
      <c r="AI26" s="507" t="s">
        <v>20</v>
      </c>
      <c r="AJ26" s="536">
        <v>56.85099190618492</v>
      </c>
      <c r="AK26" s="508"/>
      <c r="AL26" s="541" t="s">
        <v>19</v>
      </c>
      <c r="AM26" s="549">
        <f>+$P26*AM$67*(1+AM$69)*(1+AM$58)*(1+AM$63)</f>
        <v>86.88168</v>
      </c>
      <c r="AN26" s="549">
        <f>+$P26*AN$67*(1+AN$69)*(1+AN$58)*(1+AN$63)/(1+$U$75)*(1+AN$75)</f>
        <v>82.30248914879999</v>
      </c>
      <c r="AO26" s="543">
        <f t="shared" si="56"/>
        <v>144.64162960602548</v>
      </c>
      <c r="AP26" s="544">
        <f t="shared" si="56"/>
        <v>133.57308002954807</v>
      </c>
      <c r="AQ26" s="544">
        <f t="shared" si="56"/>
        <v>142.38714873923294</v>
      </c>
      <c r="AR26" s="544">
        <f t="shared" si="56"/>
        <v>146.5621203402747</v>
      </c>
      <c r="AS26" s="544">
        <f t="shared" si="56"/>
        <v>151.54523243184406</v>
      </c>
      <c r="AT26" s="544">
        <f t="shared" si="56"/>
        <v>156.69777033452672</v>
      </c>
      <c r="AU26" s="544">
        <f t="shared" si="56"/>
        <v>162.02549452590065</v>
      </c>
      <c r="AV26" s="519" t="s">
        <v>19</v>
      </c>
      <c r="AZ26" s="26" t="s">
        <v>19</v>
      </c>
      <c r="BA26" s="27" t="s">
        <v>20</v>
      </c>
      <c r="BB26" s="53">
        <v>56.85099190618492</v>
      </c>
      <c r="BD26" s="64" t="s">
        <v>19</v>
      </c>
      <c r="BE26" s="98">
        <f>+$P26*BE$67*(1+BE$69)*(1+BE$58)*(1+BE$63)</f>
        <v>86.88168</v>
      </c>
      <c r="BF26" s="98">
        <f>+$P26*BF$67*(1+BF$69)*(1+BF$58)*(1+BF$63)/(1+$U$75)*(1+BF$75)</f>
        <v>82.30248914879999</v>
      </c>
      <c r="BG26" s="138">
        <f t="shared" si="57"/>
        <v>144.64162960602548</v>
      </c>
      <c r="BH26" s="71">
        <f t="shared" si="57"/>
        <v>141.37704148606895</v>
      </c>
      <c r="BI26" s="71">
        <f t="shared" si="57"/>
        <v>148.05877697918862</v>
      </c>
      <c r="BJ26" s="71">
        <f t="shared" si="57"/>
        <v>156.92766363976799</v>
      </c>
      <c r="BK26" s="71">
        <f t="shared" si="57"/>
        <v>162.26320420352013</v>
      </c>
      <c r="BL26" s="71">
        <f t="shared" si="57"/>
        <v>167.7801531464398</v>
      </c>
      <c r="BM26" s="57" t="s">
        <v>19</v>
      </c>
      <c r="BR26" s="122">
        <f t="shared" si="52"/>
        <v>21.81969283822707</v>
      </c>
      <c r="BS26" s="122">
        <f t="shared" si="52"/>
        <v>7.910046136331545</v>
      </c>
      <c r="BT26" s="122">
        <f t="shared" si="52"/>
        <v>12.200245625860617</v>
      </c>
      <c r="BU26" s="122">
        <f t="shared" si="52"/>
        <v>11.688488714820977</v>
      </c>
      <c r="BV26" s="124" t="s">
        <v>19</v>
      </c>
      <c r="BW26" s="125">
        <f t="shared" si="53"/>
        <v>0.17765305948137255</v>
      </c>
      <c r="BX26" s="125">
        <f t="shared" si="53"/>
        <v>0.06294648387252204</v>
      </c>
      <c r="BY26" s="125">
        <f t="shared" si="53"/>
        <v>0.09371331012641204</v>
      </c>
      <c r="BZ26" s="125">
        <f t="shared" si="53"/>
        <v>0.08666251938169872</v>
      </c>
      <c r="CA26" s="124" t="s">
        <v>19</v>
      </c>
      <c r="CB26" s="127">
        <f t="shared" si="37"/>
        <v>0.10524384321550134</v>
      </c>
      <c r="CC26">
        <v>0.04340952627081514</v>
      </c>
      <c r="CP26" s="99" t="s">
        <v>19</v>
      </c>
      <c r="CQ26" s="260" t="s">
        <v>20</v>
      </c>
      <c r="CR26" s="307">
        <v>58.93</v>
      </c>
      <c r="CS26" s="261">
        <v>1726</v>
      </c>
      <c r="CT26" s="296" t="s">
        <v>19</v>
      </c>
      <c r="CU26" s="455">
        <f>+$P26*CU$67*(1+CU$69)*(1+CU$58)*(1+CU$63)</f>
        <v>86.88168</v>
      </c>
      <c r="CV26" s="455">
        <f>+$P26*CV$67*(1+CV$69)*(1+CV$58)*(1+CV$63)/(1+$U$75)*(1+CV$75)</f>
        <v>82.30248914879999</v>
      </c>
      <c r="CW26" s="138">
        <f t="shared" si="54"/>
        <v>144.64162960602548</v>
      </c>
      <c r="CX26" s="274">
        <f t="shared" si="54"/>
        <v>133.57308002954807</v>
      </c>
      <c r="CY26" s="272">
        <f t="shared" si="55"/>
        <v>134.67598022703</v>
      </c>
      <c r="CZ26" s="272">
        <f t="shared" si="55"/>
        <v>142.5331060797529</v>
      </c>
      <c r="DA26" s="272">
        <f t="shared" si="55"/>
        <v>146.69724328002718</v>
      </c>
      <c r="DB26" s="272">
        <f t="shared" si="55"/>
        <v>154.13167370869823</v>
      </c>
      <c r="DC26" s="272">
        <f t="shared" si="55"/>
        <v>167.98675037294592</v>
      </c>
      <c r="DD26" s="57" t="s">
        <v>19</v>
      </c>
      <c r="DF26">
        <v>165.84679176946892</v>
      </c>
      <c r="DG26" s="729">
        <f t="shared" si="8"/>
        <v>-2.139958603476998</v>
      </c>
      <c r="DH26" s="125">
        <f t="shared" si="23"/>
        <v>-0.012903225806451491</v>
      </c>
      <c r="DI26" s="377" t="s">
        <v>19</v>
      </c>
      <c r="DJ26" s="373" t="s">
        <v>20</v>
      </c>
      <c r="DK26" s="395">
        <v>56.85099190618492</v>
      </c>
      <c r="DL26" s="374"/>
      <c r="DM26" s="398" t="s">
        <v>19</v>
      </c>
      <c r="DN26" s="455">
        <f>+$P26*DN$67*(1+DN$69)*(1+DN$58)*(1+DN$63)</f>
        <v>86.88168</v>
      </c>
      <c r="DO26" s="455">
        <f>+$P26*DO$67*(1+DO$69)*(1+DO$58)*(1+DO$63)/(1+$U$75)*(1+DO$75)</f>
        <v>82.30248914879999</v>
      </c>
      <c r="DP26" s="138">
        <f>+$AJ26*(1+DP$75)*(1+DP$69)*(1+DP$58)*(1+DP$63)*DP$67</f>
        <v>144.64162960602548</v>
      </c>
      <c r="DQ26" s="397">
        <f t="shared" si="39"/>
        <v>0</v>
      </c>
      <c r="DR26" s="397">
        <f t="shared" si="40"/>
        <v>-7.711168512202931</v>
      </c>
      <c r="DS26" s="397">
        <f t="shared" si="41"/>
        <v>-4.029014260521791</v>
      </c>
      <c r="DT26" s="397">
        <f t="shared" si="42"/>
        <v>-4.847989151816876</v>
      </c>
      <c r="DU26" s="397">
        <f t="shared" si="43"/>
        <v>-2.566096625828493</v>
      </c>
      <c r="DV26" s="397">
        <f t="shared" si="44"/>
        <v>5.9612558470452655</v>
      </c>
      <c r="DW26" s="383" t="s">
        <v>19</v>
      </c>
    </row>
    <row r="27" spans="2:127" ht="16.5" thickBot="1">
      <c r="B27" s="26" t="s">
        <v>21</v>
      </c>
      <c r="C27" s="27" t="s">
        <v>22</v>
      </c>
      <c r="D27" s="38">
        <v>78.46</v>
      </c>
      <c r="E27" s="38">
        <v>81.53</v>
      </c>
      <c r="F27" s="38">
        <v>84.24</v>
      </c>
      <c r="G27" s="38">
        <v>86.83</v>
      </c>
      <c r="H27" s="38">
        <v>87.76</v>
      </c>
      <c r="I27" s="26" t="s">
        <v>21</v>
      </c>
      <c r="K27" s="55">
        <v>32.18</v>
      </c>
      <c r="L27" s="51">
        <v>1.313</v>
      </c>
      <c r="M27" s="54">
        <f>+L27*K27</f>
        <v>42.25234</v>
      </c>
      <c r="N27" s="26" t="s">
        <v>21</v>
      </c>
      <c r="O27" s="27" t="s">
        <v>22</v>
      </c>
      <c r="P27" s="53">
        <v>31.74</v>
      </c>
      <c r="T27" s="61" t="s">
        <v>21</v>
      </c>
      <c r="U27" s="95">
        <f>+$P27*U$67*(1+U$69)*(1+U$58)*(1+U$63)</f>
        <v>59.431563</v>
      </c>
      <c r="V27" s="95">
        <f>+$P27*V$67*(1+V$69)*(1+V$58)*(1+V$63)/(1+$U$75)*(1+V$75)</f>
        <v>56.29915960308</v>
      </c>
      <c r="W27" s="138">
        <f t="shared" si="58"/>
        <v>75.63318410699999</v>
      </c>
      <c r="X27" s="138">
        <f t="shared" si="58"/>
        <v>84.01655760797244</v>
      </c>
      <c r="Y27" s="138">
        <f t="shared" si="58"/>
        <v>85.96001499505802</v>
      </c>
      <c r="Z27" s="138">
        <f t="shared" si="58"/>
        <v>89.0545755348801</v>
      </c>
      <c r="AA27" s="138">
        <f t="shared" si="58"/>
        <v>92.26054025413579</v>
      </c>
      <c r="AB27" s="225" t="s">
        <v>21</v>
      </c>
      <c r="AC27" s="131"/>
      <c r="AD27" s="131"/>
      <c r="AE27" s="224">
        <v>32.18</v>
      </c>
      <c r="AF27" s="222">
        <v>1.313</v>
      </c>
      <c r="AG27" s="223">
        <f>+AF27*AE27</f>
        <v>42.25234</v>
      </c>
      <c r="AH27" s="511" t="s">
        <v>21</v>
      </c>
      <c r="AI27" s="507" t="s">
        <v>22</v>
      </c>
      <c r="AJ27" s="536">
        <v>31.09</v>
      </c>
      <c r="AK27" s="508"/>
      <c r="AL27" s="541" t="s">
        <v>21</v>
      </c>
      <c r="AM27" s="546">
        <f>+$P27*AM$67*(1+AM$69)*(1+AM$58)*(1+AM$63)</f>
        <v>59.431563</v>
      </c>
      <c r="AN27" s="546">
        <f>+$P27*AN$67*(1+AN$69)*(1+AN$58)*(1+AN$63)/(1+$U$75)*(1+AN$75)</f>
        <v>56.29915960308</v>
      </c>
      <c r="AO27" s="543">
        <f t="shared" si="56"/>
        <v>79.099908615</v>
      </c>
      <c r="AP27" s="544">
        <f t="shared" si="56"/>
        <v>73.04687075595</v>
      </c>
      <c r="AQ27" s="544">
        <f t="shared" si="56"/>
        <v>77.8670047060542</v>
      </c>
      <c r="AR27" s="544">
        <f t="shared" si="56"/>
        <v>80.1501639390643</v>
      </c>
      <c r="AS27" s="544">
        <f t="shared" si="56"/>
        <v>82.87526951299249</v>
      </c>
      <c r="AT27" s="544">
        <f t="shared" si="56"/>
        <v>85.69302867643422</v>
      </c>
      <c r="AU27" s="544">
        <f t="shared" si="56"/>
        <v>88.606591651433</v>
      </c>
      <c r="AV27" s="526" t="s">
        <v>21</v>
      </c>
      <c r="AZ27" s="26" t="s">
        <v>21</v>
      </c>
      <c r="BA27" s="27" t="s">
        <v>22</v>
      </c>
      <c r="BB27" s="53">
        <v>33.122348164733964</v>
      </c>
      <c r="BD27" s="61" t="s">
        <v>21</v>
      </c>
      <c r="BE27" s="95">
        <f>+$P27*BE$67*(1+BE$69)*(1+BE$58)*(1+BE$63)</f>
        <v>59.431563</v>
      </c>
      <c r="BF27" s="95">
        <f>+$P27*BF$67*(1+BF$69)*(1+BF$58)*(1+BF$63)/(1+$U$75)*(1+BF$75)</f>
        <v>56.29915960308</v>
      </c>
      <c r="BG27" s="138">
        <f t="shared" si="57"/>
        <v>79.099908615</v>
      </c>
      <c r="BH27" s="71">
        <f t="shared" si="57"/>
        <v>77.31460916381475</v>
      </c>
      <c r="BI27" s="71">
        <f t="shared" si="57"/>
        <v>80.96863787142102</v>
      </c>
      <c r="BJ27" s="71">
        <f t="shared" si="57"/>
        <v>85.8187500160328</v>
      </c>
      <c r="BK27" s="71">
        <f t="shared" si="57"/>
        <v>88.73658751657791</v>
      </c>
      <c r="BL27" s="71">
        <f t="shared" si="57"/>
        <v>91.75363149214157</v>
      </c>
      <c r="BM27" s="59" t="s">
        <v>21</v>
      </c>
      <c r="BR27" s="122">
        <f t="shared" si="52"/>
        <v>-4.916648992972441</v>
      </c>
      <c r="BS27" s="122">
        <f t="shared" si="52"/>
        <v>-12.913144239108021</v>
      </c>
      <c r="BT27" s="122">
        <f t="shared" si="52"/>
        <v>-11.187570828825898</v>
      </c>
      <c r="BU27" s="122">
        <f t="shared" si="52"/>
        <v>-12.110376315071491</v>
      </c>
      <c r="BV27" s="124" t="s">
        <v>21</v>
      </c>
      <c r="BW27" s="125">
        <f t="shared" si="53"/>
        <v>-0.058520000496972195</v>
      </c>
      <c r="BX27" s="125">
        <f t="shared" si="53"/>
        <v>-0.15022268481282164</v>
      </c>
      <c r="BY27" s="125">
        <f t="shared" si="53"/>
        <v>-0.1256260081150356</v>
      </c>
      <c r="BZ27" s="125">
        <f t="shared" si="53"/>
        <v>-0.1312627942749188</v>
      </c>
      <c r="CA27" s="124" t="s">
        <v>21</v>
      </c>
      <c r="CB27" s="127">
        <f t="shared" si="37"/>
        <v>-0.11640787192493707</v>
      </c>
      <c r="CC27">
        <v>-0.003452450067883181</v>
      </c>
      <c r="CP27" s="99" t="s">
        <v>21</v>
      </c>
      <c r="CQ27" s="260" t="s">
        <v>22</v>
      </c>
      <c r="CR27" s="307">
        <v>32.31</v>
      </c>
      <c r="CS27" s="261">
        <v>1726</v>
      </c>
      <c r="CT27" s="296" t="s">
        <v>21</v>
      </c>
      <c r="CU27" s="258">
        <f>+$P27*CU$67*(1+CU$69)*(1+CU$58)*(1+CU$63)</f>
        <v>59.431563</v>
      </c>
      <c r="CV27" s="258">
        <f>+$P27*CV$67*(1+CV$69)*(1+CV$58)*(1+CV$63)/(1+$U$75)*(1+CV$75)</f>
        <v>56.29915960308</v>
      </c>
      <c r="CW27" s="138">
        <f t="shared" si="54"/>
        <v>79.099908615</v>
      </c>
      <c r="CX27" s="274">
        <f t="shared" si="54"/>
        <v>73.04687075595</v>
      </c>
      <c r="CY27" s="272">
        <f t="shared" si="55"/>
        <v>73.83982557501001</v>
      </c>
      <c r="CZ27" s="272">
        <f t="shared" si="55"/>
        <v>78.14771181803525</v>
      </c>
      <c r="DA27" s="272">
        <f t="shared" si="55"/>
        <v>80.43081504119596</v>
      </c>
      <c r="DB27" s="272">
        <f t="shared" si="55"/>
        <v>84.50694684418869</v>
      </c>
      <c r="DC27" s="272">
        <f t="shared" si="55"/>
        <v>92.10337526811273</v>
      </c>
      <c r="DD27" s="59" t="s">
        <v>21</v>
      </c>
      <c r="DF27">
        <v>90.93008386342339</v>
      </c>
      <c r="DG27" s="729">
        <f t="shared" si="8"/>
        <v>-1.173291404689337</v>
      </c>
      <c r="DH27" s="125">
        <f t="shared" si="23"/>
        <v>-0.012903225806451646</v>
      </c>
      <c r="DI27" s="377" t="s">
        <v>21</v>
      </c>
      <c r="DJ27" s="373" t="s">
        <v>22</v>
      </c>
      <c r="DK27" s="395">
        <v>31.09</v>
      </c>
      <c r="DL27" s="374"/>
      <c r="DM27" s="398" t="s">
        <v>21</v>
      </c>
      <c r="DN27" s="258">
        <f>+$P27*DN$67*(1+DN$69)*(1+DN$58)*(1+DN$63)</f>
        <v>59.431563</v>
      </c>
      <c r="DO27" s="258">
        <f>+$P27*DO$67*(1+DO$69)*(1+DO$58)*(1+DO$63)/(1+$U$75)*(1+DO$75)</f>
        <v>56.29915960308</v>
      </c>
      <c r="DP27" s="138">
        <f>+$AJ27*(1+DP$75)*(1+DP$69)*(1+DP$58)*(1+DP$63)*DP$67</f>
        <v>79.099908615</v>
      </c>
      <c r="DQ27" s="397">
        <f t="shared" si="39"/>
        <v>0</v>
      </c>
      <c r="DR27" s="397">
        <f t="shared" si="40"/>
        <v>-4.027179131044193</v>
      </c>
      <c r="DS27" s="397">
        <f t="shared" si="41"/>
        <v>-2.0024521210290516</v>
      </c>
      <c r="DT27" s="397">
        <f t="shared" si="42"/>
        <v>-2.444454471796533</v>
      </c>
      <c r="DU27" s="397">
        <f t="shared" si="43"/>
        <v>-1.1860818322455344</v>
      </c>
      <c r="DV27" s="397">
        <f t="shared" si="44"/>
        <v>3.4967836166797213</v>
      </c>
      <c r="DW27" s="388" t="s">
        <v>21</v>
      </c>
    </row>
    <row r="28" spans="2:128" s="152" customFormat="1" ht="4.5" customHeight="1" thickBot="1">
      <c r="B28" s="153"/>
      <c r="D28" s="154"/>
      <c r="E28" s="154"/>
      <c r="F28" s="154"/>
      <c r="G28" s="154"/>
      <c r="H28" s="154"/>
      <c r="I28" s="153"/>
      <c r="K28" s="155"/>
      <c r="L28" s="155"/>
      <c r="M28" s="153"/>
      <c r="N28" s="153"/>
      <c r="P28" s="156"/>
      <c r="Q28" s="157"/>
      <c r="R28" s="157"/>
      <c r="S28" s="157"/>
      <c r="T28" s="158"/>
      <c r="U28" s="159"/>
      <c r="V28" s="159"/>
      <c r="W28" s="226"/>
      <c r="X28" s="227"/>
      <c r="Y28" s="227"/>
      <c r="Z28" s="227"/>
      <c r="AA28" s="227"/>
      <c r="AB28" s="219"/>
      <c r="AC28" s="131"/>
      <c r="AD28" s="131"/>
      <c r="AE28" s="222"/>
      <c r="AF28" s="222"/>
      <c r="AG28" s="131"/>
      <c r="AH28" s="511"/>
      <c r="AI28" s="507"/>
      <c r="AJ28" s="550"/>
      <c r="AK28" s="508"/>
      <c r="AL28" s="528"/>
      <c r="AM28" s="549"/>
      <c r="AN28" s="549"/>
      <c r="AO28" s="551"/>
      <c r="AP28" s="552"/>
      <c r="AQ28" s="552"/>
      <c r="AR28" s="552"/>
      <c r="AS28" s="552"/>
      <c r="AT28" s="552"/>
      <c r="AU28" s="552"/>
      <c r="AV28" s="519"/>
      <c r="AZ28" s="153"/>
      <c r="BB28" s="156"/>
      <c r="BC28" s="157"/>
      <c r="BD28" s="158"/>
      <c r="BE28" s="159"/>
      <c r="BF28" s="159"/>
      <c r="BG28" s="167"/>
      <c r="BH28" s="168"/>
      <c r="BI28" s="168"/>
      <c r="BJ28" s="168"/>
      <c r="BK28" s="168"/>
      <c r="BL28" s="168"/>
      <c r="BM28" s="162"/>
      <c r="BR28" s="163"/>
      <c r="BS28" s="163"/>
      <c r="BT28" s="163"/>
      <c r="BU28" s="163"/>
      <c r="BV28" s="164"/>
      <c r="BW28" s="165"/>
      <c r="BX28" s="165"/>
      <c r="BY28" s="165"/>
      <c r="BZ28" s="165"/>
      <c r="CA28" s="164"/>
      <c r="CB28" s="166"/>
      <c r="CP28" s="297"/>
      <c r="CQ28" s="298"/>
      <c r="CR28" s="308"/>
      <c r="CS28" s="261">
        <v>1726</v>
      </c>
      <c r="CT28" s="299"/>
      <c r="CU28" s="455"/>
      <c r="CV28" s="455"/>
      <c r="CW28" s="226"/>
      <c r="CX28" s="648"/>
      <c r="CY28" s="326"/>
      <c r="CZ28" s="326"/>
      <c r="DA28" s="326"/>
      <c r="DB28" s="326"/>
      <c r="DC28" s="326"/>
      <c r="DD28" s="162"/>
      <c r="DG28" s="729">
        <f t="shared" si="8"/>
        <v>0</v>
      </c>
      <c r="DH28" s="125" t="e">
        <f t="shared" si="23"/>
        <v>#DIV/0!</v>
      </c>
      <c r="DI28" s="377"/>
      <c r="DJ28" s="373"/>
      <c r="DK28" s="401"/>
      <c r="DL28" s="374"/>
      <c r="DM28" s="390"/>
      <c r="DN28" s="455"/>
      <c r="DO28" s="455"/>
      <c r="DP28" s="226"/>
      <c r="DQ28" s="397">
        <f t="shared" si="39"/>
        <v>0</v>
      </c>
      <c r="DR28" s="397">
        <f t="shared" si="40"/>
        <v>0</v>
      </c>
      <c r="DS28" s="397">
        <f t="shared" si="41"/>
        <v>0</v>
      </c>
      <c r="DT28" s="397">
        <f t="shared" si="42"/>
        <v>0</v>
      </c>
      <c r="DU28" s="397">
        <f t="shared" si="43"/>
        <v>0</v>
      </c>
      <c r="DV28" s="397">
        <f t="shared" si="44"/>
        <v>0</v>
      </c>
      <c r="DW28" s="383"/>
      <c r="DX28" s="359"/>
    </row>
    <row r="29" spans="2:127" ht="16.5" thickBot="1">
      <c r="B29" s="26" t="s">
        <v>23</v>
      </c>
      <c r="C29" s="27" t="s">
        <v>24</v>
      </c>
      <c r="D29" s="38">
        <v>153.35</v>
      </c>
      <c r="E29" s="38">
        <v>159.35</v>
      </c>
      <c r="F29" s="38">
        <v>164.66</v>
      </c>
      <c r="G29" s="38">
        <v>169.72</v>
      </c>
      <c r="H29" s="38">
        <v>171.52</v>
      </c>
      <c r="I29" s="26" t="s">
        <v>23</v>
      </c>
      <c r="K29" s="55">
        <v>67.8</v>
      </c>
      <c r="L29" s="51">
        <v>1.313</v>
      </c>
      <c r="M29" s="54">
        <f>+L29*K29</f>
        <v>89.02139999999999</v>
      </c>
      <c r="N29" s="26" t="s">
        <v>23</v>
      </c>
      <c r="O29" s="27" t="s">
        <v>24</v>
      </c>
      <c r="P29" s="53">
        <v>66.71</v>
      </c>
      <c r="T29" s="60" t="s">
        <v>23</v>
      </c>
      <c r="U29" s="94">
        <f>+$P29*U$67*(1+U$70)*(1+U$58)*(1+U$63)</f>
        <v>126.62225100000002</v>
      </c>
      <c r="V29" s="94">
        <f>+$P29*V$67*(1+V$70)*(1+V$58)*(1+V$63)/(1+$U$75)*(1+V$75)</f>
        <v>118.87235197117</v>
      </c>
      <c r="W29" s="138">
        <f>+$P29*(1+W$75)*(1+W$70)*(1+W$58)*(1+W$63)*W$67</f>
        <v>160.421506245</v>
      </c>
      <c r="X29" s="138">
        <f>+$P29*(1+X$75)*(1+X$70)*(1+X$58)*(1+X$63)*X$67</f>
        <v>179.82305947436757</v>
      </c>
      <c r="Y29" s="138">
        <f>+$P29*(1+Y$75)*(1+Y$70)*(1+Y$58)*(1+Y$63)*Y$67</f>
        <v>183.98269732735457</v>
      </c>
      <c r="Z29" s="138">
        <f>+$P29*(1+Z$75)*(1+Z$70)*(1+Z$58)*(1+Z$63)*Z$67</f>
        <v>190.60607443113935</v>
      </c>
      <c r="AA29" s="138">
        <f>+$P29*(1+AA$75)*(1+AA$70)*(1+AA$58)*(1+AA$63)*AA$67</f>
        <v>197.46789311066038</v>
      </c>
      <c r="AB29" s="216" t="s">
        <v>23</v>
      </c>
      <c r="AC29" s="131"/>
      <c r="AD29" s="131"/>
      <c r="AE29" s="224">
        <v>67.8</v>
      </c>
      <c r="AF29" s="222">
        <v>1.313</v>
      </c>
      <c r="AG29" s="223">
        <f>+AF29*AE29</f>
        <v>89.02139999999999</v>
      </c>
      <c r="AH29" s="511" t="s">
        <v>23</v>
      </c>
      <c r="AI29" s="507" t="s">
        <v>24</v>
      </c>
      <c r="AJ29" s="536">
        <v>63.04114864217321</v>
      </c>
      <c r="AK29" s="508"/>
      <c r="AL29" s="537" t="s">
        <v>23</v>
      </c>
      <c r="AM29" s="542">
        <f>+$P29*AM$67*(1+AM$70)*(1+AM$58)*(1+AM$63)</f>
        <v>126.62225100000002</v>
      </c>
      <c r="AN29" s="542">
        <f>+$P29*AN$67*(1+AN$70)*(1+AN$58)*(1+AN$63)/(1+$U$75)*(1+AN$75)</f>
        <v>118.87235197117</v>
      </c>
      <c r="AO29" s="543">
        <f aca="true" t="shared" si="59" ref="AO29:AU34">+$AJ29*(1+AO$75)*(1+AO$70)*(1+AO$58)*(1+AO$63)*AO$67</f>
        <v>163.3337217844728</v>
      </c>
      <c r="AP29" s="544">
        <f t="shared" si="59"/>
        <v>150.82236959559674</v>
      </c>
      <c r="AQ29" s="544">
        <f t="shared" si="59"/>
        <v>160.78789350759214</v>
      </c>
      <c r="AR29" s="544">
        <f t="shared" si="59"/>
        <v>165.50239825840302</v>
      </c>
      <c r="AS29" s="544">
        <f t="shared" si="59"/>
        <v>171.12947979918874</v>
      </c>
      <c r="AT29" s="544">
        <f t="shared" si="59"/>
        <v>176.94788211236113</v>
      </c>
      <c r="AU29" s="544">
        <f t="shared" si="59"/>
        <v>182.96411010418143</v>
      </c>
      <c r="AV29" s="515" t="s">
        <v>23</v>
      </c>
      <c r="AZ29" s="26" t="s">
        <v>23</v>
      </c>
      <c r="BA29" s="27" t="s">
        <v>24</v>
      </c>
      <c r="BB29" s="53">
        <v>63.04114864217321</v>
      </c>
      <c r="BD29" s="60" t="s">
        <v>23</v>
      </c>
      <c r="BE29" s="94">
        <f>+$P29*BE$67*(1+BE$70)*(1+BE$58)*(1+BE$63)</f>
        <v>126.62225100000002</v>
      </c>
      <c r="BF29" s="94">
        <f>+$P29*BF$67*(1+BF$70)*(1+BF$58)*(1+BF$63)/(1+$U$75)*(1+BF$75)</f>
        <v>118.87235197117</v>
      </c>
      <c r="BG29" s="138">
        <f aca="true" t="shared" si="60" ref="BG29:BL34">+$AJ29*(1+BG$75)*(1+BG$70)*(1+BG$58)*(1+BG$63)*BG$67</f>
        <v>163.3337217844728</v>
      </c>
      <c r="BH29" s="71">
        <f t="shared" si="60"/>
        <v>159.63411488772306</v>
      </c>
      <c r="BI29" s="71">
        <f t="shared" si="60"/>
        <v>167.19246839749852</v>
      </c>
      <c r="BJ29" s="71">
        <f t="shared" si="60"/>
        <v>177.2074846158774</v>
      </c>
      <c r="BK29" s="71">
        <f t="shared" si="60"/>
        <v>183.23253909281723</v>
      </c>
      <c r="BL29" s="71">
        <f t="shared" si="60"/>
        <v>189.46244542197303</v>
      </c>
      <c r="BM29" s="56" t="s">
        <v>23</v>
      </c>
      <c r="BR29" s="122">
        <f>+AO29-X29</f>
        <v>-16.489337689894768</v>
      </c>
      <c r="BS29" s="122">
        <f>+AP29-Y29</f>
        <v>-33.16032773175783</v>
      </c>
      <c r="BT29" s="122">
        <f>+AQ29-Z29</f>
        <v>-29.818180923547203</v>
      </c>
      <c r="BU29" s="122">
        <f>+AR29-AA29</f>
        <v>-31.965494852257365</v>
      </c>
      <c r="BV29" s="124" t="s">
        <v>23</v>
      </c>
      <c r="BW29" s="125">
        <f>+BR29/X29</f>
        <v>-0.09169757059019007</v>
      </c>
      <c r="BX29" s="125">
        <f>+BS29/Y29</f>
        <v>-0.18023612118674787</v>
      </c>
      <c r="BY29" s="125">
        <f>+BT29/Z29</f>
        <v>-0.15643877569242778</v>
      </c>
      <c r="BZ29" s="125">
        <f>+BU29/AA29</f>
        <v>-0.16187692261619463</v>
      </c>
      <c r="CA29" s="124" t="s">
        <v>23</v>
      </c>
      <c r="CB29" s="127">
        <f t="shared" si="37"/>
        <v>-0.14756234752139008</v>
      </c>
      <c r="CC29">
        <v>-0.016597786705586065</v>
      </c>
      <c r="CP29" s="99" t="s">
        <v>23</v>
      </c>
      <c r="CQ29" s="260" t="s">
        <v>24</v>
      </c>
      <c r="CR29" s="307">
        <v>63.7</v>
      </c>
      <c r="CS29" s="261">
        <v>1726</v>
      </c>
      <c r="CT29" s="266" t="s">
        <v>23</v>
      </c>
      <c r="CU29" s="453">
        <f>+$P29*CU$67*(1+CU$70)*(1+CU$58)*(1+CU$63)</f>
        <v>126.62225100000002</v>
      </c>
      <c r="CV29" s="453">
        <f>+$P29*CV$67*(1+CV$70)*(1+CV$58)*(1+CV$63)/(1+$U$75)*(1+CV$75)</f>
        <v>118.87235197117</v>
      </c>
      <c r="CW29" s="138">
        <f aca="true" t="shared" si="61" ref="CW29:CX31">+$AJ29*(1+CW$75)*(1+CW$70)*(1+CW$58)*(1+CW$63)*CW$67</f>
        <v>163.3337217844728</v>
      </c>
      <c r="CX29" s="274">
        <f t="shared" si="61"/>
        <v>150.82236959559674</v>
      </c>
      <c r="CY29" s="272">
        <f aca="true" t="shared" si="62" ref="CY29:DC31">+$CR29*(1+CY$75)*(1+CY$70)*(1+CY$58)*(1+CY$63)*CY$67</f>
        <v>153.77865252750001</v>
      </c>
      <c r="CZ29" s="272">
        <f t="shared" si="62"/>
        <v>162.75024660339903</v>
      </c>
      <c r="DA29" s="272">
        <f t="shared" si="62"/>
        <v>167.50503217480033</v>
      </c>
      <c r="DB29" s="272">
        <f t="shared" si="62"/>
        <v>175.99397498184902</v>
      </c>
      <c r="DC29" s="272">
        <f t="shared" si="62"/>
        <v>191.81427951203727</v>
      </c>
      <c r="DD29" s="56" t="s">
        <v>23</v>
      </c>
      <c r="DF29">
        <v>189.3707855055145</v>
      </c>
      <c r="DG29" s="729">
        <f t="shared" si="8"/>
        <v>-2.4434940065227693</v>
      </c>
      <c r="DH29" s="125">
        <f t="shared" si="23"/>
        <v>-0.01290322580645162</v>
      </c>
      <c r="DI29" s="377" t="s">
        <v>23</v>
      </c>
      <c r="DJ29" s="373" t="s">
        <v>24</v>
      </c>
      <c r="DK29" s="395">
        <v>63.04114864217321</v>
      </c>
      <c r="DL29" s="374"/>
      <c r="DM29" s="396" t="s">
        <v>23</v>
      </c>
      <c r="DN29" s="453">
        <f>+$P29*DN$67*(1+DN$70)*(1+DN$58)*(1+DN$63)</f>
        <v>126.62225100000002</v>
      </c>
      <c r="DO29" s="453">
        <f>+$P29*DO$67*(1+DO$70)*(1+DO$58)*(1+DO$63)/(1+$U$75)*(1+DO$75)</f>
        <v>118.87235197117</v>
      </c>
      <c r="DP29" s="138">
        <f>+$AJ29*(1+DP$75)*(1+DP$70)*(1+DP$58)*(1+DP$63)*DP$67</f>
        <v>163.3337217844728</v>
      </c>
      <c r="DQ29" s="397">
        <f t="shared" si="39"/>
        <v>0</v>
      </c>
      <c r="DR29" s="397">
        <f t="shared" si="40"/>
        <v>-7.00924098009213</v>
      </c>
      <c r="DS29" s="397">
        <f t="shared" si="41"/>
        <v>-2.752151655003985</v>
      </c>
      <c r="DT29" s="397">
        <f t="shared" si="42"/>
        <v>-3.6244476243884094</v>
      </c>
      <c r="DU29" s="397">
        <f t="shared" si="43"/>
        <v>-0.953907130512107</v>
      </c>
      <c r="DV29" s="397">
        <f t="shared" si="44"/>
        <v>8.850169407855844</v>
      </c>
      <c r="DW29" s="380" t="s">
        <v>23</v>
      </c>
    </row>
    <row r="30" spans="4:127" ht="16.5" thickBot="1">
      <c r="D30" s="38"/>
      <c r="E30" s="38"/>
      <c r="F30" s="38"/>
      <c r="G30" s="38"/>
      <c r="H30" s="38"/>
      <c r="I30" s="26"/>
      <c r="K30" s="55"/>
      <c r="L30" s="51"/>
      <c r="M30" s="54"/>
      <c r="P30" s="53"/>
      <c r="T30" s="64"/>
      <c r="U30" s="98"/>
      <c r="V30" s="98"/>
      <c r="W30" s="138"/>
      <c r="X30" s="138"/>
      <c r="Y30" s="138"/>
      <c r="Z30" s="138"/>
      <c r="AA30" s="138"/>
      <c r="AB30" s="219"/>
      <c r="AC30" s="131"/>
      <c r="AD30" s="131"/>
      <c r="AE30" s="224"/>
      <c r="AF30" s="222"/>
      <c r="AG30" s="223"/>
      <c r="AH30" s="511" t="s">
        <v>82</v>
      </c>
      <c r="AI30" s="507" t="s">
        <v>26</v>
      </c>
      <c r="AJ30" s="536">
        <v>43.68002857665601</v>
      </c>
      <c r="AK30" s="508"/>
      <c r="AL30" s="528" t="s">
        <v>82</v>
      </c>
      <c r="AM30" s="549"/>
      <c r="AN30" s="549"/>
      <c r="AO30" s="543">
        <f t="shared" si="59"/>
        <v>113.17086995944382</v>
      </c>
      <c r="AP30" s="544">
        <f t="shared" si="59"/>
        <v>104.50198887282735</v>
      </c>
      <c r="AQ30" s="544">
        <f t="shared" si="59"/>
        <v>111.4069133330093</v>
      </c>
      <c r="AR30" s="544">
        <f t="shared" si="59"/>
        <v>114.6735051809636</v>
      </c>
      <c r="AS30" s="544">
        <f t="shared" si="59"/>
        <v>118.57240435711637</v>
      </c>
      <c r="AT30" s="544">
        <f t="shared" si="59"/>
        <v>122.60386610525832</v>
      </c>
      <c r="AU30" s="544">
        <f t="shared" si="59"/>
        <v>126.7723975528371</v>
      </c>
      <c r="AV30" s="519" t="s">
        <v>82</v>
      </c>
      <c r="AZ30" s="26" t="s">
        <v>82</v>
      </c>
      <c r="BB30" s="53">
        <v>43.68002857665601</v>
      </c>
      <c r="BD30" s="64" t="s">
        <v>81</v>
      </c>
      <c r="BE30" s="98"/>
      <c r="BF30" s="98"/>
      <c r="BG30" s="138">
        <f t="shared" si="60"/>
        <v>113.17086995944382</v>
      </c>
      <c r="BH30" s="71">
        <f t="shared" si="60"/>
        <v>110.60748178436995</v>
      </c>
      <c r="BI30" s="71">
        <f t="shared" si="60"/>
        <v>115.84452305678414</v>
      </c>
      <c r="BJ30" s="71">
        <f t="shared" si="60"/>
        <v>122.78373980706102</v>
      </c>
      <c r="BK30" s="71">
        <f t="shared" si="60"/>
        <v>126.95838696050112</v>
      </c>
      <c r="BL30" s="71">
        <f t="shared" si="60"/>
        <v>131.27497211715814</v>
      </c>
      <c r="BM30" s="57" t="s">
        <v>82</v>
      </c>
      <c r="BR30" s="122"/>
      <c r="BS30" s="122"/>
      <c r="BT30" s="122"/>
      <c r="BU30" s="122"/>
      <c r="BV30" s="124"/>
      <c r="BW30" s="125"/>
      <c r="BX30" s="125"/>
      <c r="BY30" s="125"/>
      <c r="BZ30" s="125"/>
      <c r="CA30" s="124"/>
      <c r="CB30" s="127"/>
      <c r="CP30" s="99" t="s">
        <v>82</v>
      </c>
      <c r="CQ30" s="260" t="s">
        <v>26</v>
      </c>
      <c r="CR30" s="307">
        <v>45.16</v>
      </c>
      <c r="CS30" s="261">
        <v>1726</v>
      </c>
      <c r="CT30" s="267" t="s">
        <v>82</v>
      </c>
      <c r="CU30" s="455"/>
      <c r="CV30" s="455"/>
      <c r="CW30" s="138">
        <f t="shared" si="61"/>
        <v>113.17086995944382</v>
      </c>
      <c r="CX30" s="274">
        <f t="shared" si="61"/>
        <v>104.50198887282735</v>
      </c>
      <c r="CY30" s="272">
        <f t="shared" si="62"/>
        <v>109.02109808699998</v>
      </c>
      <c r="CZ30" s="272">
        <f t="shared" si="62"/>
        <v>115.3814935103532</v>
      </c>
      <c r="DA30" s="272">
        <f t="shared" si="62"/>
        <v>118.75239015720538</v>
      </c>
      <c r="DB30" s="272">
        <f t="shared" si="62"/>
        <v>124.7706108348556</v>
      </c>
      <c r="DC30" s="272">
        <f t="shared" si="62"/>
        <v>135.9863871705432</v>
      </c>
      <c r="DD30" s="57" t="s">
        <v>82</v>
      </c>
      <c r="DF30">
        <v>134.2540765059503</v>
      </c>
      <c r="DG30" s="729">
        <f t="shared" si="8"/>
        <v>-1.7323106645928874</v>
      </c>
      <c r="DH30" s="125">
        <f t="shared" si="23"/>
        <v>-0.012903225806451465</v>
      </c>
      <c r="DI30" s="377" t="s">
        <v>82</v>
      </c>
      <c r="DJ30" s="373" t="s">
        <v>26</v>
      </c>
      <c r="DK30" s="395">
        <v>43.68002857665601</v>
      </c>
      <c r="DL30" s="374"/>
      <c r="DM30" s="390" t="s">
        <v>82</v>
      </c>
      <c r="DN30" s="455"/>
      <c r="DO30" s="455"/>
      <c r="DP30" s="138">
        <f>+$AJ30*(1+DP$75)*(1+DP$70)*(1+DP$58)*(1+DP$63)*DP$67</f>
        <v>113.17086995944382</v>
      </c>
      <c r="DQ30" s="397">
        <f t="shared" si="39"/>
        <v>0</v>
      </c>
      <c r="DR30" s="397">
        <f t="shared" si="40"/>
        <v>-2.385815246009315</v>
      </c>
      <c r="DS30" s="397">
        <f t="shared" si="41"/>
        <v>0.7079883293895932</v>
      </c>
      <c r="DT30" s="397">
        <f t="shared" si="42"/>
        <v>0.179985800089014</v>
      </c>
      <c r="DU30" s="397">
        <f t="shared" si="43"/>
        <v>2.1667447295972835</v>
      </c>
      <c r="DV30" s="397">
        <f t="shared" si="44"/>
        <v>9.21398961770609</v>
      </c>
      <c r="DW30" s="383" t="s">
        <v>82</v>
      </c>
    </row>
    <row r="31" spans="2:127" ht="16.5" thickBot="1">
      <c r="B31" s="26" t="s">
        <v>25</v>
      </c>
      <c r="C31" s="27" t="s">
        <v>26</v>
      </c>
      <c r="D31" s="38">
        <v>101.53</v>
      </c>
      <c r="E31" s="38">
        <v>105.5</v>
      </c>
      <c r="F31" s="38">
        <v>109.01</v>
      </c>
      <c r="G31" s="38">
        <v>112.36</v>
      </c>
      <c r="H31" s="38">
        <v>113.56</v>
      </c>
      <c r="I31" s="26" t="s">
        <v>25</v>
      </c>
      <c r="K31" s="55">
        <v>44.06</v>
      </c>
      <c r="L31" s="51">
        <v>1.313</v>
      </c>
      <c r="M31" s="54">
        <f>+L31*K31</f>
        <v>57.85078</v>
      </c>
      <c r="N31" s="26" t="s">
        <v>25</v>
      </c>
      <c r="O31" s="27" t="s">
        <v>26</v>
      </c>
      <c r="P31" s="53">
        <v>43.67</v>
      </c>
      <c r="T31" s="64" t="s">
        <v>25</v>
      </c>
      <c r="U31" s="98">
        <f>+$P31*U$67*(1+U$70)*(1+U$58)*(1+U$63)</f>
        <v>82.89002700000002</v>
      </c>
      <c r="V31" s="98">
        <f>+$P31*V$67*(1+V$70)*(1+V$58)*(1+V$63)/(1+$U$75)*(1+V$75)</f>
        <v>77.81675326909</v>
      </c>
      <c r="W31" s="138">
        <f aca="true" t="shared" si="63" ref="W31:AA34">+$P31*(1+W$75)*(1+W$70)*(1+W$58)*(1+W$63)*W$67</f>
        <v>105.015847365</v>
      </c>
      <c r="X31" s="138">
        <f t="shared" si="63"/>
        <v>117.7165793321186</v>
      </c>
      <c r="Y31" s="138">
        <f t="shared" si="63"/>
        <v>120.43958015718147</v>
      </c>
      <c r="Z31" s="138">
        <f t="shared" si="63"/>
        <v>124.77540504284</v>
      </c>
      <c r="AA31" s="138">
        <f t="shared" si="63"/>
        <v>129.26731962438225</v>
      </c>
      <c r="AB31" s="219" t="s">
        <v>25</v>
      </c>
      <c r="AC31" s="131"/>
      <c r="AD31" s="131"/>
      <c r="AE31" s="224">
        <v>44.06</v>
      </c>
      <c r="AF31" s="222">
        <v>1.313</v>
      </c>
      <c r="AG31" s="223">
        <f>+AF31*AE31</f>
        <v>57.85078</v>
      </c>
      <c r="AH31" s="511" t="s">
        <v>25</v>
      </c>
      <c r="AI31" s="507" t="s">
        <v>26</v>
      </c>
      <c r="AJ31" s="536">
        <v>51.796060254924676</v>
      </c>
      <c r="AK31" s="508"/>
      <c r="AL31" s="528" t="s">
        <v>25</v>
      </c>
      <c r="AM31" s="549">
        <f>+$P31*AM$67*(1+AM$70)*(1+AM$58)*(1+AM$63)</f>
        <v>82.89002700000002</v>
      </c>
      <c r="AN31" s="549">
        <f>+$P31*AN$67*(1+AN$70)*(1+AN$58)*(1+AN$63)/(1+$U$75)*(1+AN$75)</f>
        <v>77.81675326909</v>
      </c>
      <c r="AO31" s="543">
        <f t="shared" si="59"/>
        <v>134.198749188876</v>
      </c>
      <c r="AP31" s="544">
        <f t="shared" si="59"/>
        <v>123.91913395654691</v>
      </c>
      <c r="AQ31" s="544">
        <f t="shared" si="59"/>
        <v>132.10703801818542</v>
      </c>
      <c r="AR31" s="544">
        <f t="shared" si="59"/>
        <v>135.9805837483114</v>
      </c>
      <c r="AS31" s="544">
        <f t="shared" si="59"/>
        <v>140.603923595754</v>
      </c>
      <c r="AT31" s="544">
        <f t="shared" si="59"/>
        <v>145.38445699800963</v>
      </c>
      <c r="AU31" s="544">
        <f t="shared" si="59"/>
        <v>150.32752853594198</v>
      </c>
      <c r="AV31" s="519" t="s">
        <v>25</v>
      </c>
      <c r="AZ31" s="26" t="s">
        <v>25</v>
      </c>
      <c r="BA31" s="27" t="s">
        <v>26</v>
      </c>
      <c r="BB31" s="53">
        <v>51.796060254924676</v>
      </c>
      <c r="BD31" s="64" t="s">
        <v>25</v>
      </c>
      <c r="BE31" s="98">
        <f>+$P31*BE$67*(1+BE$70)*(1+BE$58)*(1+BE$63)</f>
        <v>82.89002700000002</v>
      </c>
      <c r="BF31" s="98">
        <f>+$P31*BF$67*(1+BF$70)*(1+BF$58)*(1+BF$63)/(1+$U$75)*(1+BF$75)</f>
        <v>77.81675326909</v>
      </c>
      <c r="BG31" s="138">
        <f t="shared" si="60"/>
        <v>134.198749188876</v>
      </c>
      <c r="BH31" s="71">
        <f t="shared" si="60"/>
        <v>131.1590669198986</v>
      </c>
      <c r="BI31" s="71">
        <f t="shared" si="60"/>
        <v>137.3691843154825</v>
      </c>
      <c r="BJ31" s="71">
        <f t="shared" si="60"/>
        <v>145.59775239639742</v>
      </c>
      <c r="BK31" s="71">
        <f t="shared" si="60"/>
        <v>150.54807597787493</v>
      </c>
      <c r="BL31" s="71">
        <f t="shared" si="60"/>
        <v>155.66671056112267</v>
      </c>
      <c r="BM31" s="57" t="s">
        <v>25</v>
      </c>
      <c r="BR31" s="122">
        <f>+AO31-X31</f>
        <v>16.48216985675741</v>
      </c>
      <c r="BS31" s="122">
        <f>+AP31-Y31</f>
        <v>3.4795537993654477</v>
      </c>
      <c r="BT31" s="122">
        <f>+AQ31-Z31</f>
        <v>7.331632975345414</v>
      </c>
      <c r="BU31" s="122">
        <f>+AR31-AA31</f>
        <v>6.71326412392915</v>
      </c>
      <c r="BV31" s="124" t="s">
        <v>25</v>
      </c>
      <c r="BW31" s="125">
        <f>+BR31/X31</f>
        <v>0.1400157050966932</v>
      </c>
      <c r="BX31" s="125">
        <f>+BS31/Y31</f>
        <v>0.028890451086133015</v>
      </c>
      <c r="BY31" s="125">
        <f>+BT31/Z31</f>
        <v>0.058758638954753896</v>
      </c>
      <c r="BZ31" s="125">
        <f>+BU31/AA31</f>
        <v>0.0519331888634821</v>
      </c>
      <c r="CA31" s="124" t="s">
        <v>25</v>
      </c>
      <c r="CB31" s="127">
        <f t="shared" si="37"/>
        <v>0.06989949600026556</v>
      </c>
      <c r="CC31">
        <v>0.00469243919888338</v>
      </c>
      <c r="CP31" s="99" t="s">
        <v>25</v>
      </c>
      <c r="CQ31" s="260" t="s">
        <v>26</v>
      </c>
      <c r="CR31" s="307">
        <v>54.04</v>
      </c>
      <c r="CS31" s="261">
        <v>1726</v>
      </c>
      <c r="CT31" s="267" t="s">
        <v>25</v>
      </c>
      <c r="CU31" s="455">
        <f>+$P31*CU$67*(1+CU$70)*(1+CU$58)*(1+CU$63)</f>
        <v>82.89002700000002</v>
      </c>
      <c r="CV31" s="455">
        <f>+$P31*CV$67*(1+CV$70)*(1+CV$58)*(1+CV$63)/(1+$U$75)*(1+CV$75)</f>
        <v>77.81675326909</v>
      </c>
      <c r="CW31" s="138">
        <f t="shared" si="61"/>
        <v>134.198749188876</v>
      </c>
      <c r="CX31" s="274">
        <f t="shared" si="61"/>
        <v>123.91913395654691</v>
      </c>
      <c r="CY31" s="272">
        <f t="shared" si="62"/>
        <v>130.45837335299998</v>
      </c>
      <c r="CZ31" s="272">
        <f t="shared" si="62"/>
        <v>138.06943997563081</v>
      </c>
      <c r="DA31" s="272">
        <f t="shared" si="62"/>
        <v>142.10317015268777</v>
      </c>
      <c r="DB31" s="272">
        <f t="shared" si="62"/>
        <v>149.3047787758104</v>
      </c>
      <c r="DC31" s="272">
        <f t="shared" si="62"/>
        <v>162.72596020142063</v>
      </c>
      <c r="DD31" s="57" t="s">
        <v>25</v>
      </c>
      <c r="DF31">
        <v>160.65301803324965</v>
      </c>
      <c r="DG31" s="729">
        <f t="shared" si="8"/>
        <v>-2.0729421681709823</v>
      </c>
      <c r="DH31" s="125">
        <f t="shared" si="23"/>
        <v>-0.01290322580645173</v>
      </c>
      <c r="DI31" s="377" t="s">
        <v>25</v>
      </c>
      <c r="DJ31" s="373" t="s">
        <v>26</v>
      </c>
      <c r="DK31" s="395">
        <v>51.796060254924676</v>
      </c>
      <c r="DL31" s="374"/>
      <c r="DM31" s="390" t="s">
        <v>25</v>
      </c>
      <c r="DN31" s="455">
        <f>+$P31*DN$67*(1+DN$70)*(1+DN$58)*(1+DN$63)</f>
        <v>82.89002700000002</v>
      </c>
      <c r="DO31" s="455">
        <f>+$P31*DO$67*(1+DO$70)*(1+DO$58)*(1+DO$63)/(1+$U$75)*(1+DO$75)</f>
        <v>77.81675326909</v>
      </c>
      <c r="DP31" s="138">
        <f>+$AJ31*(1+DP$75)*(1+DP$70)*(1+DP$58)*(1+DP$63)*DP$67</f>
        <v>134.198749188876</v>
      </c>
      <c r="DQ31" s="397">
        <f t="shared" si="39"/>
        <v>0</v>
      </c>
      <c r="DR31" s="397">
        <f t="shared" si="40"/>
        <v>-1.6486646651854358</v>
      </c>
      <c r="DS31" s="397">
        <f t="shared" si="41"/>
        <v>2.088856227319411</v>
      </c>
      <c r="DT31" s="397">
        <f t="shared" si="42"/>
        <v>1.4992465569337696</v>
      </c>
      <c r="DU31" s="397">
        <f t="shared" si="43"/>
        <v>3.9203217778007797</v>
      </c>
      <c r="DV31" s="397">
        <f t="shared" si="44"/>
        <v>12.398431665478654</v>
      </c>
      <c r="DW31" s="383" t="s">
        <v>25</v>
      </c>
    </row>
    <row r="32" spans="4:127" ht="16.5" thickBot="1">
      <c r="D32" s="38"/>
      <c r="E32" s="38"/>
      <c r="F32" s="38"/>
      <c r="G32" s="38"/>
      <c r="H32" s="38"/>
      <c r="I32" s="26"/>
      <c r="K32" s="55"/>
      <c r="L32" s="51"/>
      <c r="M32" s="54"/>
      <c r="P32" s="53"/>
      <c r="T32" s="64"/>
      <c r="U32" s="98"/>
      <c r="V32" s="98"/>
      <c r="W32" s="138"/>
      <c r="X32" s="138"/>
      <c r="Y32" s="138"/>
      <c r="Z32" s="138"/>
      <c r="AA32" s="138"/>
      <c r="AB32" s="219"/>
      <c r="AC32" s="131"/>
      <c r="AD32" s="131"/>
      <c r="AE32" s="224"/>
      <c r="AF32" s="222"/>
      <c r="AG32" s="223"/>
      <c r="AH32" s="511" t="s">
        <v>197</v>
      </c>
      <c r="AI32" s="507" t="s">
        <v>199</v>
      </c>
      <c r="AJ32" s="536"/>
      <c r="AK32" s="508"/>
      <c r="AL32" s="557" t="s">
        <v>197</v>
      </c>
      <c r="AM32" s="549"/>
      <c r="AN32" s="549"/>
      <c r="AO32" s="543"/>
      <c r="AP32" s="544">
        <f aca="true" t="shared" si="64" ref="AP32:AU32">+AP34</f>
        <v>75.14664201135</v>
      </c>
      <c r="AQ32" s="544">
        <f t="shared" si="64"/>
        <v>80.11192441526822</v>
      </c>
      <c r="AR32" s="544">
        <f t="shared" si="64"/>
        <v>82.46090753839464</v>
      </c>
      <c r="AS32" s="544">
        <f t="shared" si="64"/>
        <v>85.26457839470007</v>
      </c>
      <c r="AT32" s="544">
        <f t="shared" si="64"/>
        <v>88.16357406011986</v>
      </c>
      <c r="AU32" s="544">
        <f t="shared" si="64"/>
        <v>91.16113557816395</v>
      </c>
      <c r="AV32" s="519" t="s">
        <v>100</v>
      </c>
      <c r="BB32" s="53"/>
      <c r="BD32" s="64"/>
      <c r="BE32" s="98"/>
      <c r="BF32" s="98"/>
      <c r="BG32" s="138"/>
      <c r="BH32" s="71"/>
      <c r="BI32" s="71"/>
      <c r="BJ32" s="71"/>
      <c r="BK32" s="71"/>
      <c r="BL32" s="71"/>
      <c r="BM32" s="57"/>
      <c r="BR32" s="122"/>
      <c r="BS32" s="122"/>
      <c r="BT32" s="122"/>
      <c r="BU32" s="122"/>
      <c r="BV32" s="124"/>
      <c r="BW32" s="125"/>
      <c r="BX32" s="125"/>
      <c r="BY32" s="125"/>
      <c r="BZ32" s="125"/>
      <c r="CA32" s="124"/>
      <c r="CB32" s="127"/>
      <c r="CP32" s="99" t="s">
        <v>197</v>
      </c>
      <c r="CQ32" s="260" t="s">
        <v>199</v>
      </c>
      <c r="CR32" s="307">
        <v>54.04</v>
      </c>
      <c r="CS32" s="261">
        <v>1726</v>
      </c>
      <c r="CT32" s="347" t="s">
        <v>197</v>
      </c>
      <c r="CU32" s="455"/>
      <c r="CV32" s="455"/>
      <c r="CW32" s="138"/>
      <c r="CX32" s="274">
        <f aca="true" t="shared" si="65" ref="CX32:DC32">+CX34</f>
        <v>75.14664201135</v>
      </c>
      <c r="CY32" s="272">
        <f t="shared" si="65"/>
        <v>78.96545877825001</v>
      </c>
      <c r="CZ32" s="272">
        <f t="shared" si="65"/>
        <v>83.5723793782917</v>
      </c>
      <c r="DA32" s="272">
        <f t="shared" si="65"/>
        <v>86.01396550137706</v>
      </c>
      <c r="DB32" s="272">
        <f t="shared" si="65"/>
        <v>90.37304429601699</v>
      </c>
      <c r="DC32" s="272">
        <f t="shared" si="65"/>
        <v>98.49678309009008</v>
      </c>
      <c r="DD32" s="57" t="s">
        <v>100</v>
      </c>
      <c r="DF32">
        <v>97.24204699977048</v>
      </c>
      <c r="DG32" s="729">
        <f t="shared" si="8"/>
        <v>-1.2547360903195965</v>
      </c>
      <c r="DH32" s="125">
        <f t="shared" si="23"/>
        <v>-0.01290322580645138</v>
      </c>
      <c r="DI32" s="377" t="s">
        <v>197</v>
      </c>
      <c r="DJ32" s="373" t="s">
        <v>199</v>
      </c>
      <c r="DK32" s="395"/>
      <c r="DL32" s="374"/>
      <c r="DM32" s="403" t="s">
        <v>197</v>
      </c>
      <c r="DN32" s="455"/>
      <c r="DO32" s="455"/>
      <c r="DP32" s="138"/>
      <c r="DQ32" s="397">
        <f t="shared" si="39"/>
        <v>0</v>
      </c>
      <c r="DR32" s="397">
        <f t="shared" si="40"/>
        <v>-1.1464656370182098</v>
      </c>
      <c r="DS32" s="397">
        <f t="shared" si="41"/>
        <v>1.1114718398970638</v>
      </c>
      <c r="DT32" s="397">
        <f t="shared" si="42"/>
        <v>0.7493871066769913</v>
      </c>
      <c r="DU32" s="397">
        <f t="shared" si="43"/>
        <v>2.209470235897129</v>
      </c>
      <c r="DV32" s="397">
        <f t="shared" si="44"/>
        <v>7.335647511926126</v>
      </c>
      <c r="DW32" s="383" t="s">
        <v>100</v>
      </c>
    </row>
    <row r="33" spans="4:133" ht="16.5" thickBot="1">
      <c r="D33" s="38"/>
      <c r="E33" s="38"/>
      <c r="F33" s="38"/>
      <c r="G33" s="38"/>
      <c r="H33" s="38"/>
      <c r="I33" s="26"/>
      <c r="K33" s="55"/>
      <c r="L33" s="51"/>
      <c r="M33" s="54"/>
      <c r="P33" s="53"/>
      <c r="T33" s="64"/>
      <c r="U33" s="98"/>
      <c r="V33" s="98"/>
      <c r="W33" s="138"/>
      <c r="X33" s="138"/>
      <c r="Y33" s="138"/>
      <c r="Z33" s="138"/>
      <c r="AA33" s="138"/>
      <c r="AB33" s="219"/>
      <c r="AC33" s="131"/>
      <c r="AD33" s="131"/>
      <c r="AE33" s="224"/>
      <c r="AF33" s="222"/>
      <c r="AG33" s="223"/>
      <c r="AH33" s="511" t="s">
        <v>198</v>
      </c>
      <c r="AI33" s="507" t="s">
        <v>200</v>
      </c>
      <c r="AJ33" s="536"/>
      <c r="AK33" s="508"/>
      <c r="AL33" s="557" t="s">
        <v>198</v>
      </c>
      <c r="AM33" s="558"/>
      <c r="AN33" s="558"/>
      <c r="AO33" s="559"/>
      <c r="AP33" s="560">
        <f aca="true" t="shared" si="66" ref="AP33:AU33">+AP34*1.1</f>
        <v>82.661306212485</v>
      </c>
      <c r="AQ33" s="560">
        <f t="shared" si="66"/>
        <v>88.12311685679505</v>
      </c>
      <c r="AR33" s="560">
        <f t="shared" si="66"/>
        <v>90.7069982922341</v>
      </c>
      <c r="AS33" s="560">
        <f t="shared" si="66"/>
        <v>93.79103623417008</v>
      </c>
      <c r="AT33" s="560">
        <f t="shared" si="66"/>
        <v>96.97993146613184</v>
      </c>
      <c r="AU33" s="560">
        <f t="shared" si="66"/>
        <v>100.27724913598036</v>
      </c>
      <c r="AV33" s="561" t="s">
        <v>101</v>
      </c>
      <c r="BB33" s="53"/>
      <c r="BD33" s="64"/>
      <c r="BE33" s="98"/>
      <c r="BF33" s="98"/>
      <c r="BG33" s="138"/>
      <c r="BH33" s="71"/>
      <c r="BI33" s="71"/>
      <c r="BJ33" s="71"/>
      <c r="BK33" s="71"/>
      <c r="BL33" s="71"/>
      <c r="BM33" s="57"/>
      <c r="BR33" s="122"/>
      <c r="BS33" s="122"/>
      <c r="BT33" s="122"/>
      <c r="BU33" s="122"/>
      <c r="BV33" s="124"/>
      <c r="BW33" s="125"/>
      <c r="BX33" s="125"/>
      <c r="BY33" s="125"/>
      <c r="BZ33" s="125"/>
      <c r="CA33" s="124"/>
      <c r="CB33" s="127"/>
      <c r="CP33" s="99" t="s">
        <v>198</v>
      </c>
      <c r="CQ33" s="260" t="s">
        <v>200</v>
      </c>
      <c r="CR33" s="307">
        <f>+CR32*1.1</f>
        <v>59.444</v>
      </c>
      <c r="CS33" s="261">
        <v>1726</v>
      </c>
      <c r="CT33" s="347" t="s">
        <v>198</v>
      </c>
      <c r="CU33" s="456"/>
      <c r="CV33" s="456"/>
      <c r="CW33" s="206"/>
      <c r="CX33" s="649">
        <f aca="true" t="shared" si="67" ref="CX33:DC33">+CX34*1.1</f>
        <v>82.661306212485</v>
      </c>
      <c r="CY33" s="273">
        <f t="shared" si="67"/>
        <v>86.86200465607502</v>
      </c>
      <c r="CZ33" s="273">
        <f t="shared" si="67"/>
        <v>91.92961731612088</v>
      </c>
      <c r="DA33" s="273">
        <f t="shared" si="67"/>
        <v>94.61536205151477</v>
      </c>
      <c r="DB33" s="273">
        <f t="shared" si="67"/>
        <v>99.41034872561869</v>
      </c>
      <c r="DC33" s="273">
        <f t="shared" si="67"/>
        <v>108.3464613990991</v>
      </c>
      <c r="DD33" s="269" t="s">
        <v>101</v>
      </c>
      <c r="DF33">
        <v>106.96625169974753</v>
      </c>
      <c r="DG33" s="729">
        <f t="shared" si="8"/>
        <v>-1.3802096993515676</v>
      </c>
      <c r="DH33" s="125">
        <f t="shared" si="23"/>
        <v>-0.012903225806451486</v>
      </c>
      <c r="DI33" s="377" t="s">
        <v>198</v>
      </c>
      <c r="DJ33" s="373" t="s">
        <v>200</v>
      </c>
      <c r="DK33" s="395"/>
      <c r="DL33" s="374"/>
      <c r="DM33" s="403" t="s">
        <v>198</v>
      </c>
      <c r="DN33" s="456"/>
      <c r="DO33" s="456"/>
      <c r="DP33" s="206"/>
      <c r="DQ33" s="397">
        <f t="shared" si="39"/>
        <v>0</v>
      </c>
      <c r="DR33" s="397">
        <f t="shared" si="40"/>
        <v>-1.261112200720035</v>
      </c>
      <c r="DS33" s="397">
        <f t="shared" si="41"/>
        <v>1.2226190238867787</v>
      </c>
      <c r="DT33" s="397">
        <f t="shared" si="42"/>
        <v>0.8243258173446861</v>
      </c>
      <c r="DU33" s="397">
        <f t="shared" si="43"/>
        <v>2.4304172594868447</v>
      </c>
      <c r="DV33" s="397">
        <f t="shared" si="44"/>
        <v>8.069212263118743</v>
      </c>
      <c r="DW33" s="404" t="s">
        <v>101</v>
      </c>
      <c r="EA33" s="122">
        <f>SUM(DR15:DV52)</f>
        <v>9.477838263687815</v>
      </c>
      <c r="EB33" s="658">
        <f>+EA33/EA34</f>
        <v>0.0005016978619651224</v>
      </c>
      <c r="EC33" s="659">
        <f>+EB33*50000000</f>
        <v>25084.893098256118</v>
      </c>
    </row>
    <row r="34" spans="2:131" ht="16.5" thickBot="1">
      <c r="B34" s="26" t="s">
        <v>27</v>
      </c>
      <c r="C34" s="27" t="s">
        <v>28</v>
      </c>
      <c r="D34" s="38">
        <v>74.6</v>
      </c>
      <c r="E34" s="38">
        <v>77.52</v>
      </c>
      <c r="F34" s="38">
        <v>80.1</v>
      </c>
      <c r="G34" s="38">
        <v>82.56</v>
      </c>
      <c r="H34" s="38">
        <v>83.44</v>
      </c>
      <c r="I34" s="26" t="s">
        <v>27</v>
      </c>
      <c r="K34" s="55">
        <v>32.2</v>
      </c>
      <c r="L34" s="51">
        <v>1.313</v>
      </c>
      <c r="M34" s="54">
        <f>+L34*K34</f>
        <v>42.278600000000004</v>
      </c>
      <c r="N34" s="26" t="s">
        <v>27</v>
      </c>
      <c r="O34" s="27" t="s">
        <v>28</v>
      </c>
      <c r="P34" s="53">
        <v>30.99</v>
      </c>
      <c r="T34" s="61" t="s">
        <v>27</v>
      </c>
      <c r="U34" s="95">
        <f>+$P34*U$67*(1+U$70)*(1+U$58)*(1+U$63)</f>
        <v>58.82211900000001</v>
      </c>
      <c r="V34" s="95">
        <f>+$P34*V$67*(1+V$70)*(1+V$58)*(1+V$63)/(1+$U$75)*(1+V$75)</f>
        <v>55.22191856672999</v>
      </c>
      <c r="W34" s="138">
        <f t="shared" si="63"/>
        <v>74.523496905</v>
      </c>
      <c r="X34" s="138">
        <f t="shared" si="63"/>
        <v>83.53645050383226</v>
      </c>
      <c r="Y34" s="138">
        <f t="shared" si="63"/>
        <v>85.46880213123548</v>
      </c>
      <c r="Z34" s="138">
        <f t="shared" si="63"/>
        <v>88.54567900795995</v>
      </c>
      <c r="AA34" s="138">
        <f t="shared" si="63"/>
        <v>91.73332345224652</v>
      </c>
      <c r="AB34" s="225" t="s">
        <v>27</v>
      </c>
      <c r="AC34" s="131"/>
      <c r="AD34" s="131"/>
      <c r="AE34" s="224">
        <v>32.2</v>
      </c>
      <c r="AF34" s="222">
        <v>1.313</v>
      </c>
      <c r="AG34" s="223">
        <f>+AF34*AE34</f>
        <v>42.278600000000004</v>
      </c>
      <c r="AH34" s="511" t="s">
        <v>27</v>
      </c>
      <c r="AI34" s="507" t="s">
        <v>28</v>
      </c>
      <c r="AJ34" s="536">
        <v>31.41</v>
      </c>
      <c r="AK34" s="508"/>
      <c r="AL34" s="557" t="s">
        <v>27</v>
      </c>
      <c r="AM34" s="546">
        <f>+$P34*AM$67*(1+AM$70)*(1+AM$58)*(1+AM$63)</f>
        <v>58.82211900000001</v>
      </c>
      <c r="AN34" s="546">
        <f>+$P34*AN$67*(1+AN$70)*(1+AN$58)*(1+AN$63)/(1+$U$75)*(1+AN$75)</f>
        <v>55.22191856672999</v>
      </c>
      <c r="AO34" s="543">
        <f t="shared" si="59"/>
        <v>81.38037316500001</v>
      </c>
      <c r="AP34" s="544">
        <f t="shared" si="59"/>
        <v>75.14664201135</v>
      </c>
      <c r="AQ34" s="544">
        <f t="shared" si="59"/>
        <v>80.11192441526822</v>
      </c>
      <c r="AR34" s="544">
        <f t="shared" si="59"/>
        <v>82.46090753839464</v>
      </c>
      <c r="AS34" s="544">
        <f t="shared" si="59"/>
        <v>85.26457839470007</v>
      </c>
      <c r="AT34" s="544">
        <f t="shared" si="59"/>
        <v>88.16357406011986</v>
      </c>
      <c r="AU34" s="544">
        <f t="shared" si="59"/>
        <v>91.16113557816395</v>
      </c>
      <c r="AV34" s="526" t="s">
        <v>99</v>
      </c>
      <c r="AZ34" s="26" t="s">
        <v>27</v>
      </c>
      <c r="BA34" s="27" t="s">
        <v>28</v>
      </c>
      <c r="BB34" s="53">
        <v>31.553245802803644</v>
      </c>
      <c r="BD34" s="61" t="s">
        <v>27</v>
      </c>
      <c r="BE34" s="95">
        <f>+$P34*BE$67*(1+BE$70)*(1+BE$58)*(1+BE$63)</f>
        <v>58.82211900000001</v>
      </c>
      <c r="BF34" s="95">
        <f>+$P34*BF$67*(1+BF$70)*(1+BF$58)*(1+BF$63)/(1+$U$75)*(1+BF$75)</f>
        <v>55.22191856672999</v>
      </c>
      <c r="BG34" s="138">
        <f t="shared" si="60"/>
        <v>81.38037316500001</v>
      </c>
      <c r="BH34" s="71">
        <f t="shared" si="60"/>
        <v>79.53705883571175</v>
      </c>
      <c r="BI34" s="71">
        <f t="shared" si="60"/>
        <v>83.30297822099442</v>
      </c>
      <c r="BJ34" s="71">
        <f t="shared" si="60"/>
        <v>88.29291996848406</v>
      </c>
      <c r="BK34" s="71">
        <f t="shared" si="60"/>
        <v>91.29487924741252</v>
      </c>
      <c r="BL34" s="71">
        <f t="shared" si="60"/>
        <v>94.39890514182456</v>
      </c>
      <c r="BM34" s="59" t="s">
        <v>27</v>
      </c>
      <c r="BR34" s="122">
        <f>+AO34-X34</f>
        <v>-2.1560773388322474</v>
      </c>
      <c r="BS34" s="122">
        <f>+AP34-Y34</f>
        <v>-10.322160119885481</v>
      </c>
      <c r="BT34" s="122">
        <f>+AQ34-Z34</f>
        <v>-8.433754592691727</v>
      </c>
      <c r="BU34" s="122">
        <f>+AR34-AA34</f>
        <v>-9.272415913851887</v>
      </c>
      <c r="BV34" s="124" t="s">
        <v>27</v>
      </c>
      <c r="BW34" s="125">
        <f>+BR34/X34</f>
        <v>-0.025810018570675764</v>
      </c>
      <c r="BX34" s="125">
        <f>+BS34/Y34</f>
        <v>-0.12077108678832342</v>
      </c>
      <c r="BY34" s="125">
        <f>+BT34/Z34</f>
        <v>-0.09524750035440535</v>
      </c>
      <c r="BZ34" s="125">
        <f>+BU34/AA34</f>
        <v>-0.10108012622783491</v>
      </c>
      <c r="CA34" s="124" t="s">
        <v>27</v>
      </c>
      <c r="CB34" s="127">
        <f t="shared" si="37"/>
        <v>-0.08572718298530986</v>
      </c>
      <c r="CC34">
        <v>-0.007634632602567013</v>
      </c>
      <c r="CP34" s="99" t="s">
        <v>27</v>
      </c>
      <c r="CQ34" s="260" t="s">
        <v>28</v>
      </c>
      <c r="CR34" s="307">
        <v>32.71</v>
      </c>
      <c r="CS34" s="261">
        <v>1726</v>
      </c>
      <c r="CT34" s="347" t="s">
        <v>27</v>
      </c>
      <c r="CU34" s="258">
        <f>+$P34*CU$67*(1+CU$70)*(1+CU$58)*(1+CU$63)</f>
        <v>58.82211900000001</v>
      </c>
      <c r="CV34" s="258">
        <f>+$P34*CV$67*(1+CV$70)*(1+CV$58)*(1+CV$63)/(1+$U$75)*(1+CV$75)</f>
        <v>55.22191856672999</v>
      </c>
      <c r="CW34" s="138">
        <f>+$AJ34*(1+CW$75)*(1+CW$70)*(1+CW$58)*(1+CW$63)*CW$67</f>
        <v>81.38037316500001</v>
      </c>
      <c r="CX34" s="274">
        <f>+$AJ34*(1+CX$75)*(1+CX$70)*(1+CX$58)*(1+CX$63)*CX$67</f>
        <v>75.14664201135</v>
      </c>
      <c r="CY34" s="272">
        <f>+$CR34*(1+CY$75)*(1+CY$70)*(1+CY$58)*(1+CY$63)*CY$67</f>
        <v>78.96545877825001</v>
      </c>
      <c r="CZ34" s="272">
        <f>+$CR34*(1+CZ$75)*(1+CZ$70)*(1+CZ$58)*(1+CZ$63)*CZ$67</f>
        <v>83.5723793782917</v>
      </c>
      <c r="DA34" s="272">
        <f>+$CR34*(1+DA$75)*(1+DA$70)*(1+DA$58)*(1+DA$63)*DA$67</f>
        <v>86.01396550137706</v>
      </c>
      <c r="DB34" s="272">
        <f>+$CR34*(1+DB$75)*(1+DB$70)*(1+DB$58)*(1+DB$63)*DB$67</f>
        <v>90.37304429601699</v>
      </c>
      <c r="DC34" s="272">
        <f>+$CR34*(1+DC$75)*(1+DC$70)*(1+DC$58)*(1+DC$63)*DC$67</f>
        <v>98.49678309009008</v>
      </c>
      <c r="DD34" s="59" t="s">
        <v>99</v>
      </c>
      <c r="DF34">
        <v>97.24204699977048</v>
      </c>
      <c r="DG34" s="729">
        <f t="shared" si="8"/>
        <v>-1.2547360903195965</v>
      </c>
      <c r="DH34" s="125">
        <f t="shared" si="23"/>
        <v>-0.01290322580645138</v>
      </c>
      <c r="DI34" s="377" t="s">
        <v>27</v>
      </c>
      <c r="DJ34" s="373" t="s">
        <v>28</v>
      </c>
      <c r="DK34" s="395">
        <v>31.41</v>
      </c>
      <c r="DL34" s="374"/>
      <c r="DM34" s="403" t="s">
        <v>27</v>
      </c>
      <c r="DN34" s="258">
        <f>+$P34*DN$67*(1+DN$70)*(1+DN$58)*(1+DN$63)</f>
        <v>58.82211900000001</v>
      </c>
      <c r="DO34" s="258">
        <f>+$P34*DO$67*(1+DO$70)*(1+DO$58)*(1+DO$63)/(1+$U$75)*(1+DO$75)</f>
        <v>55.22191856672999</v>
      </c>
      <c r="DP34" s="138">
        <f>+$AJ34*(1+DP$75)*(1+DP$70)*(1+DP$58)*(1+DP$63)*DP$67</f>
        <v>81.38037316500001</v>
      </c>
      <c r="DQ34" s="397">
        <f t="shared" si="39"/>
        <v>0</v>
      </c>
      <c r="DR34" s="397">
        <f t="shared" si="40"/>
        <v>-1.1464656370182098</v>
      </c>
      <c r="DS34" s="397">
        <f t="shared" si="41"/>
        <v>1.1114718398970638</v>
      </c>
      <c r="DT34" s="397">
        <f t="shared" si="42"/>
        <v>0.7493871066769913</v>
      </c>
      <c r="DU34" s="397">
        <f t="shared" si="43"/>
        <v>2.209470235897129</v>
      </c>
      <c r="DV34" s="397">
        <f t="shared" si="44"/>
        <v>7.335647511926126</v>
      </c>
      <c r="DW34" s="388" t="s">
        <v>99</v>
      </c>
      <c r="EA34" s="122">
        <f>SUM(AQ15:AU52)</f>
        <v>18891.52612005093</v>
      </c>
    </row>
    <row r="35" spans="2:128" s="152" customFormat="1" ht="7.5" customHeight="1" thickBot="1">
      <c r="B35" s="153"/>
      <c r="D35" s="154"/>
      <c r="E35" s="154"/>
      <c r="F35" s="154"/>
      <c r="G35" s="154"/>
      <c r="H35" s="154"/>
      <c r="I35" s="153"/>
      <c r="K35" s="155"/>
      <c r="L35" s="155"/>
      <c r="M35" s="153"/>
      <c r="N35" s="153"/>
      <c r="P35" s="156"/>
      <c r="Q35" s="157"/>
      <c r="R35" s="157"/>
      <c r="S35" s="157"/>
      <c r="T35" s="158"/>
      <c r="U35" s="159"/>
      <c r="V35" s="159"/>
      <c r="W35" s="228"/>
      <c r="X35" s="229"/>
      <c r="Y35" s="229"/>
      <c r="Z35" s="229"/>
      <c r="AA35" s="229"/>
      <c r="AB35" s="219"/>
      <c r="AC35" s="131"/>
      <c r="AD35" s="131"/>
      <c r="AE35" s="222"/>
      <c r="AF35" s="222"/>
      <c r="AG35" s="131"/>
      <c r="AH35" s="511"/>
      <c r="AI35" s="507"/>
      <c r="AJ35" s="550"/>
      <c r="AK35" s="508"/>
      <c r="AL35" s="528"/>
      <c r="AM35" s="549"/>
      <c r="AN35" s="549"/>
      <c r="AO35" s="562"/>
      <c r="AP35" s="563"/>
      <c r="AQ35" s="563"/>
      <c r="AR35" s="563"/>
      <c r="AS35" s="563"/>
      <c r="AT35" s="563"/>
      <c r="AU35" s="563"/>
      <c r="AV35" s="519"/>
      <c r="AZ35" s="153"/>
      <c r="BB35" s="156"/>
      <c r="BC35" s="157"/>
      <c r="BD35" s="158"/>
      <c r="BE35" s="159"/>
      <c r="BF35" s="159"/>
      <c r="BG35" s="160"/>
      <c r="BH35" s="161"/>
      <c r="BI35" s="161"/>
      <c r="BJ35" s="161"/>
      <c r="BK35" s="161"/>
      <c r="BL35" s="161"/>
      <c r="BM35" s="162"/>
      <c r="BR35" s="163"/>
      <c r="BS35" s="163"/>
      <c r="BT35" s="163"/>
      <c r="BU35" s="163"/>
      <c r="BV35" s="164"/>
      <c r="BW35" s="165"/>
      <c r="BX35" s="165"/>
      <c r="BY35" s="165"/>
      <c r="BZ35" s="165"/>
      <c r="CA35" s="164"/>
      <c r="CB35" s="166"/>
      <c r="CP35" s="297"/>
      <c r="CQ35" s="298"/>
      <c r="CR35" s="308"/>
      <c r="CS35" s="261"/>
      <c r="CT35" s="299"/>
      <c r="CU35" s="455"/>
      <c r="CV35" s="455"/>
      <c r="CW35" s="228"/>
      <c r="CX35" s="650"/>
      <c r="CY35" s="327"/>
      <c r="CZ35" s="327"/>
      <c r="DA35" s="327"/>
      <c r="DB35" s="327"/>
      <c r="DC35" s="327"/>
      <c r="DD35" s="162"/>
      <c r="DG35" s="729">
        <f t="shared" si="8"/>
        <v>0</v>
      </c>
      <c r="DH35" s="125" t="e">
        <f t="shared" si="23"/>
        <v>#DIV/0!</v>
      </c>
      <c r="DI35" s="377"/>
      <c r="DJ35" s="373"/>
      <c r="DK35" s="401"/>
      <c r="DL35" s="374"/>
      <c r="DM35" s="390"/>
      <c r="DN35" s="455"/>
      <c r="DO35" s="455"/>
      <c r="DP35" s="228"/>
      <c r="DQ35" s="397">
        <f t="shared" si="39"/>
        <v>0</v>
      </c>
      <c r="DR35" s="397">
        <f t="shared" si="40"/>
        <v>0</v>
      </c>
      <c r="DS35" s="397">
        <f t="shared" si="41"/>
        <v>0</v>
      </c>
      <c r="DT35" s="397">
        <f t="shared" si="42"/>
        <v>0</v>
      </c>
      <c r="DU35" s="397">
        <f t="shared" si="43"/>
        <v>0</v>
      </c>
      <c r="DV35" s="397">
        <f t="shared" si="44"/>
        <v>0</v>
      </c>
      <c r="DW35" s="383"/>
      <c r="DX35" s="359"/>
    </row>
    <row r="36" spans="2:127" ht="16.5" thickBot="1">
      <c r="B36" s="26" t="s">
        <v>29</v>
      </c>
      <c r="C36" s="27" t="s">
        <v>30</v>
      </c>
      <c r="D36" s="38">
        <v>131.1</v>
      </c>
      <c r="E36" s="38">
        <v>136.22</v>
      </c>
      <c r="F36" s="38">
        <v>140.76</v>
      </c>
      <c r="G36" s="38">
        <v>145.08</v>
      </c>
      <c r="H36" s="38">
        <v>146.62</v>
      </c>
      <c r="I36" s="26" t="s">
        <v>29</v>
      </c>
      <c r="K36" s="55">
        <v>64.78</v>
      </c>
      <c r="L36" s="51">
        <v>1.313</v>
      </c>
      <c r="M36" s="54">
        <f>+L36*K36</f>
        <v>85.05614</v>
      </c>
      <c r="N36" s="26" t="s">
        <v>29</v>
      </c>
      <c r="O36" s="27" t="s">
        <v>30</v>
      </c>
      <c r="P36" s="53">
        <v>63.19</v>
      </c>
      <c r="T36" s="60" t="s">
        <v>29</v>
      </c>
      <c r="U36" s="94">
        <f>+$P36*U$67*(1+U$78)*(1+U$58)*(1+U$63)</f>
        <v>108.0549</v>
      </c>
      <c r="V36" s="94">
        <f>+$P36*V$67*(1+V$78)*(1+V$58)*(1+V$63)/(1+$U$75)*(1+V$75)</f>
        <v>103.20803743</v>
      </c>
      <c r="W36" s="138">
        <f>+$P36*(1+W$75)*(1+W$78)*(1+W$58)*(1+W$63)*W$67</f>
        <v>138.14250255</v>
      </c>
      <c r="X36" s="138">
        <f aca="true" t="shared" si="68" ref="X36:AA37">+$P36*(1+X$75)*(1+X$78)*(1+X$58)*(1+X$63)*X$67</f>
        <v>153.45456707444598</v>
      </c>
      <c r="Y36" s="138">
        <f t="shared" si="68"/>
        <v>157.00425323695728</v>
      </c>
      <c r="Z36" s="138">
        <f t="shared" si="68"/>
        <v>162.65640635348777</v>
      </c>
      <c r="AA36" s="138">
        <f t="shared" si="68"/>
        <v>168.51203698221332</v>
      </c>
      <c r="AB36" s="216" t="s">
        <v>29</v>
      </c>
      <c r="AC36" s="131"/>
      <c r="AD36" s="131"/>
      <c r="AE36" s="224">
        <v>64.78</v>
      </c>
      <c r="AF36" s="222">
        <v>1.313</v>
      </c>
      <c r="AG36" s="223">
        <f>+AF36*AE36</f>
        <v>85.05614</v>
      </c>
      <c r="AH36" s="511" t="s">
        <v>29</v>
      </c>
      <c r="AI36" s="507" t="s">
        <v>30</v>
      </c>
      <c r="AJ36" s="536">
        <v>70.13347389330801</v>
      </c>
      <c r="AK36" s="508"/>
      <c r="AL36" s="537" t="s">
        <v>29</v>
      </c>
      <c r="AM36" s="542">
        <f>+$P36*AM$67*(1+AM$78)*(1+AM$58)*(1+AM$63)</f>
        <v>108.0549</v>
      </c>
      <c r="AN36" s="542">
        <f>+$P36*AN$67*(1+AN$78)*(1+AN$58)*(1+AN$63)/(1+$U$75)*(1+AN$75)</f>
        <v>103.20803743</v>
      </c>
      <c r="AO36" s="543">
        <f aca="true" t="shared" si="69" ref="AO36:AU36">+$AJ36*(1+AO$75)*(1+AO$78)*(1+AO$58)*(1+AO$63)*AO$67</f>
        <v>163.7020480880649</v>
      </c>
      <c r="AP36" s="544">
        <f t="shared" si="69"/>
        <v>150.48462346465817</v>
      </c>
      <c r="AQ36" s="544">
        <f t="shared" si="69"/>
        <v>161.15047883186563</v>
      </c>
      <c r="AR36" s="544">
        <f t="shared" si="69"/>
        <v>165.8756150437683</v>
      </c>
      <c r="AS36" s="544">
        <f t="shared" si="69"/>
        <v>171.51538595525642</v>
      </c>
      <c r="AT36" s="544">
        <f t="shared" si="69"/>
        <v>177.34690907773512</v>
      </c>
      <c r="AU36" s="544">
        <f t="shared" si="69"/>
        <v>183.37670398637815</v>
      </c>
      <c r="AV36" s="515" t="s">
        <v>29</v>
      </c>
      <c r="AZ36" s="26" t="s">
        <v>29</v>
      </c>
      <c r="BA36" s="27" t="s">
        <v>30</v>
      </c>
      <c r="BB36" s="53">
        <v>70.13347389330801</v>
      </c>
      <c r="BD36" s="60" t="s">
        <v>29</v>
      </c>
      <c r="BE36" s="94">
        <f>+$P36*BE$67*(1+BE$78)*(1+BE$58)*(1+BE$63)</f>
        <v>108.0549</v>
      </c>
      <c r="BF36" s="94">
        <f>+$P36*BF$67*(1+BF$78)*(1+BF$58)*(1+BF$63)/(1+$U$75)*(1+BF$75)</f>
        <v>103.20803743</v>
      </c>
      <c r="BG36" s="138">
        <f aca="true" t="shared" si="70" ref="BG36:BL36">+$AJ36*(1+BG$75)*(1+BG$78)*(1+BG$58)*(1+BG$63)*BG$67</f>
        <v>163.7020480880649</v>
      </c>
      <c r="BH36" s="71">
        <f t="shared" si="70"/>
        <v>159.27663605475092</v>
      </c>
      <c r="BI36" s="71">
        <f t="shared" si="70"/>
        <v>167.56949638168018</v>
      </c>
      <c r="BJ36" s="71">
        <f t="shared" si="70"/>
        <v>177.60709699882148</v>
      </c>
      <c r="BK36" s="71">
        <f t="shared" si="70"/>
        <v>183.64573829678142</v>
      </c>
      <c r="BL36" s="71">
        <f t="shared" si="70"/>
        <v>189.889693398872</v>
      </c>
      <c r="BM36" s="56" t="s">
        <v>29</v>
      </c>
      <c r="BR36" s="122">
        <f aca="true" t="shared" si="71" ref="BR36:BU37">+AO36-X36</f>
        <v>10.247481013618938</v>
      </c>
      <c r="BS36" s="122">
        <f t="shared" si="71"/>
        <v>-6.519629772299112</v>
      </c>
      <c r="BT36" s="122">
        <f t="shared" si="71"/>
        <v>-1.5059275216221408</v>
      </c>
      <c r="BU36" s="122">
        <f t="shared" si="71"/>
        <v>-2.636421938445011</v>
      </c>
      <c r="BV36" s="124" t="s">
        <v>29</v>
      </c>
      <c r="BW36" s="125">
        <f aca="true" t="shared" si="72" ref="BW36:BZ37">+BR36/X36</f>
        <v>0.06677859909276952</v>
      </c>
      <c r="BX36" s="125">
        <f t="shared" si="72"/>
        <v>-0.04152517933676241</v>
      </c>
      <c r="BY36" s="125">
        <f t="shared" si="72"/>
        <v>-0.009258335133443393</v>
      </c>
      <c r="BZ36" s="125">
        <f t="shared" si="72"/>
        <v>-0.015645303360277397</v>
      </c>
      <c r="CA36" s="124" t="s">
        <v>29</v>
      </c>
      <c r="CB36" s="127">
        <f t="shared" si="37"/>
        <v>8.744531557157952E-05</v>
      </c>
      <c r="CC36">
        <v>0.019880619958877015</v>
      </c>
      <c r="CP36" s="99" t="s">
        <v>29</v>
      </c>
      <c r="CQ36" s="260" t="s">
        <v>30</v>
      </c>
      <c r="CR36" s="307">
        <v>63.58</v>
      </c>
      <c r="CS36" s="261">
        <v>1726</v>
      </c>
      <c r="CT36" s="266" t="s">
        <v>29</v>
      </c>
      <c r="CU36" s="453">
        <f>+$P36*CU$67*(1+CU$78)*(1+CU$58)*(1+CU$63)</f>
        <v>108.0549</v>
      </c>
      <c r="CV36" s="453">
        <f>+$P36*CV$67*(1+CV$78)*(1+CV$58)*(1+CV$63)/(1+$U$75)*(1+CV$75)</f>
        <v>103.20803743</v>
      </c>
      <c r="CW36" s="138">
        <f>+$AJ36*(1+CW$75)*(1+CW$78)*(1+CW$58)*(1+CW$63)*CW$67</f>
        <v>163.7020480880649</v>
      </c>
      <c r="CX36" s="274">
        <f>+$AJ36*(1+CX$75)*(1+CX$78)*(1+CX$58)*(1+CX$63)*CX$67</f>
        <v>150.48462346465817</v>
      </c>
      <c r="CY36" s="272">
        <f>+$CR36*(1+CY$75)*(1+CY$78)*(1+CY$58)*(1+CY$63)*CY$67</f>
        <v>136.434630772</v>
      </c>
      <c r="CZ36" s="272">
        <f>+$CR36*(1+CZ$75)*(1+CZ$78)*(1+CZ$58)*(1+CZ$63)*CZ$67</f>
        <v>144.3943579842192</v>
      </c>
      <c r="DA36" s="272">
        <f>+$CR36*(1+DA$75)*(1+DA$78)*(1+DA$58)*(1+DA$63)*DA$67</f>
        <v>148.61287208336026</v>
      </c>
      <c r="DB36" s="272">
        <f>+$CR36*(1+DB$75)*(1+DB$78)*(1+DB$58)*(1+DB$63)*DB$67</f>
        <v>156.14438415274319</v>
      </c>
      <c r="DC36" s="272">
        <f>+$CR36*(1+DC$75)*(1+DC$78)*(1+DC$58)*(1+DC$63)*DC$67</f>
        <v>170.18038571603455</v>
      </c>
      <c r="DD36" s="56" t="s">
        <v>29</v>
      </c>
      <c r="DF36">
        <v>168.01248271328254</v>
      </c>
      <c r="DG36" s="729">
        <f t="shared" si="8"/>
        <v>-2.1679030027520128</v>
      </c>
      <c r="DH36" s="125">
        <f t="shared" si="23"/>
        <v>-0.012903225806451493</v>
      </c>
      <c r="DI36" s="377" t="s">
        <v>29</v>
      </c>
      <c r="DJ36" s="373" t="s">
        <v>30</v>
      </c>
      <c r="DK36" s="395">
        <v>70.13347389330801</v>
      </c>
      <c r="DL36" s="374"/>
      <c r="DM36" s="396" t="s">
        <v>29</v>
      </c>
      <c r="DN36" s="453">
        <f>+$P36*DN$67*(1+DN$78)*(1+DN$58)*(1+DN$63)</f>
        <v>108.0549</v>
      </c>
      <c r="DO36" s="453">
        <f>+$P36*DO$67*(1+DO$78)*(1+DO$58)*(1+DO$63)/(1+$U$75)*(1+DO$75)</f>
        <v>103.20803743</v>
      </c>
      <c r="DP36" s="138">
        <f>+$AJ36*(1+DP$75)*(1+DP$78)*(1+DP$58)*(1+DP$63)*DP$67</f>
        <v>163.7020480880649</v>
      </c>
      <c r="DQ36" s="397">
        <f t="shared" si="39"/>
        <v>0</v>
      </c>
      <c r="DR36" s="397">
        <f t="shared" si="40"/>
        <v>-24.715848059865635</v>
      </c>
      <c r="DS36" s="397">
        <f t="shared" si="41"/>
        <v>-21.481257059549108</v>
      </c>
      <c r="DT36" s="397">
        <f t="shared" si="42"/>
        <v>-22.90251387189616</v>
      </c>
      <c r="DU36" s="397">
        <f t="shared" si="43"/>
        <v>-21.202524924991934</v>
      </c>
      <c r="DV36" s="397">
        <f t="shared" si="44"/>
        <v>-13.196318270343596</v>
      </c>
      <c r="DW36" s="380" t="s">
        <v>29</v>
      </c>
    </row>
    <row r="37" spans="2:127" ht="7.5" customHeight="1" thickBot="1">
      <c r="B37" s="26" t="s">
        <v>31</v>
      </c>
      <c r="C37" s="27" t="s">
        <v>32</v>
      </c>
      <c r="D37" s="38">
        <v>169.75</v>
      </c>
      <c r="E37" s="38">
        <v>176.38</v>
      </c>
      <c r="F37" s="38">
        <v>182.26</v>
      </c>
      <c r="G37" s="38">
        <v>187.86</v>
      </c>
      <c r="H37" s="38">
        <v>189.86</v>
      </c>
      <c r="I37" s="26" t="s">
        <v>31</v>
      </c>
      <c r="K37" s="55">
        <v>82.69</v>
      </c>
      <c r="L37" s="51">
        <v>1.313</v>
      </c>
      <c r="M37" s="54">
        <f>+L37*K37</f>
        <v>108.57197</v>
      </c>
      <c r="N37" s="26" t="s">
        <v>31</v>
      </c>
      <c r="O37" s="27" t="s">
        <v>32</v>
      </c>
      <c r="P37" s="53">
        <v>63.19</v>
      </c>
      <c r="T37" s="61" t="s">
        <v>31</v>
      </c>
      <c r="U37" s="95">
        <f>+$P37*U$67*(1+U$78)*(1+U$58)*(1+U$63)</f>
        <v>108.0549</v>
      </c>
      <c r="V37" s="95">
        <f>+$P37*V$67*(1+V$78)*(1+V$58)*(1+V$63)/(1+$U$75)*(1+V$75)</f>
        <v>103.20803743</v>
      </c>
      <c r="W37" s="138">
        <f>+$P37*(1+W$75)*(1+W$78)*(1+W$58)*(1+W$63)*W$67</f>
        <v>138.14250255</v>
      </c>
      <c r="X37" s="138">
        <f t="shared" si="68"/>
        <v>153.45456707444598</v>
      </c>
      <c r="Y37" s="138">
        <f t="shared" si="68"/>
        <v>157.00425323695728</v>
      </c>
      <c r="Z37" s="138">
        <f t="shared" si="68"/>
        <v>162.65640635348777</v>
      </c>
      <c r="AA37" s="138">
        <f t="shared" si="68"/>
        <v>168.51203698221332</v>
      </c>
      <c r="AB37" s="225" t="s">
        <v>31</v>
      </c>
      <c r="AC37" s="131"/>
      <c r="AD37" s="131"/>
      <c r="AE37" s="224">
        <v>82.69</v>
      </c>
      <c r="AF37" s="222">
        <v>1.313</v>
      </c>
      <c r="AG37" s="223">
        <f>+AF37*AE37</f>
        <v>108.57197</v>
      </c>
      <c r="AH37" s="511" t="s">
        <v>31</v>
      </c>
      <c r="AI37" s="507" t="s">
        <v>32</v>
      </c>
      <c r="AJ37" s="536">
        <v>66.54</v>
      </c>
      <c r="AK37" s="508"/>
      <c r="AL37" s="545" t="s">
        <v>31</v>
      </c>
      <c r="AM37" s="546">
        <f>+$P37*AM$67*(1+AM$78)*(1+AM$58)*(1+AM$63)</f>
        <v>108.0549</v>
      </c>
      <c r="AN37" s="546">
        <f>+$P37*AN$67*(1+AN$78)*(1+AN$58)*(1+AN$63)/(1+$U$75)*(1+AN$75)</f>
        <v>103.20803743</v>
      </c>
      <c r="AO37" s="543">
        <f aca="true" t="shared" si="73" ref="AO37:AT37">+AO17</f>
        <v>188.6996946118192</v>
      </c>
      <c r="AP37" s="544">
        <f t="shared" si="73"/>
        <v>174.22809982387022</v>
      </c>
      <c r="AQ37" s="544">
        <f t="shared" si="73"/>
        <v>185.75849537180304</v>
      </c>
      <c r="AR37" s="544">
        <f t="shared" si="73"/>
        <v>191.20516980623418</v>
      </c>
      <c r="AS37" s="544">
        <f t="shared" si="73"/>
        <v>197.70614557964615</v>
      </c>
      <c r="AT37" s="544">
        <f t="shared" si="73"/>
        <v>204.42815452935412</v>
      </c>
      <c r="AU37" s="544">
        <f>+AU17</f>
        <v>211.37871178335217</v>
      </c>
      <c r="AV37" s="526" t="s">
        <v>31</v>
      </c>
      <c r="AZ37" s="131" t="s">
        <v>31</v>
      </c>
      <c r="BA37" s="32" t="s">
        <v>32</v>
      </c>
      <c r="BB37" s="141">
        <v>66.54</v>
      </c>
      <c r="BD37" s="61" t="s">
        <v>31</v>
      </c>
      <c r="BE37" s="95">
        <f>+$P37*BE$67*(1+BE$78)*(1+BE$58)*(1+BE$63)</f>
        <v>108.0549</v>
      </c>
      <c r="BF37" s="95">
        <f>+$P37*BF$67*(1+BF$78)*(1+BF$58)*(1+BF$63)/(1+$U$75)*(1+BF$75)</f>
        <v>103.20803743</v>
      </c>
      <c r="BG37" s="138">
        <f aca="true" t="shared" si="74" ref="BG37:BL37">+BG17</f>
        <v>188.6996946118192</v>
      </c>
      <c r="BH37" s="132">
        <f t="shared" si="74"/>
        <v>184.4073168889224</v>
      </c>
      <c r="BI37" s="132">
        <f t="shared" si="74"/>
        <v>193.15771038166233</v>
      </c>
      <c r="BJ37" s="132">
        <f t="shared" si="74"/>
        <v>204.72807369239518</v>
      </c>
      <c r="BK37" s="132">
        <f t="shared" si="74"/>
        <v>211.68882819793663</v>
      </c>
      <c r="BL37" s="132">
        <f t="shared" si="74"/>
        <v>218.88624835666647</v>
      </c>
      <c r="BM37" s="59" t="s">
        <v>31</v>
      </c>
      <c r="BR37" s="122">
        <f t="shared" si="71"/>
        <v>35.245127537373236</v>
      </c>
      <c r="BS37" s="122">
        <f t="shared" si="71"/>
        <v>17.22384658691294</v>
      </c>
      <c r="BT37" s="122">
        <f t="shared" si="71"/>
        <v>23.10208901831527</v>
      </c>
      <c r="BU37" s="122">
        <f t="shared" si="71"/>
        <v>22.693132824020864</v>
      </c>
      <c r="BV37" s="124" t="s">
        <v>31</v>
      </c>
      <c r="BW37" s="125">
        <f t="shared" si="72"/>
        <v>0.2296779314510375</v>
      </c>
      <c r="BX37" s="125">
        <f t="shared" si="72"/>
        <v>0.1097030572854482</v>
      </c>
      <c r="BY37" s="125">
        <f t="shared" si="72"/>
        <v>0.14202999768794475</v>
      </c>
      <c r="BZ37" s="125">
        <f t="shared" si="72"/>
        <v>0.13466772599998988</v>
      </c>
      <c r="CA37" s="124" t="s">
        <v>31</v>
      </c>
      <c r="CB37" s="127">
        <f t="shared" si="37"/>
        <v>0.1540196781061051</v>
      </c>
      <c r="CC37">
        <v>0.014847561717716163</v>
      </c>
      <c r="CP37" s="300" t="s">
        <v>31</v>
      </c>
      <c r="CQ37" s="301" t="s">
        <v>32</v>
      </c>
      <c r="CR37" s="307">
        <v>66.54</v>
      </c>
      <c r="CS37" s="261"/>
      <c r="CT37" s="302" t="s">
        <v>31</v>
      </c>
      <c r="CU37" s="258">
        <f>+$P37*CU$67*(1+CU$78)*(1+CU$58)*(1+CU$63)</f>
        <v>108.0549</v>
      </c>
      <c r="CV37" s="258">
        <f>+$P37*CV$67*(1+CV$78)*(1+CV$58)*(1+CV$63)/(1+$U$75)*(1+CV$75)</f>
        <v>103.20803743</v>
      </c>
      <c r="CW37" s="138">
        <f aca="true" t="shared" si="75" ref="CW37:DB37">+CW17</f>
        <v>188.6996946118192</v>
      </c>
      <c r="CX37" s="274">
        <f t="shared" si="75"/>
        <v>174.22809982387022</v>
      </c>
      <c r="CY37" s="274">
        <f t="shared" si="75"/>
        <v>177.09571289189998</v>
      </c>
      <c r="CZ37" s="274">
        <f t="shared" si="75"/>
        <v>187.42764663259882</v>
      </c>
      <c r="DA37" s="274">
        <f t="shared" si="75"/>
        <v>192.90338807379044</v>
      </c>
      <c r="DB37" s="274">
        <f t="shared" si="75"/>
        <v>202.67948737888753</v>
      </c>
      <c r="DC37" s="274">
        <f>+DC17</f>
        <v>220.89858387174831</v>
      </c>
      <c r="DD37" s="225" t="s">
        <v>31</v>
      </c>
      <c r="DF37">
        <v>218.0845891727452</v>
      </c>
      <c r="DG37" s="729">
        <f t="shared" si="8"/>
        <v>-2.8139946990031035</v>
      </c>
      <c r="DH37" s="125">
        <f t="shared" si="23"/>
        <v>-0.012903225806451335</v>
      </c>
      <c r="DI37" s="377" t="s">
        <v>31</v>
      </c>
      <c r="DJ37" s="373" t="s">
        <v>32</v>
      </c>
      <c r="DK37" s="395">
        <v>66.54</v>
      </c>
      <c r="DL37" s="374"/>
      <c r="DM37" s="399" t="s">
        <v>31</v>
      </c>
      <c r="DN37" s="258">
        <f>+$P37*DN$67*(1+DN$78)*(1+DN$58)*(1+DN$63)</f>
        <v>108.0549</v>
      </c>
      <c r="DO37" s="258">
        <f>+$P37*DO$67*(1+DO$78)*(1+DO$58)*(1+DO$63)/(1+$U$75)*(1+DO$75)</f>
        <v>103.20803743</v>
      </c>
      <c r="DP37" s="138">
        <f>+DP17</f>
        <v>188.6996946118192</v>
      </c>
      <c r="DQ37" s="397">
        <f t="shared" si="39"/>
        <v>0</v>
      </c>
      <c r="DR37" s="397">
        <f t="shared" si="40"/>
        <v>-8.662782479903058</v>
      </c>
      <c r="DS37" s="397">
        <f t="shared" si="41"/>
        <v>-3.777523173635359</v>
      </c>
      <c r="DT37" s="397">
        <f t="shared" si="42"/>
        <v>-4.802757505855709</v>
      </c>
      <c r="DU37" s="397">
        <f t="shared" si="43"/>
        <v>-1.7486671504665878</v>
      </c>
      <c r="DV37" s="397">
        <f t="shared" si="44"/>
        <v>9.519872088396141</v>
      </c>
      <c r="DW37" s="388" t="s">
        <v>31</v>
      </c>
    </row>
    <row r="38" spans="2:128" s="152" customFormat="1" ht="5.25" customHeight="1" thickBot="1">
      <c r="B38" s="153"/>
      <c r="D38" s="154"/>
      <c r="E38" s="154"/>
      <c r="F38" s="154"/>
      <c r="G38" s="154"/>
      <c r="H38" s="154"/>
      <c r="I38" s="153"/>
      <c r="K38" s="155"/>
      <c r="L38" s="155"/>
      <c r="M38" s="153"/>
      <c r="N38" s="153"/>
      <c r="P38" s="156"/>
      <c r="Q38" s="157"/>
      <c r="R38" s="157"/>
      <c r="S38" s="157"/>
      <c r="T38" s="158"/>
      <c r="U38" s="159"/>
      <c r="V38" s="159"/>
      <c r="W38" s="226"/>
      <c r="X38" s="227"/>
      <c r="Y38" s="227"/>
      <c r="Z38" s="227"/>
      <c r="AA38" s="227"/>
      <c r="AB38" s="219"/>
      <c r="AC38" s="131"/>
      <c r="AD38" s="131"/>
      <c r="AE38" s="222"/>
      <c r="AF38" s="222"/>
      <c r="AG38" s="131"/>
      <c r="AH38" s="511"/>
      <c r="AI38" s="507"/>
      <c r="AJ38" s="550"/>
      <c r="AK38" s="508"/>
      <c r="AL38" s="528"/>
      <c r="AM38" s="549"/>
      <c r="AN38" s="549"/>
      <c r="AO38" s="551"/>
      <c r="AP38" s="552"/>
      <c r="AQ38" s="552"/>
      <c r="AR38" s="552"/>
      <c r="AS38" s="552"/>
      <c r="AT38" s="552"/>
      <c r="AU38" s="552"/>
      <c r="AV38" s="519"/>
      <c r="AZ38" s="153"/>
      <c r="BB38" s="156"/>
      <c r="BC38" s="157"/>
      <c r="BD38" s="158"/>
      <c r="BE38" s="159"/>
      <c r="BF38" s="159"/>
      <c r="BG38" s="167"/>
      <c r="BH38" s="168"/>
      <c r="BI38" s="168"/>
      <c r="BJ38" s="168"/>
      <c r="BK38" s="168"/>
      <c r="BL38" s="168"/>
      <c r="BM38" s="162"/>
      <c r="BR38" s="163"/>
      <c r="BS38" s="163"/>
      <c r="BT38" s="163"/>
      <c r="BU38" s="163"/>
      <c r="BV38" s="164"/>
      <c r="BW38" s="165"/>
      <c r="BX38" s="165"/>
      <c r="BY38" s="165"/>
      <c r="BZ38" s="165"/>
      <c r="CA38" s="164"/>
      <c r="CB38" s="166"/>
      <c r="CP38" s="297"/>
      <c r="CQ38" s="298"/>
      <c r="CR38" s="308"/>
      <c r="CS38" s="261">
        <v>1726</v>
      </c>
      <c r="CT38" s="299"/>
      <c r="CU38" s="455"/>
      <c r="CV38" s="455"/>
      <c r="CW38" s="226"/>
      <c r="CX38" s="648"/>
      <c r="CY38" s="326"/>
      <c r="CZ38" s="326"/>
      <c r="DA38" s="326"/>
      <c r="DB38" s="326"/>
      <c r="DC38" s="326"/>
      <c r="DD38" s="162"/>
      <c r="DG38" s="729">
        <f t="shared" si="8"/>
        <v>0</v>
      </c>
      <c r="DH38" s="125" t="e">
        <f t="shared" si="23"/>
        <v>#DIV/0!</v>
      </c>
      <c r="DI38" s="377"/>
      <c r="DJ38" s="373"/>
      <c r="DK38" s="401"/>
      <c r="DL38" s="374"/>
      <c r="DM38" s="390"/>
      <c r="DN38" s="455"/>
      <c r="DO38" s="455"/>
      <c r="DP38" s="226"/>
      <c r="DQ38" s="397">
        <f t="shared" si="39"/>
        <v>0</v>
      </c>
      <c r="DR38" s="397">
        <f t="shared" si="40"/>
        <v>0</v>
      </c>
      <c r="DS38" s="397">
        <f t="shared" si="41"/>
        <v>0</v>
      </c>
      <c r="DT38" s="397">
        <f t="shared" si="42"/>
        <v>0</v>
      </c>
      <c r="DU38" s="397">
        <f t="shared" si="43"/>
        <v>0</v>
      </c>
      <c r="DV38" s="397">
        <f t="shared" si="44"/>
        <v>0</v>
      </c>
      <c r="DW38" s="383"/>
      <c r="DX38" s="359"/>
    </row>
    <row r="39" spans="2:127" ht="16.5" thickBot="1">
      <c r="B39" s="26" t="s">
        <v>33</v>
      </c>
      <c r="C39" s="27" t="s">
        <v>34</v>
      </c>
      <c r="D39" s="38">
        <v>141.51</v>
      </c>
      <c r="E39" s="38">
        <v>147.04</v>
      </c>
      <c r="F39" s="38">
        <v>151.94</v>
      </c>
      <c r="G39" s="38">
        <v>156.61</v>
      </c>
      <c r="H39" s="38">
        <v>158.27</v>
      </c>
      <c r="I39" s="26" t="s">
        <v>33</v>
      </c>
      <c r="K39" s="55">
        <v>65.1</v>
      </c>
      <c r="L39" s="51">
        <v>1.313</v>
      </c>
      <c r="M39" s="54">
        <f>+L39*K39</f>
        <v>85.4763</v>
      </c>
      <c r="N39" s="26" t="s">
        <v>33</v>
      </c>
      <c r="O39" s="27" t="s">
        <v>34</v>
      </c>
      <c r="P39" s="53">
        <v>65.86</v>
      </c>
      <c r="T39" s="60" t="s">
        <v>33</v>
      </c>
      <c r="U39" s="94">
        <f>+$P39*U$67*(1+U$72)*(1+U$58)*(1+U$63)</f>
        <v>120.504042</v>
      </c>
      <c r="V39" s="94">
        <f>+$P39*V$67*(1+V$72)*(1+V$58)*(1+V$63)/(1+$U$75)*(1+V$75)</f>
        <v>113.80793896435998</v>
      </c>
      <c r="W39" s="138">
        <f>+$P39*(1+W$75)*(1+W$72)*(1+W$58)*(1+W$63)*W$67</f>
        <v>153.33817783049997</v>
      </c>
      <c r="X39" s="138">
        <f aca="true" t="shared" si="76" ref="X39:AA41">+$P39*(1+X$75)*(1+X$72)*(1+X$58)*(1+X$63)*X$67</f>
        <v>170.33456945263507</v>
      </c>
      <c r="Y39" s="138">
        <f t="shared" si="76"/>
        <v>174.27472109302258</v>
      </c>
      <c r="Z39" s="138">
        <f t="shared" si="76"/>
        <v>180.5486110523714</v>
      </c>
      <c r="AA39" s="138">
        <f t="shared" si="76"/>
        <v>187.04836105025677</v>
      </c>
      <c r="AB39" s="216" t="s">
        <v>33</v>
      </c>
      <c r="AC39" s="131"/>
      <c r="AD39" s="131"/>
      <c r="AE39" s="224">
        <v>65.1</v>
      </c>
      <c r="AF39" s="222">
        <v>1.313</v>
      </c>
      <c r="AG39" s="223">
        <f>+AF39*AE39</f>
        <v>85.4763</v>
      </c>
      <c r="AH39" s="511" t="s">
        <v>33</v>
      </c>
      <c r="AI39" s="507" t="s">
        <v>34</v>
      </c>
      <c r="AJ39" s="536">
        <v>69.04</v>
      </c>
      <c r="AK39" s="508"/>
      <c r="AL39" s="537" t="s">
        <v>33</v>
      </c>
      <c r="AM39" s="542">
        <f>+$P39*AM$67*(1+AM$72)*(1+AM$58)*(1+AM$63)</f>
        <v>120.504042</v>
      </c>
      <c r="AN39" s="542">
        <f>+$P39*AN$67*(1+AN$72)*(1+AN$58)*(1+AN$63)/(1+$U$75)*(1+AN$75)</f>
        <v>113.80793896435998</v>
      </c>
      <c r="AO39" s="543">
        <f aca="true" t="shared" si="77" ref="AO39:AU41">+$AJ39*(1+AO$75)*(1+AO$72)*(1+AO$58)*(1+AO$63)*AO$67</f>
        <v>171.62444754000003</v>
      </c>
      <c r="AP39" s="544">
        <f t="shared" si="77"/>
        <v>157.76736251640003</v>
      </c>
      <c r="AQ39" s="544">
        <f t="shared" si="77"/>
        <v>168.94939448434326</v>
      </c>
      <c r="AR39" s="544">
        <f t="shared" si="77"/>
        <v>173.9032047841557</v>
      </c>
      <c r="AS39" s="544">
        <f t="shared" si="77"/>
        <v>179.815913746817</v>
      </c>
      <c r="AT39" s="544">
        <f t="shared" si="77"/>
        <v>185.92965481420876</v>
      </c>
      <c r="AU39" s="544">
        <f t="shared" si="77"/>
        <v>192.25126307789188</v>
      </c>
      <c r="AV39" s="515" t="s">
        <v>33</v>
      </c>
      <c r="AZ39" s="26" t="s">
        <v>33</v>
      </c>
      <c r="BA39" s="27" t="s">
        <v>34</v>
      </c>
      <c r="BB39" s="53">
        <v>67.03807028884428</v>
      </c>
      <c r="BD39" s="60" t="s">
        <v>33</v>
      </c>
      <c r="BE39" s="94">
        <f>+$P39*BE$67*(1+BE$72)*(1+BE$58)*(1+BE$63)</f>
        <v>120.504042</v>
      </c>
      <c r="BF39" s="94">
        <f>+$P39*BF$67*(1+BF$72)*(1+BF$58)*(1+BF$63)/(1+$U$75)*(1+BF$75)</f>
        <v>113.80793896435998</v>
      </c>
      <c r="BG39" s="138">
        <f aca="true" t="shared" si="78" ref="BG39:BL41">+$AJ39*(1+BG$75)*(1+BG$72)*(1+BG$58)*(1+BG$63)*BG$67</f>
        <v>171.62444754000003</v>
      </c>
      <c r="BH39" s="71">
        <f t="shared" si="78"/>
        <v>166.98486664150207</v>
      </c>
      <c r="BI39" s="71">
        <f t="shared" si="78"/>
        <v>175.67906191125195</v>
      </c>
      <c r="BJ39" s="71">
        <f t="shared" si="78"/>
        <v>186.2024345914599</v>
      </c>
      <c r="BK39" s="71">
        <f t="shared" si="78"/>
        <v>192.53331736756957</v>
      </c>
      <c r="BL39" s="71">
        <f t="shared" si="78"/>
        <v>199.07945015806692</v>
      </c>
      <c r="BM39" s="56" t="s">
        <v>33</v>
      </c>
      <c r="BR39" s="122">
        <f aca="true" t="shared" si="79" ref="BR39:BU41">+AO39-X39</f>
        <v>1.2898780873649685</v>
      </c>
      <c r="BS39" s="122">
        <f t="shared" si="79"/>
        <v>-16.50735857662255</v>
      </c>
      <c r="BT39" s="122">
        <f t="shared" si="79"/>
        <v>-11.59921656802814</v>
      </c>
      <c r="BU39" s="122">
        <f t="shared" si="79"/>
        <v>-13.145156266101083</v>
      </c>
      <c r="BV39" s="124" t="s">
        <v>33</v>
      </c>
      <c r="BW39" s="125">
        <f aca="true" t="shared" si="80" ref="BW39:BZ41">+BR39/X39</f>
        <v>0.007572614833911591</v>
      </c>
      <c r="BX39" s="125">
        <f t="shared" si="80"/>
        <v>-0.09472032703934968</v>
      </c>
      <c r="BY39" s="125">
        <f t="shared" si="80"/>
        <v>-0.06424428579327911</v>
      </c>
      <c r="BZ39" s="125">
        <f t="shared" si="80"/>
        <v>-0.07027677864853998</v>
      </c>
      <c r="CA39" s="124" t="s">
        <v>33</v>
      </c>
      <c r="CB39" s="127">
        <f>SUM(BW39:BZ39)/4</f>
        <v>-0.0554171941618143</v>
      </c>
      <c r="CC39">
        <v>-0.005515507660936727</v>
      </c>
      <c r="CP39" s="99" t="s">
        <v>33</v>
      </c>
      <c r="CQ39" s="260" t="s">
        <v>34</v>
      </c>
      <c r="CR39" s="307">
        <v>70.68</v>
      </c>
      <c r="CS39" s="261">
        <v>1726</v>
      </c>
      <c r="CT39" s="266" t="s">
        <v>33</v>
      </c>
      <c r="CU39" s="453">
        <f>+$P39*CU$67*(1+CU$72)*(1+CU$58)*(1+CU$63)</f>
        <v>120.504042</v>
      </c>
      <c r="CV39" s="453">
        <f>+$P39*CV$67*(1+CV$72)*(1+CV$58)*(1+CV$63)/(1+$U$75)*(1+CV$75)</f>
        <v>113.80793896435998</v>
      </c>
      <c r="CW39" s="138">
        <f aca="true" t="shared" si="81" ref="CW39:CX41">+$AJ39*(1+CW$75)*(1+CW$72)*(1+CW$58)*(1+CW$63)*CW$67</f>
        <v>171.62444754000003</v>
      </c>
      <c r="CX39" s="274">
        <f t="shared" si="81"/>
        <v>157.76736251640003</v>
      </c>
      <c r="CY39" s="272">
        <f aca="true" t="shared" si="82" ref="CY39:DC41">+$CR39*(1+CY$75)*(1+CY$72)*(1+CY$58)*(1+CY$63)*CY$67</f>
        <v>162.28725514584005</v>
      </c>
      <c r="CZ39" s="272">
        <f t="shared" si="82"/>
        <v>171.75524925900189</v>
      </c>
      <c r="DA39" s="272">
        <f t="shared" si="82"/>
        <v>176.7731180366709</v>
      </c>
      <c r="DB39" s="272">
        <f t="shared" si="82"/>
        <v>185.73175569282802</v>
      </c>
      <c r="DC39" s="272">
        <f t="shared" si="82"/>
        <v>202.42740073573415</v>
      </c>
      <c r="DD39" s="56" t="s">
        <v>33</v>
      </c>
      <c r="DF39">
        <v>199.84870773273116</v>
      </c>
      <c r="DG39" s="729">
        <f t="shared" si="8"/>
        <v>-2.5786930030029964</v>
      </c>
      <c r="DH39" s="125">
        <f t="shared" si="23"/>
        <v>-0.012903225806451682</v>
      </c>
      <c r="DI39" s="377" t="s">
        <v>33</v>
      </c>
      <c r="DJ39" s="373" t="s">
        <v>34</v>
      </c>
      <c r="DK39" s="395">
        <v>69.04</v>
      </c>
      <c r="DL39" s="374"/>
      <c r="DM39" s="396" t="s">
        <v>33</v>
      </c>
      <c r="DN39" s="453">
        <f>+$P39*DN$67*(1+DN$72)*(1+DN$58)*(1+DN$63)</f>
        <v>120.504042</v>
      </c>
      <c r="DO39" s="453">
        <f>+$P39*DO$67*(1+DO$72)*(1+DO$58)*(1+DO$63)/(1+$U$75)*(1+DO$75)</f>
        <v>113.80793896435998</v>
      </c>
      <c r="DP39" s="138">
        <f>+$AJ39*(1+DP$75)*(1+DP$72)*(1+DP$58)*(1+DP$63)*DP$67</f>
        <v>171.62444754000003</v>
      </c>
      <c r="DQ39" s="397">
        <f t="shared" si="39"/>
        <v>0</v>
      </c>
      <c r="DR39" s="397">
        <f t="shared" si="40"/>
        <v>-6.662139338503209</v>
      </c>
      <c r="DS39" s="397">
        <f t="shared" si="41"/>
        <v>-2.1479555251538045</v>
      </c>
      <c r="DT39" s="397">
        <f t="shared" si="42"/>
        <v>-3.0427957101460947</v>
      </c>
      <c r="DU39" s="397">
        <f t="shared" si="43"/>
        <v>-0.19789912138074328</v>
      </c>
      <c r="DV39" s="397">
        <f t="shared" si="44"/>
        <v>10.176137657842276</v>
      </c>
      <c r="DW39" s="380" t="s">
        <v>33</v>
      </c>
    </row>
    <row r="40" spans="2:127" ht="16.5" thickBot="1">
      <c r="B40" s="26" t="s">
        <v>33</v>
      </c>
      <c r="C40" s="27" t="s">
        <v>34</v>
      </c>
      <c r="D40" s="38">
        <v>141.51</v>
      </c>
      <c r="E40" s="38">
        <v>147.04</v>
      </c>
      <c r="F40" s="38">
        <v>151.94</v>
      </c>
      <c r="G40" s="38">
        <v>156.61</v>
      </c>
      <c r="H40" s="38">
        <v>158.27</v>
      </c>
      <c r="I40" s="26" t="s">
        <v>33</v>
      </c>
      <c r="K40" s="55">
        <v>65.1</v>
      </c>
      <c r="L40" s="51">
        <v>1.313</v>
      </c>
      <c r="M40" s="54">
        <f>+L40*K40</f>
        <v>85.4763</v>
      </c>
      <c r="N40" s="26" t="s">
        <v>33</v>
      </c>
      <c r="O40" s="27" t="s">
        <v>34</v>
      </c>
      <c r="P40" s="53">
        <v>65.86</v>
      </c>
      <c r="T40" s="60" t="s">
        <v>33</v>
      </c>
      <c r="U40" s="94">
        <f>+$P40*U$67*(1+U$72)*(1+U$58)*(1+U$63)</f>
        <v>120.504042</v>
      </c>
      <c r="V40" s="94">
        <f>+$P40*V$67*(1+V$72)*(1+V$58)*(1+V$63)/(1+$U$75)*(1+V$75)</f>
        <v>113.80793896435998</v>
      </c>
      <c r="W40" s="138">
        <f>+$P40*(1+W$75)*(1+W$72)*(1+W$58)*(1+W$63)*W$67</f>
        <v>153.33817783049997</v>
      </c>
      <c r="X40" s="138">
        <f t="shared" si="76"/>
        <v>170.33456945263507</v>
      </c>
      <c r="Y40" s="138">
        <f t="shared" si="76"/>
        <v>174.27472109302258</v>
      </c>
      <c r="Z40" s="138">
        <f t="shared" si="76"/>
        <v>180.5486110523714</v>
      </c>
      <c r="AA40" s="138">
        <f t="shared" si="76"/>
        <v>187.04836105025677</v>
      </c>
      <c r="AB40" s="216" t="s">
        <v>33</v>
      </c>
      <c r="AC40" s="131"/>
      <c r="AD40" s="131"/>
      <c r="AE40" s="224">
        <v>65.1</v>
      </c>
      <c r="AF40" s="222">
        <v>1.313</v>
      </c>
      <c r="AG40" s="223">
        <f>+AF40*AE40</f>
        <v>85.4763</v>
      </c>
      <c r="AH40" s="511" t="s">
        <v>102</v>
      </c>
      <c r="AI40" s="507" t="s">
        <v>36</v>
      </c>
      <c r="AJ40" s="536">
        <v>97.05</v>
      </c>
      <c r="AK40" s="508"/>
      <c r="AL40" s="537" t="s">
        <v>102</v>
      </c>
      <c r="AM40" s="542">
        <f>+$P40*AM$67*(1+AM$72)*(1+AM$58)*(1+AM$63)</f>
        <v>120.504042</v>
      </c>
      <c r="AN40" s="542">
        <f>+$P40*AN$67*(1+AN$72)*(1+AN$58)*(1+AN$63)/(1+$U$75)*(1+AN$75)</f>
        <v>113.80793896435998</v>
      </c>
      <c r="AO40" s="543">
        <f t="shared" si="77"/>
        <v>241.25365923750002</v>
      </c>
      <c r="AP40" s="544">
        <f t="shared" si="77"/>
        <v>221.77466008425</v>
      </c>
      <c r="AQ40" s="544">
        <f t="shared" si="77"/>
        <v>237.49331886885153</v>
      </c>
      <c r="AR40" s="544">
        <f t="shared" si="77"/>
        <v>244.45692387459886</v>
      </c>
      <c r="AS40" s="544">
        <f t="shared" si="77"/>
        <v>252.76845928633523</v>
      </c>
      <c r="AT40" s="544">
        <f t="shared" si="77"/>
        <v>261.36258690207063</v>
      </c>
      <c r="AU40" s="544">
        <f t="shared" si="77"/>
        <v>270.24891485674107</v>
      </c>
      <c r="AV40" s="515" t="s">
        <v>33</v>
      </c>
      <c r="AZ40" s="26" t="s">
        <v>33</v>
      </c>
      <c r="BA40" s="27" t="s">
        <v>34</v>
      </c>
      <c r="BB40" s="53">
        <v>67.03807028884428</v>
      </c>
      <c r="BD40" s="60" t="s">
        <v>33</v>
      </c>
      <c r="BE40" s="94">
        <f>+$P40*BE$67*(1+BE$72)*(1+BE$58)*(1+BE$63)</f>
        <v>120.504042</v>
      </c>
      <c r="BF40" s="94">
        <f>+$P40*BF$67*(1+BF$72)*(1+BF$58)*(1+BF$63)/(1+$U$75)*(1+BF$75)</f>
        <v>113.80793896435998</v>
      </c>
      <c r="BG40" s="138">
        <f t="shared" si="78"/>
        <v>241.25365923750002</v>
      </c>
      <c r="BH40" s="71">
        <f t="shared" si="78"/>
        <v>234.73176864944628</v>
      </c>
      <c r="BI40" s="71">
        <f t="shared" si="78"/>
        <v>246.95325837901214</v>
      </c>
      <c r="BJ40" s="71">
        <f t="shared" si="78"/>
        <v>261.74603529984336</v>
      </c>
      <c r="BK40" s="71">
        <f t="shared" si="78"/>
        <v>270.645400500038</v>
      </c>
      <c r="BL40" s="71">
        <f t="shared" si="78"/>
        <v>279.8473441170393</v>
      </c>
      <c r="BM40" s="56" t="s">
        <v>33</v>
      </c>
      <c r="BR40" s="122">
        <f t="shared" si="79"/>
        <v>70.91908978486495</v>
      </c>
      <c r="BS40" s="122">
        <f t="shared" si="79"/>
        <v>47.499938991227424</v>
      </c>
      <c r="BT40" s="122">
        <f t="shared" si="79"/>
        <v>56.94470781648013</v>
      </c>
      <c r="BU40" s="122">
        <f t="shared" si="79"/>
        <v>57.408562824342084</v>
      </c>
      <c r="BV40" s="124" t="s">
        <v>33</v>
      </c>
      <c r="BW40" s="125">
        <f t="shared" si="80"/>
        <v>0.41635171305954677</v>
      </c>
      <c r="BX40" s="125">
        <f t="shared" si="80"/>
        <v>0.2725578253306938</v>
      </c>
      <c r="BY40" s="125">
        <f t="shared" si="80"/>
        <v>0.31539820486330017</v>
      </c>
      <c r="BZ40" s="125">
        <f t="shared" si="80"/>
        <v>0.30691828841481994</v>
      </c>
      <c r="CA40" s="124" t="s">
        <v>33</v>
      </c>
      <c r="CB40" s="127">
        <f t="shared" si="37"/>
        <v>0.3278065079170902</v>
      </c>
      <c r="CC40">
        <v>-0.005515507660936727</v>
      </c>
      <c r="CP40" s="99" t="s">
        <v>102</v>
      </c>
      <c r="CQ40" s="260" t="s">
        <v>36</v>
      </c>
      <c r="CR40" s="307">
        <v>82.15</v>
      </c>
      <c r="CS40" s="660">
        <v>2080</v>
      </c>
      <c r="CT40" s="266" t="s">
        <v>102</v>
      </c>
      <c r="CU40" s="453">
        <f>+$P40*CU$67*(1+CU$72)*(1+CU$58)*(1+CU$63)</f>
        <v>120.504042</v>
      </c>
      <c r="CV40" s="453">
        <f>+$P40*CV$67*(1+CV$72)*(1+CV$58)*(1+CV$63)/(1+$U$75)*(1+CV$75)</f>
        <v>113.80793896435998</v>
      </c>
      <c r="CW40" s="138">
        <f t="shared" si="81"/>
        <v>241.25365923750002</v>
      </c>
      <c r="CX40" s="274">
        <f t="shared" si="81"/>
        <v>221.77466008425</v>
      </c>
      <c r="CY40" s="272">
        <f t="shared" si="82"/>
        <v>188.62334479670002</v>
      </c>
      <c r="CZ40" s="272">
        <f t="shared" si="82"/>
        <v>199.62781163875215</v>
      </c>
      <c r="DA40" s="272">
        <f t="shared" si="82"/>
        <v>205.45998368297276</v>
      </c>
      <c r="DB40" s="272">
        <f t="shared" si="82"/>
        <v>215.8724353447343</v>
      </c>
      <c r="DC40" s="272">
        <f t="shared" si="82"/>
        <v>235.27746138144542</v>
      </c>
      <c r="DD40" s="56" t="s">
        <v>33</v>
      </c>
      <c r="DF40">
        <v>232.280296268306</v>
      </c>
      <c r="DG40" s="729">
        <f t="shared" si="8"/>
        <v>-2.997165113139431</v>
      </c>
      <c r="DH40" s="125">
        <f t="shared" si="23"/>
        <v>-0.012903225806451608</v>
      </c>
      <c r="DI40" s="377" t="s">
        <v>102</v>
      </c>
      <c r="DJ40" s="373" t="s">
        <v>36</v>
      </c>
      <c r="DK40" s="395">
        <v>97.05</v>
      </c>
      <c r="DL40" s="374"/>
      <c r="DM40" s="396" t="s">
        <v>102</v>
      </c>
      <c r="DN40" s="453">
        <f>+$P40*DN$67*(1+DN$72)*(1+DN$58)*(1+DN$63)</f>
        <v>120.504042</v>
      </c>
      <c r="DO40" s="453">
        <f>+$P40*DO$67*(1+DO$72)*(1+DO$58)*(1+DO$63)/(1+$U$75)*(1+DO$75)</f>
        <v>113.80793896435998</v>
      </c>
      <c r="DP40" s="138">
        <f>+$AJ40*(1+DP$75)*(1+DP$72)*(1+DP$58)*(1+DP$63)*DP$67</f>
        <v>241.25365923750002</v>
      </c>
      <c r="DQ40" s="397">
        <f t="shared" si="39"/>
        <v>0</v>
      </c>
      <c r="DR40" s="397">
        <f t="shared" si="40"/>
        <v>-48.86997407215151</v>
      </c>
      <c r="DS40" s="397">
        <f t="shared" si="41"/>
        <v>-44.82911223584671</v>
      </c>
      <c r="DT40" s="397">
        <f t="shared" si="42"/>
        <v>-47.30847560336247</v>
      </c>
      <c r="DU40" s="397">
        <f t="shared" si="43"/>
        <v>-45.49015155733633</v>
      </c>
      <c r="DV40" s="397">
        <f t="shared" si="44"/>
        <v>-34.97145347529565</v>
      </c>
      <c r="DW40" s="380" t="s">
        <v>33</v>
      </c>
    </row>
    <row r="41" spans="2:127" ht="16.5" thickBot="1">
      <c r="B41" s="26" t="s">
        <v>35</v>
      </c>
      <c r="C41" s="27" t="s">
        <v>36</v>
      </c>
      <c r="D41" s="38">
        <v>203.27</v>
      </c>
      <c r="E41" s="38">
        <v>211.21</v>
      </c>
      <c r="F41" s="38">
        <v>218.25</v>
      </c>
      <c r="G41" s="38">
        <v>224.96</v>
      </c>
      <c r="H41" s="38">
        <v>227.35</v>
      </c>
      <c r="I41" s="26" t="s">
        <v>35</v>
      </c>
      <c r="K41" s="55">
        <v>95.02</v>
      </c>
      <c r="L41" s="51">
        <v>1.313</v>
      </c>
      <c r="M41" s="54">
        <f>+L41*K41</f>
        <v>124.76126</v>
      </c>
      <c r="N41" s="26" t="s">
        <v>35</v>
      </c>
      <c r="O41" s="27" t="s">
        <v>36</v>
      </c>
      <c r="P41" s="53">
        <v>95.16</v>
      </c>
      <c r="T41" s="61" t="s">
        <v>35</v>
      </c>
      <c r="U41" s="95">
        <f>+$P41*U$67*(1+U$72)*(1+U$58)*(1+U$63)</f>
        <v>174.114252</v>
      </c>
      <c r="V41" s="95">
        <f>+$P41*V$67*(1+V$72)*(1+V$58)*(1+V$63)/(1+$U$75)*(1+V$75)</f>
        <v>164.43916598616002</v>
      </c>
      <c r="W41" s="138">
        <f>+$P41*(1+W$75)*(1+W$72)*(1+W$58)*(1+W$63)*W$67</f>
        <v>221.55573948299997</v>
      </c>
      <c r="X41" s="138">
        <f t="shared" si="76"/>
        <v>246.11353824951033</v>
      </c>
      <c r="Y41" s="138">
        <f t="shared" si="76"/>
        <v>251.80659670835146</v>
      </c>
      <c r="Z41" s="138">
        <f t="shared" si="76"/>
        <v>260.8716341898521</v>
      </c>
      <c r="AA41" s="138">
        <f t="shared" si="76"/>
        <v>270.2630130206868</v>
      </c>
      <c r="AB41" s="225" t="s">
        <v>35</v>
      </c>
      <c r="AC41" s="131"/>
      <c r="AD41" s="131"/>
      <c r="AE41" s="224">
        <v>95.02</v>
      </c>
      <c r="AF41" s="222">
        <v>1.313</v>
      </c>
      <c r="AG41" s="223">
        <f>+AF41*AE41</f>
        <v>124.76126</v>
      </c>
      <c r="AH41" s="511" t="s">
        <v>35</v>
      </c>
      <c r="AI41" s="507" t="s">
        <v>36</v>
      </c>
      <c r="AJ41" s="536">
        <v>97.05</v>
      </c>
      <c r="AK41" s="508"/>
      <c r="AL41" s="541" t="s">
        <v>35</v>
      </c>
      <c r="AM41" s="546">
        <f>+$P41*AM$67*(1+AM$72)*(1+AM$58)*(1+AM$63)</f>
        <v>174.114252</v>
      </c>
      <c r="AN41" s="546">
        <f>+$P41*AN$67*(1+AN$72)*(1+AN$58)*(1+AN$63)/(1+$U$75)*(1+AN$75)</f>
        <v>164.43916598616002</v>
      </c>
      <c r="AO41" s="543">
        <f t="shared" si="77"/>
        <v>241.25365923750002</v>
      </c>
      <c r="AP41" s="544">
        <f t="shared" si="77"/>
        <v>221.77466008425</v>
      </c>
      <c r="AQ41" s="544">
        <f t="shared" si="77"/>
        <v>237.49331886885153</v>
      </c>
      <c r="AR41" s="544">
        <f t="shared" si="77"/>
        <v>244.45692387459886</v>
      </c>
      <c r="AS41" s="544">
        <f t="shared" si="77"/>
        <v>252.76845928633523</v>
      </c>
      <c r="AT41" s="544">
        <f t="shared" si="77"/>
        <v>261.36258690207063</v>
      </c>
      <c r="AU41" s="544">
        <f t="shared" si="77"/>
        <v>270.24891485674107</v>
      </c>
      <c r="AV41" s="526" t="s">
        <v>35</v>
      </c>
      <c r="AZ41" s="26" t="s">
        <v>35</v>
      </c>
      <c r="BA41" s="27" t="s">
        <v>36</v>
      </c>
      <c r="BB41" s="53">
        <v>94.5</v>
      </c>
      <c r="BD41" s="61" t="s">
        <v>35</v>
      </c>
      <c r="BE41" s="95">
        <f>+$P41*BE$67*(1+BE$72)*(1+BE$58)*(1+BE$63)</f>
        <v>174.114252</v>
      </c>
      <c r="BF41" s="95">
        <f>+$P41*BF$67*(1+BF$72)*(1+BF$58)*(1+BF$63)/(1+$U$75)*(1+BF$75)</f>
        <v>164.43916598616002</v>
      </c>
      <c r="BG41" s="138">
        <f t="shared" si="78"/>
        <v>241.25365923750002</v>
      </c>
      <c r="BH41" s="71">
        <f t="shared" si="78"/>
        <v>234.73176864944628</v>
      </c>
      <c r="BI41" s="71">
        <f t="shared" si="78"/>
        <v>246.95325837901214</v>
      </c>
      <c r="BJ41" s="71">
        <f t="shared" si="78"/>
        <v>261.74603529984336</v>
      </c>
      <c r="BK41" s="71">
        <f t="shared" si="78"/>
        <v>270.645400500038</v>
      </c>
      <c r="BL41" s="71">
        <f t="shared" si="78"/>
        <v>279.8473441170393</v>
      </c>
      <c r="BM41" s="59" t="s">
        <v>35</v>
      </c>
      <c r="BR41" s="122">
        <f t="shared" si="79"/>
        <v>-4.85987901201031</v>
      </c>
      <c r="BS41" s="122">
        <f t="shared" si="79"/>
        <v>-30.031936624101462</v>
      </c>
      <c r="BT41" s="122">
        <f t="shared" si="79"/>
        <v>-23.37831532100057</v>
      </c>
      <c r="BU41" s="122">
        <f t="shared" si="79"/>
        <v>-25.806089146087942</v>
      </c>
      <c r="BV41" s="124" t="s">
        <v>35</v>
      </c>
      <c r="BW41" s="125">
        <f t="shared" si="80"/>
        <v>-0.019746491991364395</v>
      </c>
      <c r="BX41" s="125">
        <f t="shared" si="80"/>
        <v>-0.11926588507482662</v>
      </c>
      <c r="BY41" s="125">
        <f t="shared" si="80"/>
        <v>-0.08961616464589152</v>
      </c>
      <c r="BZ41" s="125">
        <f t="shared" si="80"/>
        <v>-0.09548509378940677</v>
      </c>
      <c r="CA41" s="124" t="s">
        <v>35</v>
      </c>
      <c r="CB41" s="127">
        <f t="shared" si="37"/>
        <v>-0.08102840887537233</v>
      </c>
      <c r="CC41">
        <v>-0.022674452596921878</v>
      </c>
      <c r="CP41" s="99" t="s">
        <v>35</v>
      </c>
      <c r="CQ41" s="260" t="s">
        <v>36</v>
      </c>
      <c r="CR41" s="307">
        <v>82.15</v>
      </c>
      <c r="CS41" s="261">
        <v>1726</v>
      </c>
      <c r="CT41" s="296" t="s">
        <v>35</v>
      </c>
      <c r="CU41" s="258">
        <f>+$P41*CU$67*(1+CU$72)*(1+CU$58)*(1+CU$63)</f>
        <v>174.114252</v>
      </c>
      <c r="CV41" s="258">
        <f>+$P41*CV$67*(1+CV$72)*(1+CV$58)*(1+CV$63)/(1+$U$75)*(1+CV$75)</f>
        <v>164.43916598616002</v>
      </c>
      <c r="CW41" s="138">
        <f t="shared" si="81"/>
        <v>241.25365923750002</v>
      </c>
      <c r="CX41" s="274">
        <f t="shared" si="81"/>
        <v>221.77466008425</v>
      </c>
      <c r="CY41" s="272">
        <f t="shared" si="82"/>
        <v>188.62334479670002</v>
      </c>
      <c r="CZ41" s="272">
        <f t="shared" si="82"/>
        <v>199.62781163875215</v>
      </c>
      <c r="DA41" s="272">
        <f t="shared" si="82"/>
        <v>205.45998368297276</v>
      </c>
      <c r="DB41" s="272">
        <f t="shared" si="82"/>
        <v>215.8724353447343</v>
      </c>
      <c r="DC41" s="272">
        <f t="shared" si="82"/>
        <v>235.27746138144542</v>
      </c>
      <c r="DD41" s="59" t="s">
        <v>35</v>
      </c>
      <c r="DF41">
        <v>232.280296268306</v>
      </c>
      <c r="DG41" s="729">
        <f t="shared" si="8"/>
        <v>-2.997165113139431</v>
      </c>
      <c r="DH41" s="125">
        <f>+DG41/DF41</f>
        <v>-0.012903225806451608</v>
      </c>
      <c r="DI41" s="377" t="s">
        <v>35</v>
      </c>
      <c r="DJ41" s="373" t="s">
        <v>36</v>
      </c>
      <c r="DK41" s="395">
        <v>97.05</v>
      </c>
      <c r="DL41" s="374"/>
      <c r="DM41" s="398" t="s">
        <v>35</v>
      </c>
      <c r="DN41" s="258">
        <f>+$P41*DN$67*(1+DN$72)*(1+DN$58)*(1+DN$63)</f>
        <v>174.114252</v>
      </c>
      <c r="DO41" s="258">
        <f>+$P41*DO$67*(1+DO$72)*(1+DO$58)*(1+DO$63)/(1+$U$75)*(1+DO$75)</f>
        <v>164.43916598616002</v>
      </c>
      <c r="DP41" s="138">
        <f>+$AJ41*(1+DP$75)*(1+DP$72)*(1+DP$58)*(1+DP$63)*DP$67</f>
        <v>241.25365923750002</v>
      </c>
      <c r="DQ41" s="397">
        <f t="shared" si="39"/>
        <v>0</v>
      </c>
      <c r="DR41" s="397">
        <f t="shared" si="40"/>
        <v>-48.86997407215151</v>
      </c>
      <c r="DS41" s="397">
        <f t="shared" si="41"/>
        <v>-44.82911223584671</v>
      </c>
      <c r="DT41" s="397">
        <f t="shared" si="42"/>
        <v>-47.30847560336247</v>
      </c>
      <c r="DU41" s="397">
        <f t="shared" si="43"/>
        <v>-45.49015155733633</v>
      </c>
      <c r="DV41" s="397">
        <f t="shared" si="44"/>
        <v>-34.97145347529565</v>
      </c>
      <c r="DW41" s="388" t="s">
        <v>35</v>
      </c>
    </row>
    <row r="42" spans="2:128" s="152" customFormat="1" ht="5.25" customHeight="1" thickBot="1">
      <c r="B42" s="153"/>
      <c r="D42" s="154"/>
      <c r="E42" s="154"/>
      <c r="F42" s="154"/>
      <c r="G42" s="154"/>
      <c r="H42" s="154"/>
      <c r="I42" s="153"/>
      <c r="K42" s="155"/>
      <c r="L42" s="155"/>
      <c r="M42" s="153"/>
      <c r="N42" s="153"/>
      <c r="P42" s="156"/>
      <c r="Q42" s="157"/>
      <c r="R42" s="157"/>
      <c r="S42" s="157"/>
      <c r="T42" s="158"/>
      <c r="U42" s="159"/>
      <c r="V42" s="159"/>
      <c r="W42" s="228"/>
      <c r="X42" s="229"/>
      <c r="Y42" s="229"/>
      <c r="Z42" s="218"/>
      <c r="AA42" s="218"/>
      <c r="AB42" s="219"/>
      <c r="AC42" s="131"/>
      <c r="AD42" s="131"/>
      <c r="AE42" s="222"/>
      <c r="AF42" s="222"/>
      <c r="AG42" s="131"/>
      <c r="AH42" s="511"/>
      <c r="AI42" s="507"/>
      <c r="AJ42" s="550"/>
      <c r="AK42" s="508"/>
      <c r="AL42" s="528"/>
      <c r="AM42" s="549"/>
      <c r="AN42" s="549"/>
      <c r="AO42" s="562"/>
      <c r="AP42" s="563"/>
      <c r="AQ42" s="563"/>
      <c r="AR42" s="564"/>
      <c r="AS42" s="564"/>
      <c r="AT42" s="564"/>
      <c r="AU42" s="564"/>
      <c r="AV42" s="519"/>
      <c r="AZ42" s="153"/>
      <c r="BB42" s="156"/>
      <c r="BC42" s="157"/>
      <c r="BD42" s="158"/>
      <c r="BE42" s="159"/>
      <c r="BF42" s="159"/>
      <c r="BG42" s="160"/>
      <c r="BH42" s="161"/>
      <c r="BI42" s="161"/>
      <c r="BJ42" s="169"/>
      <c r="BK42" s="169"/>
      <c r="BL42" s="169"/>
      <c r="BM42" s="162"/>
      <c r="BR42" s="163"/>
      <c r="BS42" s="163"/>
      <c r="BT42" s="163"/>
      <c r="BU42" s="163"/>
      <c r="BV42" s="164"/>
      <c r="BW42" s="165"/>
      <c r="BX42" s="165"/>
      <c r="BY42" s="165"/>
      <c r="BZ42" s="165"/>
      <c r="CA42" s="164"/>
      <c r="CB42" s="166"/>
      <c r="CP42" s="297"/>
      <c r="CQ42" s="298"/>
      <c r="CR42" s="308"/>
      <c r="CS42" s="261">
        <v>1726</v>
      </c>
      <c r="CT42" s="299"/>
      <c r="CU42" s="455"/>
      <c r="CV42" s="455"/>
      <c r="CW42" s="228"/>
      <c r="CX42" s="650"/>
      <c r="CY42" s="327"/>
      <c r="CZ42" s="329"/>
      <c r="DA42" s="329"/>
      <c r="DB42" s="329"/>
      <c r="DC42" s="329"/>
      <c r="DD42" s="162"/>
      <c r="DG42" s="729">
        <f t="shared" si="8"/>
        <v>0</v>
      </c>
      <c r="DI42" s="377"/>
      <c r="DJ42" s="373"/>
      <c r="DK42" s="401"/>
      <c r="DL42" s="374"/>
      <c r="DM42" s="390"/>
      <c r="DN42" s="455"/>
      <c r="DO42" s="455"/>
      <c r="DP42" s="228"/>
      <c r="DQ42" s="397">
        <f t="shared" si="39"/>
        <v>0</v>
      </c>
      <c r="DR42" s="397">
        <f t="shared" si="40"/>
        <v>0</v>
      </c>
      <c r="DS42" s="397">
        <f t="shared" si="41"/>
        <v>0</v>
      </c>
      <c r="DT42" s="397">
        <f t="shared" si="42"/>
        <v>0</v>
      </c>
      <c r="DU42" s="397">
        <f t="shared" si="43"/>
        <v>0</v>
      </c>
      <c r="DV42" s="397">
        <f t="shared" si="44"/>
        <v>0</v>
      </c>
      <c r="DW42" s="383"/>
      <c r="DX42" s="359"/>
    </row>
    <row r="43" spans="2:127" ht="16.5" thickBot="1">
      <c r="B43" s="26" t="s">
        <v>50</v>
      </c>
      <c r="D43" s="38">
        <v>112.88</v>
      </c>
      <c r="E43" s="38">
        <v>123.82</v>
      </c>
      <c r="F43" s="38">
        <v>131.23</v>
      </c>
      <c r="G43" s="38">
        <v>138.39</v>
      </c>
      <c r="H43" s="38">
        <v>158.63</v>
      </c>
      <c r="I43" s="26" t="s">
        <v>50</v>
      </c>
      <c r="K43" s="51"/>
      <c r="L43" s="51"/>
      <c r="N43" s="26" t="s">
        <v>50</v>
      </c>
      <c r="P43" s="72"/>
      <c r="T43" s="60" t="s">
        <v>50</v>
      </c>
      <c r="U43" s="94">
        <v>120.45</v>
      </c>
      <c r="V43" s="94">
        <v>128.69</v>
      </c>
      <c r="W43" s="139">
        <v>155.01</v>
      </c>
      <c r="X43" s="230">
        <v>168.72</v>
      </c>
      <c r="Y43" s="230">
        <v>171.93</v>
      </c>
      <c r="Z43" s="215">
        <v>178.61</v>
      </c>
      <c r="AA43" s="215">
        <v>185.58</v>
      </c>
      <c r="AB43" s="216" t="s">
        <v>50</v>
      </c>
      <c r="AC43" s="131"/>
      <c r="AD43" s="131"/>
      <c r="AE43" s="222"/>
      <c r="AF43" s="222"/>
      <c r="AH43" s="511" t="s">
        <v>50</v>
      </c>
      <c r="AI43" s="507" t="s">
        <v>192</v>
      </c>
      <c r="AJ43" s="550"/>
      <c r="AK43" s="508"/>
      <c r="AL43" s="537" t="s">
        <v>50</v>
      </c>
      <c r="AM43" s="542">
        <v>120.45</v>
      </c>
      <c r="AN43" s="542">
        <v>128.69</v>
      </c>
      <c r="AO43" s="565">
        <v>155.01</v>
      </c>
      <c r="AP43" s="566">
        <v>155.72</v>
      </c>
      <c r="AQ43" s="566">
        <v>161.76</v>
      </c>
      <c r="AR43" s="566">
        <v>173.41</v>
      </c>
      <c r="AS43" s="566">
        <f>+AR43*1.034</f>
        <v>179.30594</v>
      </c>
      <c r="AT43" s="566">
        <f>+AS43*1.034</f>
        <v>185.40234196</v>
      </c>
      <c r="AU43" s="567">
        <f>+AT43*1.034</f>
        <v>191.70602158664002</v>
      </c>
      <c r="AV43" s="515" t="s">
        <v>50</v>
      </c>
      <c r="AZ43" s="26" t="s">
        <v>50</v>
      </c>
      <c r="BB43" s="72"/>
      <c r="BD43" s="60" t="s">
        <v>50</v>
      </c>
      <c r="BE43" s="94">
        <v>120.45</v>
      </c>
      <c r="BF43" s="94">
        <v>128.69</v>
      </c>
      <c r="BG43" s="139">
        <v>155.01</v>
      </c>
      <c r="BH43" s="121">
        <v>168.72</v>
      </c>
      <c r="BI43" s="121">
        <v>171.93</v>
      </c>
      <c r="BJ43" s="65">
        <v>178.61</v>
      </c>
      <c r="BK43" s="65">
        <v>178.61</v>
      </c>
      <c r="BL43" s="65">
        <v>178.61</v>
      </c>
      <c r="BM43" s="56" t="s">
        <v>50</v>
      </c>
      <c r="BR43" s="122">
        <f>+AO43-X43</f>
        <v>-13.710000000000008</v>
      </c>
      <c r="BS43" s="122">
        <f>+AP43-Y43</f>
        <v>-16.210000000000008</v>
      </c>
      <c r="BT43" s="122">
        <f>+AQ43-Z43</f>
        <v>-16.850000000000023</v>
      </c>
      <c r="BU43" s="122">
        <f>+AR43-AA43</f>
        <v>-12.170000000000016</v>
      </c>
      <c r="BV43" s="124" t="s">
        <v>50</v>
      </c>
      <c r="BW43" s="125">
        <f>+BR43/X43</f>
        <v>-0.08125889046941684</v>
      </c>
      <c r="BX43" s="125">
        <f>+BS43/Y43</f>
        <v>-0.09428255685453386</v>
      </c>
      <c r="BY43" s="125">
        <f>+BT43/Z43</f>
        <v>-0.09433962264150955</v>
      </c>
      <c r="BZ43" s="125">
        <f>+BU43/AA43</f>
        <v>-0.06557818730466654</v>
      </c>
      <c r="CA43" s="124" t="s">
        <v>50</v>
      </c>
      <c r="CB43" s="127">
        <f t="shared" si="37"/>
        <v>-0.08386481431753169</v>
      </c>
      <c r="CC43">
        <v>-0.043721781924724</v>
      </c>
      <c r="CP43" s="99" t="s">
        <v>50</v>
      </c>
      <c r="CQ43" s="260" t="s">
        <v>192</v>
      </c>
      <c r="CR43" s="308"/>
      <c r="CS43" s="261">
        <v>1800</v>
      </c>
      <c r="CT43" s="266" t="s">
        <v>50</v>
      </c>
      <c r="CU43" s="453">
        <v>120.45</v>
      </c>
      <c r="CV43" s="453">
        <v>128.69</v>
      </c>
      <c r="CW43" s="139">
        <v>155.01</v>
      </c>
      <c r="CX43" s="651">
        <v>155.72</v>
      </c>
      <c r="CY43" s="331">
        <v>151</v>
      </c>
      <c r="CZ43" s="331">
        <f aca="true" t="shared" si="83" ref="CZ43:DC44">+CY43*1.046</f>
        <v>157.946</v>
      </c>
      <c r="DA43" s="331">
        <f t="shared" si="83"/>
        <v>165.21151600000002</v>
      </c>
      <c r="DB43" s="331">
        <f t="shared" si="83"/>
        <v>172.81124573600002</v>
      </c>
      <c r="DC43" s="331">
        <f t="shared" si="83"/>
        <v>180.76056303985604</v>
      </c>
      <c r="DD43" s="266" t="s">
        <v>50</v>
      </c>
      <c r="DF43">
        <v>180.76056303985604</v>
      </c>
      <c r="DG43" s="729">
        <f t="shared" si="8"/>
        <v>0</v>
      </c>
      <c r="DI43" s="377" t="s">
        <v>50</v>
      </c>
      <c r="DJ43" s="373" t="s">
        <v>192</v>
      </c>
      <c r="DK43" s="401"/>
      <c r="DL43" s="374"/>
      <c r="DM43" s="396" t="s">
        <v>50</v>
      </c>
      <c r="DN43" s="453">
        <v>120.45</v>
      </c>
      <c r="DO43" s="453">
        <v>128.69</v>
      </c>
      <c r="DP43" s="139">
        <v>155.01</v>
      </c>
      <c r="DQ43" s="397">
        <f t="shared" si="39"/>
        <v>0</v>
      </c>
      <c r="DR43" s="397">
        <f t="shared" si="40"/>
        <v>-10.759999999999991</v>
      </c>
      <c r="DS43" s="397">
        <f t="shared" si="41"/>
        <v>-15.463999999999999</v>
      </c>
      <c r="DT43" s="397">
        <f t="shared" si="42"/>
        <v>-14.094423999999975</v>
      </c>
      <c r="DU43" s="397">
        <f t="shared" si="43"/>
        <v>-12.591096223999983</v>
      </c>
      <c r="DV43" s="397">
        <f t="shared" si="44"/>
        <v>-10.945458546783982</v>
      </c>
      <c r="DW43" s="380" t="s">
        <v>50</v>
      </c>
    </row>
    <row r="44" spans="4:127" ht="16.5" thickBot="1">
      <c r="D44" s="38"/>
      <c r="E44" s="38"/>
      <c r="F44" s="38"/>
      <c r="G44" s="38"/>
      <c r="H44" s="38"/>
      <c r="I44" s="26"/>
      <c r="K44" s="51"/>
      <c r="L44" s="51"/>
      <c r="P44" s="72"/>
      <c r="T44" s="64"/>
      <c r="U44" s="98"/>
      <c r="V44" s="98"/>
      <c r="W44" s="228"/>
      <c r="X44" s="229"/>
      <c r="Y44" s="229"/>
      <c r="Z44" s="218"/>
      <c r="AA44" s="218"/>
      <c r="AB44" s="219"/>
      <c r="AC44" s="131"/>
      <c r="AD44" s="131"/>
      <c r="AE44" s="222"/>
      <c r="AF44" s="222"/>
      <c r="AH44" s="511" t="s">
        <v>194</v>
      </c>
      <c r="AI44" s="507" t="s">
        <v>195</v>
      </c>
      <c r="AJ44" s="550"/>
      <c r="AK44" s="508"/>
      <c r="AL44" s="541" t="s">
        <v>196</v>
      </c>
      <c r="AM44" s="549"/>
      <c r="AN44" s="549"/>
      <c r="AO44" s="562"/>
      <c r="AP44" s="566">
        <v>82.5</v>
      </c>
      <c r="AQ44" s="566">
        <v>83.62</v>
      </c>
      <c r="AR44" s="566">
        <v>86.71</v>
      </c>
      <c r="AS44" s="566">
        <v>89.91</v>
      </c>
      <c r="AT44" s="566">
        <v>93.23</v>
      </c>
      <c r="AU44" s="566">
        <f>+AT44*1.034</f>
        <v>96.39982</v>
      </c>
      <c r="AV44" s="519"/>
      <c r="BB44" s="72"/>
      <c r="BD44" s="64"/>
      <c r="BE44" s="98"/>
      <c r="BF44" s="98"/>
      <c r="BG44" s="228"/>
      <c r="BH44" s="259"/>
      <c r="BI44" s="259"/>
      <c r="BJ44" s="58"/>
      <c r="BK44" s="58"/>
      <c r="BL44" s="58"/>
      <c r="BM44" s="57"/>
      <c r="BR44" s="122"/>
      <c r="BS44" s="122"/>
      <c r="BT44" s="122"/>
      <c r="BU44" s="122"/>
      <c r="BV44" s="124"/>
      <c r="BW44" s="125"/>
      <c r="BX44" s="125"/>
      <c r="BY44" s="125"/>
      <c r="BZ44" s="125"/>
      <c r="CA44" s="124"/>
      <c r="CB44" s="127"/>
      <c r="CP44" s="99" t="s">
        <v>194</v>
      </c>
      <c r="CQ44" s="260" t="s">
        <v>195</v>
      </c>
      <c r="CR44" s="308"/>
      <c r="CS44" s="261">
        <v>1800</v>
      </c>
      <c r="CT44" s="296" t="s">
        <v>196</v>
      </c>
      <c r="CU44" s="455"/>
      <c r="CV44" s="455"/>
      <c r="CW44" s="228"/>
      <c r="CX44" s="651">
        <v>82.5</v>
      </c>
      <c r="CY44" s="331">
        <v>99</v>
      </c>
      <c r="CZ44" s="331">
        <f t="shared" si="83"/>
        <v>103.554</v>
      </c>
      <c r="DA44" s="331">
        <f t="shared" si="83"/>
        <v>108.31748400000001</v>
      </c>
      <c r="DB44" s="331">
        <f t="shared" si="83"/>
        <v>113.30008826400001</v>
      </c>
      <c r="DC44" s="331">
        <f t="shared" si="83"/>
        <v>118.51189232414401</v>
      </c>
      <c r="DD44" s="296" t="s">
        <v>196</v>
      </c>
      <c r="DF44">
        <v>118.51189232414401</v>
      </c>
      <c r="DG44" s="729">
        <f t="shared" si="8"/>
        <v>0</v>
      </c>
      <c r="DI44" s="377" t="s">
        <v>194</v>
      </c>
      <c r="DJ44" s="373" t="s">
        <v>195</v>
      </c>
      <c r="DK44" s="401"/>
      <c r="DL44" s="374"/>
      <c r="DM44" s="398" t="s">
        <v>196</v>
      </c>
      <c r="DN44" s="455"/>
      <c r="DO44" s="455"/>
      <c r="DP44" s="228"/>
      <c r="DQ44" s="397">
        <f t="shared" si="39"/>
        <v>0</v>
      </c>
      <c r="DR44" s="397">
        <f t="shared" si="40"/>
        <v>15.379999999999995</v>
      </c>
      <c r="DS44" s="397">
        <f t="shared" si="41"/>
        <v>16.84400000000001</v>
      </c>
      <c r="DT44" s="397">
        <f t="shared" si="42"/>
        <v>18.40748400000001</v>
      </c>
      <c r="DU44" s="397">
        <f t="shared" si="43"/>
        <v>20.070088264000006</v>
      </c>
      <c r="DV44" s="397">
        <f t="shared" si="44"/>
        <v>22.11207232414401</v>
      </c>
      <c r="DW44" s="383"/>
    </row>
    <row r="45" spans="4:127" ht="16.5" thickBot="1">
      <c r="D45" s="38"/>
      <c r="E45" s="38"/>
      <c r="F45" s="38"/>
      <c r="G45" s="38"/>
      <c r="H45" s="38"/>
      <c r="I45" s="26"/>
      <c r="K45" s="51"/>
      <c r="L45" s="51"/>
      <c r="P45" s="72"/>
      <c r="T45" s="64"/>
      <c r="U45" s="98"/>
      <c r="V45" s="98"/>
      <c r="W45" s="228"/>
      <c r="X45" s="229"/>
      <c r="Y45" s="229"/>
      <c r="Z45" s="218"/>
      <c r="AA45" s="218"/>
      <c r="AB45" s="219"/>
      <c r="AC45" s="131"/>
      <c r="AD45" s="131"/>
      <c r="AE45" s="222"/>
      <c r="AF45" s="222"/>
      <c r="AH45" s="568"/>
      <c r="AI45" s="507"/>
      <c r="AJ45" s="550"/>
      <c r="AK45" s="508"/>
      <c r="AL45" s="541"/>
      <c r="AM45" s="549"/>
      <c r="AN45" s="549"/>
      <c r="AO45" s="562"/>
      <c r="AP45" s="570"/>
      <c r="AQ45" s="570"/>
      <c r="AR45" s="570"/>
      <c r="AS45" s="570"/>
      <c r="AT45" s="570"/>
      <c r="AU45" s="570"/>
      <c r="AV45" s="519"/>
      <c r="BB45" s="72"/>
      <c r="BD45" s="64"/>
      <c r="BE45" s="98"/>
      <c r="BF45" s="98"/>
      <c r="BG45" s="228"/>
      <c r="BH45" s="259"/>
      <c r="BI45" s="259"/>
      <c r="BJ45" s="58"/>
      <c r="BK45" s="58"/>
      <c r="BL45" s="58"/>
      <c r="BM45" s="57"/>
      <c r="BR45" s="122"/>
      <c r="BS45" s="122"/>
      <c r="BT45" s="122"/>
      <c r="BU45" s="122"/>
      <c r="BV45" s="124"/>
      <c r="BW45" s="125"/>
      <c r="BX45" s="125"/>
      <c r="BY45" s="125"/>
      <c r="BZ45" s="125"/>
      <c r="CA45" s="124"/>
      <c r="CB45" s="127"/>
      <c r="CP45" s="340"/>
      <c r="CQ45" s="260"/>
      <c r="CR45" s="308"/>
      <c r="CS45" s="261">
        <v>1800</v>
      </c>
      <c r="CT45" s="296" t="s">
        <v>253</v>
      </c>
      <c r="CU45" s="455"/>
      <c r="CV45" s="455"/>
      <c r="CW45" s="228"/>
      <c r="CX45" s="652"/>
      <c r="CY45" s="726">
        <f>SUM(CY43:CY44)/2</f>
        <v>125</v>
      </c>
      <c r="CZ45" s="726">
        <f>SUM(CZ43:CZ44)/2</f>
        <v>130.75</v>
      </c>
      <c r="DA45" s="726">
        <f>SUM(DA43:DA44)/2</f>
        <v>136.7645</v>
      </c>
      <c r="DB45" s="726">
        <f>SUM(DB43:DB44)/2</f>
        <v>143.05566700000003</v>
      </c>
      <c r="DC45" s="726">
        <f>SUM(DC43:DC44)/2</f>
        <v>149.63622768200003</v>
      </c>
      <c r="DD45" s="727" t="s">
        <v>253</v>
      </c>
      <c r="DF45">
        <v>149.63622768200003</v>
      </c>
      <c r="DG45" s="729">
        <f t="shared" si="8"/>
        <v>0</v>
      </c>
      <c r="DI45" s="405"/>
      <c r="DJ45" s="373"/>
      <c r="DK45" s="401"/>
      <c r="DL45" s="374"/>
      <c r="DM45" s="398"/>
      <c r="DN45" s="455"/>
      <c r="DO45" s="455"/>
      <c r="DP45" s="228"/>
      <c r="DQ45" s="397"/>
      <c r="DR45" s="397"/>
      <c r="DS45" s="397"/>
      <c r="DT45" s="397"/>
      <c r="DU45" s="397"/>
      <c r="DV45" s="397"/>
      <c r="DW45" s="383"/>
    </row>
    <row r="46" spans="4:127" ht="16.5" thickBot="1">
      <c r="D46" s="38"/>
      <c r="E46" s="38"/>
      <c r="F46" s="38"/>
      <c r="G46" s="38"/>
      <c r="H46" s="38"/>
      <c r="I46" s="26"/>
      <c r="K46" s="51"/>
      <c r="L46" s="51"/>
      <c r="P46" s="72"/>
      <c r="T46" s="64"/>
      <c r="U46" s="98"/>
      <c r="V46" s="98"/>
      <c r="W46" s="228"/>
      <c r="X46" s="229"/>
      <c r="Y46" s="229"/>
      <c r="Z46" s="218"/>
      <c r="AA46" s="218"/>
      <c r="AB46" s="219"/>
      <c r="AC46" s="131"/>
      <c r="AD46" s="131"/>
      <c r="AE46" s="222"/>
      <c r="AF46" s="222"/>
      <c r="AH46" s="568"/>
      <c r="AI46" s="507"/>
      <c r="AJ46" s="550"/>
      <c r="AK46" s="508"/>
      <c r="AL46" s="541"/>
      <c r="AM46" s="549"/>
      <c r="AN46" s="549"/>
      <c r="AO46" s="562"/>
      <c r="AP46" s="570"/>
      <c r="AQ46" s="570"/>
      <c r="AR46" s="570"/>
      <c r="AS46" s="570"/>
      <c r="AT46" s="570"/>
      <c r="AU46" s="570"/>
      <c r="AV46" s="519"/>
      <c r="BB46" s="72"/>
      <c r="BD46" s="64"/>
      <c r="BE46" s="98"/>
      <c r="BF46" s="98"/>
      <c r="BG46" s="228"/>
      <c r="BH46" s="259"/>
      <c r="BI46" s="259"/>
      <c r="BJ46" s="58"/>
      <c r="BK46" s="58"/>
      <c r="BL46" s="58"/>
      <c r="BM46" s="57"/>
      <c r="BR46" s="122"/>
      <c r="BS46" s="122"/>
      <c r="BT46" s="122"/>
      <c r="BU46" s="122"/>
      <c r="BV46" s="124"/>
      <c r="BW46" s="125"/>
      <c r="BX46" s="125"/>
      <c r="BY46" s="125"/>
      <c r="BZ46" s="125"/>
      <c r="CA46" s="124"/>
      <c r="CB46" s="127"/>
      <c r="CP46" s="340"/>
      <c r="CQ46" s="260"/>
      <c r="CR46" s="308"/>
      <c r="CS46" s="261">
        <v>1800</v>
      </c>
      <c r="CT46" s="296" t="s">
        <v>254</v>
      </c>
      <c r="CU46" s="455"/>
      <c r="CV46" s="455"/>
      <c r="CW46" s="228"/>
      <c r="CX46" s="652"/>
      <c r="CY46" s="726">
        <v>228.33</v>
      </c>
      <c r="CZ46" s="726">
        <f>+CY46*1.046</f>
        <v>238.83318000000003</v>
      </c>
      <c r="DA46" s="726">
        <f>+CZ46*1.046</f>
        <v>249.81950628000004</v>
      </c>
      <c r="DB46" s="726">
        <f>+DA46*1.046</f>
        <v>261.31120356888005</v>
      </c>
      <c r="DC46" s="726">
        <f>+DB46*1.046</f>
        <v>273.3315189330485</v>
      </c>
      <c r="DD46" s="726">
        <f>+DC46*1.046</f>
        <v>285.90476880396875</v>
      </c>
      <c r="DF46">
        <v>273.3315189330485</v>
      </c>
      <c r="DG46" s="729">
        <f t="shared" si="8"/>
        <v>0</v>
      </c>
      <c r="DI46" s="405"/>
      <c r="DJ46" s="373"/>
      <c r="DK46" s="401"/>
      <c r="DL46" s="374"/>
      <c r="DM46" s="398"/>
      <c r="DN46" s="455"/>
      <c r="DO46" s="455"/>
      <c r="DP46" s="228"/>
      <c r="DQ46" s="397"/>
      <c r="DR46" s="397"/>
      <c r="DS46" s="397"/>
      <c r="DT46" s="397"/>
      <c r="DU46" s="397"/>
      <c r="DV46" s="397"/>
      <c r="DW46" s="383"/>
    </row>
    <row r="47" spans="4:127" ht="16.5" thickBot="1">
      <c r="D47" s="38"/>
      <c r="E47" s="38"/>
      <c r="F47" s="38"/>
      <c r="G47" s="38"/>
      <c r="H47" s="38"/>
      <c r="I47" s="26"/>
      <c r="K47" s="51"/>
      <c r="L47" s="51"/>
      <c r="P47" s="72"/>
      <c r="T47" s="64"/>
      <c r="U47" s="98"/>
      <c r="V47" s="98"/>
      <c r="W47" s="228"/>
      <c r="X47" s="229"/>
      <c r="Y47" s="229"/>
      <c r="Z47" s="218"/>
      <c r="AA47" s="218"/>
      <c r="AB47" s="219"/>
      <c r="AC47" s="131"/>
      <c r="AD47" s="131"/>
      <c r="AE47" s="222"/>
      <c r="AF47" s="222"/>
      <c r="AH47" s="568"/>
      <c r="AI47" s="507"/>
      <c r="AJ47" s="550"/>
      <c r="AK47" s="508"/>
      <c r="AL47" s="541"/>
      <c r="AM47" s="549"/>
      <c r="AN47" s="549"/>
      <c r="AO47" s="562"/>
      <c r="AP47" s="570"/>
      <c r="AQ47" s="570"/>
      <c r="AR47" s="570"/>
      <c r="AS47" s="570"/>
      <c r="AT47" s="570"/>
      <c r="AU47" s="570"/>
      <c r="AV47" s="519"/>
      <c r="BB47" s="72"/>
      <c r="BD47" s="64"/>
      <c r="BE47" s="98"/>
      <c r="BF47" s="98"/>
      <c r="BG47" s="228"/>
      <c r="BH47" s="259"/>
      <c r="BI47" s="259"/>
      <c r="BJ47" s="58"/>
      <c r="BK47" s="58"/>
      <c r="BL47" s="58"/>
      <c r="BM47" s="57"/>
      <c r="BR47" s="122"/>
      <c r="BS47" s="122"/>
      <c r="BT47" s="122"/>
      <c r="BU47" s="122"/>
      <c r="BV47" s="124"/>
      <c r="BW47" s="125"/>
      <c r="BX47" s="125"/>
      <c r="BY47" s="125"/>
      <c r="BZ47" s="125"/>
      <c r="CA47" s="124"/>
      <c r="CB47" s="127"/>
      <c r="CP47" s="340"/>
      <c r="CQ47" s="260"/>
      <c r="CR47" s="308"/>
      <c r="CS47" s="261">
        <v>1800</v>
      </c>
      <c r="CT47" s="296" t="s">
        <v>255</v>
      </c>
      <c r="CU47" s="455"/>
      <c r="CV47" s="455"/>
      <c r="CW47" s="228"/>
      <c r="CX47" s="652"/>
      <c r="CY47" s="726">
        <v>205.71</v>
      </c>
      <c r="CZ47" s="726">
        <f aca="true" t="shared" si="84" ref="CZ47:DD49">+CY47*1.046</f>
        <v>215.17266</v>
      </c>
      <c r="DA47" s="726">
        <f t="shared" si="84"/>
        <v>225.07060236</v>
      </c>
      <c r="DB47" s="726">
        <f t="shared" si="84"/>
        <v>235.42385006856003</v>
      </c>
      <c r="DC47" s="726">
        <f t="shared" si="84"/>
        <v>246.2533471717138</v>
      </c>
      <c r="DD47" s="726">
        <f t="shared" si="84"/>
        <v>257.58100114161266</v>
      </c>
      <c r="DF47">
        <v>246.2533471717138</v>
      </c>
      <c r="DG47" s="729">
        <f t="shared" si="8"/>
        <v>0</v>
      </c>
      <c r="DI47" s="405"/>
      <c r="DJ47" s="373"/>
      <c r="DK47" s="401"/>
      <c r="DL47" s="374"/>
      <c r="DM47" s="398"/>
      <c r="DN47" s="455"/>
      <c r="DO47" s="455"/>
      <c r="DP47" s="228"/>
      <c r="DQ47" s="397"/>
      <c r="DR47" s="397"/>
      <c r="DS47" s="397"/>
      <c r="DT47" s="397"/>
      <c r="DU47" s="397"/>
      <c r="DV47" s="397"/>
      <c r="DW47" s="383"/>
    </row>
    <row r="48" spans="4:127" ht="16.5" thickBot="1">
      <c r="D48" s="38"/>
      <c r="E48" s="38"/>
      <c r="F48" s="38"/>
      <c r="G48" s="38"/>
      <c r="H48" s="38"/>
      <c r="I48" s="26"/>
      <c r="K48" s="51"/>
      <c r="L48" s="51"/>
      <c r="P48" s="72"/>
      <c r="T48" s="64"/>
      <c r="U48" s="98"/>
      <c r="V48" s="98"/>
      <c r="W48" s="228"/>
      <c r="X48" s="229"/>
      <c r="Y48" s="229"/>
      <c r="Z48" s="218"/>
      <c r="AA48" s="218"/>
      <c r="AB48" s="219"/>
      <c r="AC48" s="131"/>
      <c r="AD48" s="131"/>
      <c r="AE48" s="222"/>
      <c r="AF48" s="222"/>
      <c r="AH48" s="568"/>
      <c r="AI48" s="507"/>
      <c r="AJ48" s="550"/>
      <c r="AK48" s="508"/>
      <c r="AL48" s="541"/>
      <c r="AM48" s="549"/>
      <c r="AN48" s="549"/>
      <c r="AO48" s="562"/>
      <c r="AP48" s="570"/>
      <c r="AQ48" s="570"/>
      <c r="AR48" s="570"/>
      <c r="AS48" s="570"/>
      <c r="AT48" s="570"/>
      <c r="AU48" s="570"/>
      <c r="AV48" s="519"/>
      <c r="BB48" s="72"/>
      <c r="BD48" s="64"/>
      <c r="BE48" s="98"/>
      <c r="BF48" s="98"/>
      <c r="BG48" s="228"/>
      <c r="BH48" s="259"/>
      <c r="BI48" s="259"/>
      <c r="BJ48" s="58"/>
      <c r="BK48" s="58"/>
      <c r="BL48" s="58"/>
      <c r="BM48" s="57"/>
      <c r="BR48" s="122"/>
      <c r="BS48" s="122"/>
      <c r="BT48" s="122"/>
      <c r="BU48" s="122"/>
      <c r="BV48" s="124"/>
      <c r="BW48" s="125"/>
      <c r="BX48" s="125"/>
      <c r="BY48" s="125"/>
      <c r="BZ48" s="125"/>
      <c r="CA48" s="124"/>
      <c r="CB48" s="127"/>
      <c r="CP48" s="340"/>
      <c r="CQ48" s="260"/>
      <c r="CR48" s="308"/>
      <c r="CS48" s="261">
        <v>1800</v>
      </c>
      <c r="CT48" s="296" t="s">
        <v>256</v>
      </c>
      <c r="CU48" s="455"/>
      <c r="CV48" s="455"/>
      <c r="CW48" s="228"/>
      <c r="CX48" s="652"/>
      <c r="CY48" s="726">
        <v>104.1</v>
      </c>
      <c r="CZ48" s="726">
        <f t="shared" si="84"/>
        <v>108.8886</v>
      </c>
      <c r="DA48" s="726">
        <f t="shared" si="84"/>
        <v>113.8974756</v>
      </c>
      <c r="DB48" s="726">
        <f t="shared" si="84"/>
        <v>119.13675947760001</v>
      </c>
      <c r="DC48" s="726">
        <f t="shared" si="84"/>
        <v>124.61705041356961</v>
      </c>
      <c r="DD48" s="726">
        <f t="shared" si="84"/>
        <v>130.34943473259383</v>
      </c>
      <c r="DF48">
        <v>124.61705041356961</v>
      </c>
      <c r="DG48" s="729">
        <f t="shared" si="8"/>
        <v>0</v>
      </c>
      <c r="DI48" s="405"/>
      <c r="DJ48" s="373"/>
      <c r="DK48" s="401"/>
      <c r="DL48" s="374"/>
      <c r="DM48" s="398"/>
      <c r="DN48" s="455"/>
      <c r="DO48" s="455"/>
      <c r="DP48" s="228"/>
      <c r="DQ48" s="397"/>
      <c r="DR48" s="397"/>
      <c r="DS48" s="397"/>
      <c r="DT48" s="397"/>
      <c r="DU48" s="397"/>
      <c r="DV48" s="397"/>
      <c r="DW48" s="383"/>
    </row>
    <row r="49" spans="4:127" ht="16.5" thickBot="1">
      <c r="D49" s="38"/>
      <c r="E49" s="38"/>
      <c r="F49" s="38"/>
      <c r="G49" s="38"/>
      <c r="H49" s="38"/>
      <c r="I49" s="26"/>
      <c r="K49" s="51"/>
      <c r="L49" s="51"/>
      <c r="P49" s="72"/>
      <c r="T49" s="64"/>
      <c r="U49" s="98"/>
      <c r="V49" s="98"/>
      <c r="W49" s="228"/>
      <c r="X49" s="229"/>
      <c r="Y49" s="229"/>
      <c r="Z49" s="218"/>
      <c r="AA49" s="218"/>
      <c r="AB49" s="219"/>
      <c r="AC49" s="131"/>
      <c r="AD49" s="131"/>
      <c r="AE49" s="222"/>
      <c r="AF49" s="222"/>
      <c r="AH49" s="568"/>
      <c r="AI49" s="507"/>
      <c r="AJ49" s="550"/>
      <c r="AK49" s="508"/>
      <c r="AL49" s="541"/>
      <c r="AM49" s="549"/>
      <c r="AN49" s="549"/>
      <c r="AO49" s="562"/>
      <c r="AP49" s="570"/>
      <c r="AQ49" s="570"/>
      <c r="AR49" s="570"/>
      <c r="AS49" s="570"/>
      <c r="AT49" s="570"/>
      <c r="AU49" s="570"/>
      <c r="AV49" s="519"/>
      <c r="BB49" s="72"/>
      <c r="BD49" s="64"/>
      <c r="BE49" s="98"/>
      <c r="BF49" s="98"/>
      <c r="BG49" s="228"/>
      <c r="BH49" s="259"/>
      <c r="BI49" s="259"/>
      <c r="BJ49" s="58"/>
      <c r="BK49" s="58"/>
      <c r="BL49" s="58"/>
      <c r="BM49" s="57"/>
      <c r="BR49" s="122"/>
      <c r="BS49" s="122"/>
      <c r="BT49" s="122"/>
      <c r="BU49" s="122"/>
      <c r="BV49" s="124"/>
      <c r="BW49" s="125"/>
      <c r="BX49" s="125"/>
      <c r="BY49" s="125"/>
      <c r="BZ49" s="125"/>
      <c r="CA49" s="124"/>
      <c r="CB49" s="127"/>
      <c r="CP49" s="340"/>
      <c r="CQ49" s="260"/>
      <c r="CR49" s="308"/>
      <c r="CS49" s="261">
        <v>1800</v>
      </c>
      <c r="CT49" s="296" t="s">
        <v>257</v>
      </c>
      <c r="CU49" s="455"/>
      <c r="CV49" s="455"/>
      <c r="CW49" s="228"/>
      <c r="CX49" s="652"/>
      <c r="CY49" s="726">
        <v>81.76</v>
      </c>
      <c r="CZ49" s="726">
        <f t="shared" si="84"/>
        <v>85.52096</v>
      </c>
      <c r="DA49" s="726">
        <f t="shared" si="84"/>
        <v>89.45492416</v>
      </c>
      <c r="DB49" s="726">
        <f t="shared" si="84"/>
        <v>93.56985067136002</v>
      </c>
      <c r="DC49" s="726">
        <f t="shared" si="84"/>
        <v>97.87406380224257</v>
      </c>
      <c r="DD49" s="726">
        <f t="shared" si="84"/>
        <v>102.37627073714573</v>
      </c>
      <c r="DF49">
        <v>97.87406380224257</v>
      </c>
      <c r="DG49" s="729">
        <f t="shared" si="8"/>
        <v>0</v>
      </c>
      <c r="DI49" s="405"/>
      <c r="DJ49" s="373"/>
      <c r="DK49" s="401"/>
      <c r="DL49" s="374"/>
      <c r="DM49" s="398"/>
      <c r="DN49" s="455"/>
      <c r="DO49" s="455"/>
      <c r="DP49" s="228"/>
      <c r="DQ49" s="397"/>
      <c r="DR49" s="397"/>
      <c r="DS49" s="397"/>
      <c r="DT49" s="397"/>
      <c r="DU49" s="397"/>
      <c r="DV49" s="397"/>
      <c r="DW49" s="383"/>
    </row>
    <row r="50" spans="2:127" ht="16.5" thickBot="1">
      <c r="B50" s="26" t="s">
        <v>51</v>
      </c>
      <c r="D50" s="38">
        <v>164.57</v>
      </c>
      <c r="E50" s="38">
        <v>174.17</v>
      </c>
      <c r="F50" s="38">
        <v>182.01</v>
      </c>
      <c r="G50" s="38">
        <v>190.2</v>
      </c>
      <c r="H50" s="38">
        <v>198.76</v>
      </c>
      <c r="I50" s="26" t="s">
        <v>51</v>
      </c>
      <c r="K50" s="51"/>
      <c r="L50" s="51"/>
      <c r="N50" s="26" t="s">
        <v>51</v>
      </c>
      <c r="P50" s="72"/>
      <c r="T50" s="61" t="s">
        <v>51</v>
      </c>
      <c r="U50" s="95">
        <v>164.16</v>
      </c>
      <c r="V50" s="95">
        <v>171.66</v>
      </c>
      <c r="W50" s="140">
        <v>179.66</v>
      </c>
      <c r="X50" s="231">
        <v>184.33</v>
      </c>
      <c r="Y50" s="231">
        <v>188.94</v>
      </c>
      <c r="Z50" s="232">
        <f>+Y50*(1+Z64)</f>
        <v>192.15197999999998</v>
      </c>
      <c r="AA50" s="232">
        <f>+Z50*(1+AA64)</f>
        <v>195.41856365999996</v>
      </c>
      <c r="AB50" s="225" t="s">
        <v>51</v>
      </c>
      <c r="AC50" s="131"/>
      <c r="AD50" s="131"/>
      <c r="AE50" s="222"/>
      <c r="AF50" s="222"/>
      <c r="AH50" s="568" t="s">
        <v>51</v>
      </c>
      <c r="AI50" s="507" t="s">
        <v>193</v>
      </c>
      <c r="AJ50" s="550"/>
      <c r="AK50" s="508"/>
      <c r="AL50" s="541" t="s">
        <v>51</v>
      </c>
      <c r="AM50" s="546">
        <v>164.16</v>
      </c>
      <c r="AN50" s="546">
        <v>171.66</v>
      </c>
      <c r="AO50" s="569">
        <v>179.66</v>
      </c>
      <c r="AP50" s="570">
        <v>229.5</v>
      </c>
      <c r="AQ50" s="570">
        <v>235.63</v>
      </c>
      <c r="AR50" s="570">
        <v>244.49</v>
      </c>
      <c r="AS50" s="570">
        <f>+AR50*(1+AS64)</f>
        <v>250.60225</v>
      </c>
      <c r="AT50" s="570">
        <f>+AS50*(1+AT64)</f>
        <v>256.86730624999996</v>
      </c>
      <c r="AU50" s="570">
        <f>+AT50*(1+AU64)</f>
        <v>263.2889889062499</v>
      </c>
      <c r="AV50" s="526" t="s">
        <v>51</v>
      </c>
      <c r="AZ50" s="26" t="s">
        <v>51</v>
      </c>
      <c r="BB50" s="72"/>
      <c r="BD50" s="61" t="s">
        <v>51</v>
      </c>
      <c r="BE50" s="95">
        <v>164.16</v>
      </c>
      <c r="BF50" s="95">
        <v>171.66</v>
      </c>
      <c r="BG50" s="140">
        <v>179.66</v>
      </c>
      <c r="BH50" s="119">
        <v>184.33</v>
      </c>
      <c r="BI50" s="119">
        <v>188.94</v>
      </c>
      <c r="BJ50" s="120">
        <f>+BI50*(1+BJ64)</f>
        <v>193.66349999999997</v>
      </c>
      <c r="BK50" s="120">
        <f>+BJ50*(1+BK64)</f>
        <v>198.50508749999995</v>
      </c>
      <c r="BL50" s="120">
        <f>+BK50*(1+BL64)</f>
        <v>203.46771468749992</v>
      </c>
      <c r="BM50" s="59" t="s">
        <v>51</v>
      </c>
      <c r="BR50" s="122">
        <f>+AO50-X50</f>
        <v>-4.670000000000016</v>
      </c>
      <c r="BS50" s="122">
        <f>+AP50-Y50</f>
        <v>40.56</v>
      </c>
      <c r="BT50" s="122">
        <f>+AQ50-Z50</f>
        <v>43.478020000000015</v>
      </c>
      <c r="BU50" s="122">
        <f>+AR50-AA50</f>
        <v>49.07143634000005</v>
      </c>
      <c r="BV50" s="124" t="s">
        <v>51</v>
      </c>
      <c r="BW50" s="125">
        <f>+BR50/X50</f>
        <v>-0.02533499701622099</v>
      </c>
      <c r="BX50" s="125">
        <f>+BS50/Y50</f>
        <v>0.21467132422991428</v>
      </c>
      <c r="BY50" s="125">
        <f>+BT50/Z50</f>
        <v>0.2262689148454261</v>
      </c>
      <c r="BZ50" s="125">
        <f>+BU50/AA50</f>
        <v>0.25110939012619726</v>
      </c>
      <c r="CA50" s="124" t="s">
        <v>51</v>
      </c>
      <c r="CB50" s="127">
        <f t="shared" si="37"/>
        <v>0.16667865804632917</v>
      </c>
      <c r="CC50">
        <v>-0.020791484740309348</v>
      </c>
      <c r="CP50" s="340" t="s">
        <v>51</v>
      </c>
      <c r="CQ50" s="260" t="s">
        <v>193</v>
      </c>
      <c r="CR50" s="308"/>
      <c r="CS50" s="261">
        <v>1800</v>
      </c>
      <c r="CT50" s="296" t="s">
        <v>51</v>
      </c>
      <c r="CU50" s="258">
        <v>164.16</v>
      </c>
      <c r="CV50" s="258">
        <v>171.66</v>
      </c>
      <c r="CW50" s="140">
        <v>179.66</v>
      </c>
      <c r="CX50" s="652">
        <v>229.5</v>
      </c>
      <c r="CY50" s="328">
        <v>235.63</v>
      </c>
      <c r="CZ50" s="328">
        <v>244.49</v>
      </c>
      <c r="DA50" s="328">
        <f>+CZ50*(1+DA64)</f>
        <v>250.35776</v>
      </c>
      <c r="DB50" s="328">
        <f>+DA50*(1+DB64)</f>
        <v>256.36634624000004</v>
      </c>
      <c r="DC50" s="328">
        <f>+DB50*(1+DC64)</f>
        <v>262.51913854976004</v>
      </c>
      <c r="DD50" s="59" t="s">
        <v>51</v>
      </c>
      <c r="DF50">
        <v>262.51913854976004</v>
      </c>
      <c r="DG50" s="729">
        <f t="shared" si="8"/>
        <v>0</v>
      </c>
      <c r="DI50" s="405" t="s">
        <v>51</v>
      </c>
      <c r="DJ50" s="373" t="s">
        <v>193</v>
      </c>
      <c r="DK50" s="401"/>
      <c r="DL50" s="374"/>
      <c r="DM50" s="398" t="s">
        <v>51</v>
      </c>
      <c r="DN50" s="258">
        <v>164.16</v>
      </c>
      <c r="DO50" s="258">
        <v>171.66</v>
      </c>
      <c r="DP50" s="140">
        <v>179.66</v>
      </c>
      <c r="DQ50" s="397">
        <f t="shared" si="39"/>
        <v>0</v>
      </c>
      <c r="DR50" s="397">
        <f t="shared" si="40"/>
        <v>0</v>
      </c>
      <c r="DS50" s="397">
        <f t="shared" si="41"/>
        <v>0</v>
      </c>
      <c r="DT50" s="397">
        <f t="shared" si="42"/>
        <v>-0.24448999999998478</v>
      </c>
      <c r="DU50" s="397">
        <f t="shared" si="43"/>
        <v>-0.5009600099999147</v>
      </c>
      <c r="DV50" s="397">
        <f t="shared" si="44"/>
        <v>-0.7698503564898829</v>
      </c>
      <c r="DW50" s="388" t="s">
        <v>51</v>
      </c>
    </row>
    <row r="51" spans="2:128" s="152" customFormat="1" ht="6.75" customHeight="1" thickBot="1">
      <c r="B51" s="153"/>
      <c r="D51" s="154"/>
      <c r="E51" s="154"/>
      <c r="F51" s="154"/>
      <c r="G51" s="154"/>
      <c r="H51" s="154"/>
      <c r="I51" s="153"/>
      <c r="K51" s="155"/>
      <c r="L51" s="155"/>
      <c r="M51" s="153"/>
      <c r="N51" s="153"/>
      <c r="P51" s="156"/>
      <c r="Q51" s="157"/>
      <c r="R51" s="157"/>
      <c r="S51" s="157"/>
      <c r="T51" s="158"/>
      <c r="U51" s="159"/>
      <c r="V51" s="159"/>
      <c r="W51" s="228"/>
      <c r="X51" s="229"/>
      <c r="Y51" s="229"/>
      <c r="Z51" s="218"/>
      <c r="AA51" s="218"/>
      <c r="AB51" s="219"/>
      <c r="AC51" s="131"/>
      <c r="AD51" s="131"/>
      <c r="AE51" s="222"/>
      <c r="AF51" s="222"/>
      <c r="AG51" s="131"/>
      <c r="AH51" s="571"/>
      <c r="AI51" s="491"/>
      <c r="AJ51" s="572"/>
      <c r="AK51" s="492"/>
      <c r="AL51" s="516"/>
      <c r="AM51" s="549"/>
      <c r="AN51" s="549"/>
      <c r="AO51" s="562"/>
      <c r="AP51" s="563"/>
      <c r="AQ51" s="563"/>
      <c r="AR51" s="564"/>
      <c r="AS51" s="564"/>
      <c r="AT51" s="564"/>
      <c r="AU51" s="564"/>
      <c r="AV51" s="519"/>
      <c r="AZ51" s="153"/>
      <c r="BB51" s="156"/>
      <c r="BC51" s="157"/>
      <c r="BD51" s="158"/>
      <c r="BE51" s="159"/>
      <c r="BF51" s="159"/>
      <c r="BG51" s="160"/>
      <c r="BH51" s="161"/>
      <c r="BI51" s="161"/>
      <c r="BJ51" s="169"/>
      <c r="BK51" s="169"/>
      <c r="BL51" s="169"/>
      <c r="BM51" s="162"/>
      <c r="BR51" s="163"/>
      <c r="BS51" s="163"/>
      <c r="BT51" s="163"/>
      <c r="BU51" s="163"/>
      <c r="BV51" s="164"/>
      <c r="BW51" s="165"/>
      <c r="BX51" s="165"/>
      <c r="BY51" s="165"/>
      <c r="BZ51" s="165"/>
      <c r="CA51" s="164"/>
      <c r="CB51" s="166">
        <f t="shared" si="37"/>
        <v>0</v>
      </c>
      <c r="CC51" s="152">
        <v>0</v>
      </c>
      <c r="CP51" s="153"/>
      <c r="CR51" s="309"/>
      <c r="CS51" s="261"/>
      <c r="CT51" s="265"/>
      <c r="CU51" s="455"/>
      <c r="CV51" s="455"/>
      <c r="CW51" s="228"/>
      <c r="CX51" s="650"/>
      <c r="CY51" s="327"/>
      <c r="CZ51" s="329"/>
      <c r="DA51" s="329"/>
      <c r="DB51" s="329"/>
      <c r="DC51" s="329"/>
      <c r="DD51" s="162"/>
      <c r="DG51" s="729">
        <f t="shared" si="8"/>
        <v>0</v>
      </c>
      <c r="DI51" s="406"/>
      <c r="DJ51" s="359"/>
      <c r="DK51" s="407"/>
      <c r="DL51" s="360"/>
      <c r="DM51" s="381"/>
      <c r="DN51" s="455"/>
      <c r="DO51" s="455"/>
      <c r="DP51" s="228"/>
      <c r="DQ51" s="397">
        <f t="shared" si="39"/>
        <v>0</v>
      </c>
      <c r="DR51" s="397">
        <f t="shared" si="40"/>
        <v>0</v>
      </c>
      <c r="DS51" s="397">
        <f t="shared" si="41"/>
        <v>0</v>
      </c>
      <c r="DT51" s="397">
        <f t="shared" si="42"/>
        <v>0</v>
      </c>
      <c r="DU51" s="397">
        <f t="shared" si="43"/>
        <v>0</v>
      </c>
      <c r="DV51" s="397">
        <f t="shared" si="44"/>
        <v>0</v>
      </c>
      <c r="DW51" s="383"/>
      <c r="DX51" s="359"/>
    </row>
    <row r="52" spans="4:127" ht="16.5" thickBot="1">
      <c r="D52" s="38"/>
      <c r="E52" s="38"/>
      <c r="F52" s="38"/>
      <c r="G52" s="38"/>
      <c r="H52" s="38"/>
      <c r="I52" s="26"/>
      <c r="K52" s="51">
        <v>32.75</v>
      </c>
      <c r="L52" s="51">
        <v>1.313</v>
      </c>
      <c r="M52" s="54">
        <f>+L52*K52</f>
        <v>43.00075</v>
      </c>
      <c r="N52" s="26" t="s">
        <v>37</v>
      </c>
      <c r="O52" s="27" t="s">
        <v>38</v>
      </c>
      <c r="P52" s="53">
        <v>32.03</v>
      </c>
      <c r="S52" s="39"/>
      <c r="T52" s="62" t="s">
        <v>37</v>
      </c>
      <c r="U52" s="96">
        <f>+$P52*U$67*(1+U$73)*(1+U$58)*(1+U$63)</f>
        <v>67.368699</v>
      </c>
      <c r="V52" s="96">
        <f>+$P52*V$67*(1+V$73)*(1+V$58)*(1+V$63)/(1+$U$75)*(1+V$75)</f>
        <v>78.471754365</v>
      </c>
      <c r="W52" s="138">
        <f>+$P52*(1+W$75)*(1+W$73)*(1+W$58)*(1+W$63)*W$67</f>
        <v>105.03333652500001</v>
      </c>
      <c r="X52" s="138">
        <f>+$P52*(1+X$75)*(1+X$73)*(1+X$58)*(1+X$63)*X$67</f>
        <v>116.67549731115301</v>
      </c>
      <c r="Y52" s="138">
        <f>+$P52*(1+Y$75)*(1+Y$73)*(1+Y$58)*(1+Y$63)*Y$67</f>
        <v>119.37441599572104</v>
      </c>
      <c r="Z52" s="138">
        <f>+$P52*(1+Z$75)*(1+Z$73)*(1+Z$58)*(1+Z$63)*Z$67</f>
        <v>123.67189497156699</v>
      </c>
      <c r="AA52" s="138">
        <f>+$P52*(1+AA$75)*(1+AA$73)*(1+AA$58)*(1+AA$63)*AA$67</f>
        <v>128.12408319054342</v>
      </c>
      <c r="AB52" s="220" t="s">
        <v>37</v>
      </c>
      <c r="AC52" s="131"/>
      <c r="AD52" s="131"/>
      <c r="AE52" s="222">
        <v>32.75</v>
      </c>
      <c r="AF52" s="222">
        <v>1.313</v>
      </c>
      <c r="AG52" s="223">
        <f>+AF52*AE52</f>
        <v>43.00075</v>
      </c>
      <c r="AH52" s="571" t="s">
        <v>37</v>
      </c>
      <c r="AI52" s="491" t="s">
        <v>38</v>
      </c>
      <c r="AJ52" s="573">
        <v>33.57495709145401</v>
      </c>
      <c r="AK52" s="574"/>
      <c r="AL52" s="575" t="s">
        <v>37</v>
      </c>
      <c r="AM52" s="547">
        <f>+$P52*AM$67*(1+AM$73)*(1+AM$58)*(1+AM$63)</f>
        <v>67.368699</v>
      </c>
      <c r="AN52" s="547">
        <f>+$P52*AN$67*(1+AN$73)*(1+AN$58)*(1+AN$63)/(1+$U$75)*(1+AN$75)</f>
        <v>78.471754365</v>
      </c>
      <c r="AO52" s="543">
        <f aca="true" t="shared" si="85" ref="AO52:AU52">+$AJ52*(1+AO$75)*(1+AO$73)*(1+AO$58)*(1+AO$63)*AO$67</f>
        <v>117.5534791425261</v>
      </c>
      <c r="AP52" s="544">
        <f t="shared" si="85"/>
        <v>109.86315956257243</v>
      </c>
      <c r="AQ52" s="544">
        <f t="shared" si="85"/>
        <v>115.72121224762459</v>
      </c>
      <c r="AR52" s="544">
        <f t="shared" si="85"/>
        <v>119.11430480583549</v>
      </c>
      <c r="AS52" s="544">
        <f t="shared" si="85"/>
        <v>123.1641911692339</v>
      </c>
      <c r="AT52" s="544">
        <f t="shared" si="85"/>
        <v>127.35177366898785</v>
      </c>
      <c r="AU52" s="544">
        <f t="shared" si="85"/>
        <v>131.68173397373346</v>
      </c>
      <c r="AV52" s="548" t="s">
        <v>37</v>
      </c>
      <c r="AZ52" s="26" t="s">
        <v>37</v>
      </c>
      <c r="BA52" s="27" t="s">
        <v>38</v>
      </c>
      <c r="BB52" s="141">
        <v>33.57495709145401</v>
      </c>
      <c r="BC52" s="39"/>
      <c r="BD52" s="62" t="s">
        <v>37</v>
      </c>
      <c r="BE52" s="96">
        <f>+$P52*BE$67*(1+BE$73)*(1+BE$58)*(1+BE$63)</f>
        <v>67.368699</v>
      </c>
      <c r="BF52" s="96">
        <f>+$P52*BF$67*(1+BF$73)*(1+BF$58)*(1+BF$63)/(1+$U$75)*(1+BF$75)</f>
        <v>78.471754365</v>
      </c>
      <c r="BG52" s="138">
        <f aca="true" t="shared" si="86" ref="BG52:BL52">+$AJ52*(1+BG$75)*(1+BG$73)*(1+BG$58)*(1+BG$63)*BG$67</f>
        <v>117.5534791425261</v>
      </c>
      <c r="BH52" s="71">
        <f t="shared" si="86"/>
        <v>116.28187703564602</v>
      </c>
      <c r="BI52" s="71">
        <f t="shared" si="86"/>
        <v>120.33067104469295</v>
      </c>
      <c r="BJ52" s="71">
        <f t="shared" si="86"/>
        <v>127.53861308677027</v>
      </c>
      <c r="BK52" s="71">
        <f t="shared" si="86"/>
        <v>131.87492593172047</v>
      </c>
      <c r="BL52" s="71">
        <f t="shared" si="86"/>
        <v>136.35867341339895</v>
      </c>
      <c r="BM52" s="63" t="s">
        <v>37</v>
      </c>
      <c r="BR52" s="122">
        <f>+AO52-X52</f>
        <v>0.8779818313730914</v>
      </c>
      <c r="BS52" s="122">
        <f>+AP52-Y52</f>
        <v>-9.511256433148603</v>
      </c>
      <c r="BT52" s="122">
        <f>+AQ52-Z52</f>
        <v>-7.950682723942393</v>
      </c>
      <c r="BU52" s="122">
        <f>+AR52-AA52</f>
        <v>-9.009778384707928</v>
      </c>
      <c r="BV52" s="126" t="s">
        <v>37</v>
      </c>
      <c r="BW52" s="125">
        <f>+BR52/X52</f>
        <v>0.00752498897889133</v>
      </c>
      <c r="BX52" s="125">
        <f>+BS52/Y52</f>
        <v>-0.07967583634913475</v>
      </c>
      <c r="BY52" s="125">
        <f>+BT52/Z52</f>
        <v>-0.0642885170132657</v>
      </c>
      <c r="BZ52" s="125">
        <f>+BU52/AA52</f>
        <v>-0.07032072472517736</v>
      </c>
      <c r="CA52" s="126" t="s">
        <v>37</v>
      </c>
      <c r="CB52" s="127">
        <f t="shared" si="37"/>
        <v>-0.05169002227717162</v>
      </c>
      <c r="CC52">
        <v>-0.0034484685213044806</v>
      </c>
      <c r="CP52" s="26" t="s">
        <v>37</v>
      </c>
      <c r="CQ52" s="27" t="s">
        <v>38</v>
      </c>
      <c r="CR52" s="310">
        <v>34.73</v>
      </c>
      <c r="CS52" s="261">
        <v>1726</v>
      </c>
      <c r="CT52" s="62" t="s">
        <v>37</v>
      </c>
      <c r="CU52" s="454">
        <f>+$P52*CU$67*(1+CU$73)*(1+CU$58)*(1+CU$63)</f>
        <v>67.368699</v>
      </c>
      <c r="CV52" s="454">
        <f>+$P52*CV$67*(1+CV$73)*(1+CV$58)*(1+CV$63)/(1+$U$75)*(1+CV$75)</f>
        <v>78.471754365</v>
      </c>
      <c r="CW52" s="138">
        <f>+$AJ52*(1+CW$75)*(1+CW$73)*(1+CW$58)*(1+CW$63)*CW$67</f>
        <v>117.5534791425261</v>
      </c>
      <c r="CX52" s="274">
        <f>+$AJ52*(1+CX$75)*(1+CX$73)*(1+CX$58)*(1+CX$63)*CX$67</f>
        <v>109.86315956257243</v>
      </c>
      <c r="CY52" s="272">
        <f>+$CR52*(1+CY$75)*(1+CY$73)*(1+CY$58)*(1+CY$63)*CY$67</f>
        <v>120.73241675484</v>
      </c>
      <c r="CZ52" s="272">
        <f>+$CR52*(1+CZ$75)*(1+CZ$73)*(1+CZ$58)*(1+CZ$63)*CZ$67</f>
        <v>120.28302108379515</v>
      </c>
      <c r="DA52" s="272">
        <f>+$CR52*(1+DA$75)*(1+DA$73)*(1+DA$58)*(1+DA$63)*DA$67</f>
        <v>123.79711697654969</v>
      </c>
      <c r="DB52" s="272">
        <f>+$CR52*(1+DB$75)*(1+DB$73)*(1+DB$58)*(1+DB$63)*DB$67</f>
        <v>130.0709980178952</v>
      </c>
      <c r="DC52" s="272">
        <f>+$CR52*(1+DC$75)*(1+DC$73)*(1+DC$58)*(1+DC$63)*DC$67</f>
        <v>141.76323236512687</v>
      </c>
      <c r="DD52" s="63" t="s">
        <v>37</v>
      </c>
      <c r="DF52">
        <v>139.9573313158896</v>
      </c>
      <c r="DG52" s="729">
        <f t="shared" si="8"/>
        <v>-1.8059010492372636</v>
      </c>
      <c r="DI52" s="406" t="s">
        <v>37</v>
      </c>
      <c r="DJ52" s="359" t="s">
        <v>38</v>
      </c>
      <c r="DK52" s="408">
        <v>33.57495709145401</v>
      </c>
      <c r="DL52" s="409"/>
      <c r="DM52" s="410" t="s">
        <v>37</v>
      </c>
      <c r="DN52" s="454">
        <f>+$P52*DN$67*(1+DN$73)*(1+DN$58)*(1+DN$63)</f>
        <v>67.368699</v>
      </c>
      <c r="DO52" s="454">
        <f>+$P52*DO$67*(1+DO$73)*(1+DO$58)*(1+DO$63)/(1+$U$75)*(1+DO$75)</f>
        <v>78.471754365</v>
      </c>
      <c r="DP52" s="138">
        <f>+$AJ52*(1+DP$75)*(1+DP$73)*(1+DP$58)*(1+DP$63)*DP$67</f>
        <v>117.5534791425261</v>
      </c>
      <c r="DQ52" s="397">
        <f t="shared" si="39"/>
        <v>0</v>
      </c>
      <c r="DR52" s="397">
        <f t="shared" si="40"/>
        <v>5.01120450721541</v>
      </c>
      <c r="DS52" s="397">
        <f t="shared" si="41"/>
        <v>1.1687162779596605</v>
      </c>
      <c r="DT52" s="397">
        <f t="shared" si="42"/>
        <v>0.632925807315786</v>
      </c>
      <c r="DU52" s="397">
        <f t="shared" si="43"/>
        <v>2.719224348907346</v>
      </c>
      <c r="DV52" s="397">
        <f t="shared" si="44"/>
        <v>10.08149839139341</v>
      </c>
      <c r="DW52" s="400" t="s">
        <v>37</v>
      </c>
    </row>
    <row r="53" spans="2:127" ht="5.25" customHeight="1">
      <c r="B53" s="26" t="s">
        <v>37</v>
      </c>
      <c r="C53" s="27" t="s">
        <v>38</v>
      </c>
      <c r="D53" s="38"/>
      <c r="E53" s="38"/>
      <c r="F53" s="38"/>
      <c r="G53" s="38"/>
      <c r="H53" s="38"/>
      <c r="I53" s="26" t="s">
        <v>37</v>
      </c>
      <c r="T53" s="39"/>
      <c r="U53" s="97"/>
      <c r="V53" s="97"/>
      <c r="W53" s="233"/>
      <c r="X53" s="233"/>
      <c r="Y53" s="233"/>
      <c r="Z53" s="131"/>
      <c r="AA53" s="131"/>
      <c r="AB53" s="131"/>
      <c r="AC53" s="131"/>
      <c r="AD53" s="131"/>
      <c r="AL53" s="574"/>
      <c r="AM53" s="576"/>
      <c r="AN53" s="576"/>
      <c r="AO53" s="577"/>
      <c r="AP53" s="577"/>
      <c r="AQ53" s="577"/>
      <c r="AR53" s="571"/>
      <c r="AS53" s="571"/>
      <c r="AT53" s="571"/>
      <c r="AU53" s="571"/>
      <c r="AV53" s="571"/>
      <c r="BD53" s="39"/>
      <c r="BE53" s="97"/>
      <c r="BF53" s="97"/>
      <c r="BG53" s="48"/>
      <c r="BH53" s="48"/>
      <c r="BI53" s="48"/>
      <c r="BJ53" s="26"/>
      <c r="BK53" s="26"/>
      <c r="BL53" s="26"/>
      <c r="BM53" s="26"/>
      <c r="BV53" s="123"/>
      <c r="CP53" s="26"/>
      <c r="CQ53" s="27"/>
      <c r="CR53" s="33"/>
      <c r="CS53" s="33"/>
      <c r="CT53" s="39"/>
      <c r="CU53" s="457"/>
      <c r="CV53" s="457"/>
      <c r="CW53" s="233"/>
      <c r="CX53" s="233"/>
      <c r="CY53" s="48"/>
      <c r="CZ53" s="33"/>
      <c r="DA53" s="33"/>
      <c r="DB53" s="33"/>
      <c r="DC53" s="33"/>
      <c r="DD53" s="26"/>
      <c r="DI53" s="406"/>
      <c r="DK53" s="360"/>
      <c r="DL53" s="360"/>
      <c r="DM53" s="409"/>
      <c r="DN53" s="457"/>
      <c r="DO53" s="457"/>
      <c r="DP53" s="233"/>
      <c r="DQ53" s="411"/>
      <c r="DR53" s="411"/>
      <c r="DS53" s="406"/>
      <c r="DT53" s="406"/>
      <c r="DU53" s="406"/>
      <c r="DV53" s="406"/>
      <c r="DW53" s="406"/>
    </row>
    <row r="54" spans="4:127" ht="12.75" hidden="1">
      <c r="D54" s="38"/>
      <c r="E54" s="38"/>
      <c r="F54" s="38"/>
      <c r="G54" s="38"/>
      <c r="H54" s="38"/>
      <c r="I54" s="26"/>
      <c r="Q54" s="106"/>
      <c r="R54" s="107"/>
      <c r="S54" s="107"/>
      <c r="T54" s="108" t="s">
        <v>76</v>
      </c>
      <c r="U54" s="94"/>
      <c r="V54" s="94"/>
      <c r="W54" s="234">
        <f>(1+(W59*W63)+W59)*W79</f>
        <v>1.28125</v>
      </c>
      <c r="X54" s="234">
        <f>(1+(X59*X63)+X59)*X79</f>
        <v>1.4540000000000002</v>
      </c>
      <c r="Y54" s="234">
        <f>(1+(Y59*Y63)+Y59)*Y79</f>
        <v>1.339</v>
      </c>
      <c r="Z54" s="234">
        <f>(1+(Z59*Z63)+Z59)*Z79</f>
        <v>1.339</v>
      </c>
      <c r="AA54" s="235">
        <f>(1+(AA59*AA63)+AA59)*AA79</f>
        <v>1.339</v>
      </c>
      <c r="AB54" s="131"/>
      <c r="AC54" s="131"/>
      <c r="AD54" s="131"/>
      <c r="AK54" s="500"/>
      <c r="AL54" s="578" t="s">
        <v>76</v>
      </c>
      <c r="AM54" s="542"/>
      <c r="AN54" s="542"/>
      <c r="AO54" s="579">
        <f aca="true" t="shared" si="87" ref="AO54:AT54">(1+(AO59*AO63)+AO59)*AO79</f>
        <v>1.37125</v>
      </c>
      <c r="AP54" s="579">
        <f t="shared" si="87"/>
        <v>1.27625</v>
      </c>
      <c r="AQ54" s="579">
        <f t="shared" si="87"/>
        <v>1.27625</v>
      </c>
      <c r="AR54" s="579">
        <f t="shared" si="87"/>
        <v>1.33</v>
      </c>
      <c r="AS54" s="579">
        <f t="shared" si="87"/>
        <v>1.33</v>
      </c>
      <c r="AT54" s="579">
        <f t="shared" si="87"/>
        <v>1.33</v>
      </c>
      <c r="AU54" s="579">
        <f>(1+(AU59*AU63)+AU59)*AU79</f>
        <v>1.33</v>
      </c>
      <c r="AV54" s="571"/>
      <c r="BC54" s="107"/>
      <c r="BD54" s="108" t="s">
        <v>76</v>
      </c>
      <c r="BE54" s="94"/>
      <c r="BF54" s="94"/>
      <c r="BG54" s="113">
        <f aca="true" t="shared" si="88" ref="BG54:BL54">(1+(BG59*BG63)+BG59)*BG79</f>
        <v>1.37125</v>
      </c>
      <c r="BH54" s="113">
        <f t="shared" si="88"/>
        <v>1.27625</v>
      </c>
      <c r="BI54" s="113">
        <f t="shared" si="88"/>
        <v>1.3375000000000001</v>
      </c>
      <c r="BJ54" s="113">
        <f t="shared" si="88"/>
        <v>1.3375000000000001</v>
      </c>
      <c r="BK54" s="113">
        <f t="shared" si="88"/>
        <v>1.3375000000000001</v>
      </c>
      <c r="BL54" s="113">
        <f t="shared" si="88"/>
        <v>1.3375000000000001</v>
      </c>
      <c r="BM54" s="26"/>
      <c r="CP54" s="26"/>
      <c r="CQ54" s="27"/>
      <c r="CR54" s="33"/>
      <c r="CS54" s="107"/>
      <c r="CT54" s="108" t="s">
        <v>76</v>
      </c>
      <c r="CU54" s="453"/>
      <c r="CV54" s="453"/>
      <c r="CW54" s="234">
        <f>(1+(CW59*CW63)+CW59)*CW79</f>
        <v>1.37125</v>
      </c>
      <c r="CX54" s="234">
        <f>(1+(CX59*CX63)+CX59)*CX79</f>
        <v>1.27625</v>
      </c>
      <c r="CY54" s="678">
        <f>(1+(CY59*CY63)+CY59)*CX83</f>
        <v>1.242</v>
      </c>
      <c r="CZ54" s="678">
        <f>(1+(CZ59*CZ63)+CZ59)*CY83</f>
        <v>1.27625</v>
      </c>
      <c r="DA54" s="678">
        <f>(1+(DA59*DA63)+DA59)*CZ83</f>
        <v>1.27625</v>
      </c>
      <c r="DB54" s="678">
        <f>(1+(DB59*DB63)+DB59)*DA83</f>
        <v>1.2775</v>
      </c>
      <c r="DC54" s="678">
        <f>(1+(DC59*DC63)+DC59)*DB83</f>
        <v>1.28</v>
      </c>
      <c r="DD54" s="26"/>
      <c r="DI54" s="406"/>
      <c r="DK54" s="360"/>
      <c r="DL54" s="367"/>
      <c r="DM54" s="412" t="s">
        <v>76</v>
      </c>
      <c r="DN54" s="453"/>
      <c r="DO54" s="453"/>
      <c r="DP54" s="234">
        <f aca="true" t="shared" si="89" ref="DP54:DU54">(1+(DP59*DP63)+DP59)*DP79</f>
        <v>1.37125</v>
      </c>
      <c r="DQ54" s="413">
        <f t="shared" si="89"/>
        <v>1</v>
      </c>
      <c r="DR54" s="413">
        <f t="shared" si="89"/>
        <v>0.9701500000000001</v>
      </c>
      <c r="DS54" s="413">
        <f t="shared" si="89"/>
        <v>0.9497500000000001</v>
      </c>
      <c r="DT54" s="413">
        <f t="shared" si="89"/>
        <v>0.9497500000000001</v>
      </c>
      <c r="DU54" s="413">
        <f t="shared" si="89"/>
        <v>0.9495</v>
      </c>
      <c r="DV54" s="413">
        <f>(1+(DV59*DV63)+DV59)*DV79</f>
        <v>0.9490000000000001</v>
      </c>
      <c r="DW54" s="406"/>
    </row>
    <row r="55" spans="17:126" ht="13.5" thickBot="1">
      <c r="Q55" s="109"/>
      <c r="R55" s="110"/>
      <c r="S55" s="110"/>
      <c r="T55" s="111" t="s">
        <v>67</v>
      </c>
      <c r="U55" s="112">
        <f aca="true" t="shared" si="90" ref="U55:Z55">(1+(U59*U63)+U59)*U65</f>
        <v>1.2081250000000001</v>
      </c>
      <c r="V55" s="112">
        <f t="shared" si="90"/>
        <v>1.218595</v>
      </c>
      <c r="W55" s="236">
        <f t="shared" si="90"/>
        <v>1.28125</v>
      </c>
      <c r="X55" s="236">
        <f t="shared" si="90"/>
        <v>1.478718</v>
      </c>
      <c r="Y55" s="236">
        <f t="shared" si="90"/>
        <v>1.3849129709999997</v>
      </c>
      <c r="Z55" s="236">
        <f t="shared" si="90"/>
        <v>1.4084564915069995</v>
      </c>
      <c r="AA55" s="237">
        <f>(1+(AA59*AA63)+AA59)*AA65</f>
        <v>1.4324002518626182</v>
      </c>
      <c r="AK55" s="522"/>
      <c r="AL55" s="580" t="s">
        <v>67</v>
      </c>
      <c r="AM55" s="581">
        <f aca="true" t="shared" si="91" ref="AM55:AR55">(1+(AM59*AM63)+AM59)*AM65</f>
        <v>1.2081250000000001</v>
      </c>
      <c r="AN55" s="581">
        <f t="shared" si="91"/>
        <v>1.218595</v>
      </c>
      <c r="AO55" s="582">
        <f t="shared" si="91"/>
        <v>1.37125</v>
      </c>
      <c r="AP55" s="582">
        <f>(1+(AP59*AP63)+AP59)*AP65</f>
        <v>1.27625</v>
      </c>
      <c r="AQ55" s="582">
        <f t="shared" si="91"/>
        <v>1.30815625</v>
      </c>
      <c r="AR55" s="582">
        <f t="shared" si="91"/>
        <v>1.39733125</v>
      </c>
      <c r="AS55" s="582">
        <f>(1+(AS59*AS63)+AS59)*AS65</f>
        <v>1.43226453125</v>
      </c>
      <c r="AT55" s="582">
        <f>(1+(AT59*AT63)+AT59)*AT65</f>
        <v>1.4680711445312498</v>
      </c>
      <c r="AU55" s="582">
        <f>(1+(AU59*AU63)+AU59)*AU65</f>
        <v>1.5047729231445308</v>
      </c>
      <c r="BC55" s="110"/>
      <c r="BD55" s="111" t="s">
        <v>67</v>
      </c>
      <c r="BE55" s="112">
        <f aca="true" t="shared" si="92" ref="BE55:BL55">(1+(BE59*BE63)+BE59)*BE65</f>
        <v>1.2081250000000001</v>
      </c>
      <c r="BF55" s="112">
        <f t="shared" si="92"/>
        <v>1.218595</v>
      </c>
      <c r="BG55" s="114">
        <f t="shared" si="92"/>
        <v>1.37125</v>
      </c>
      <c r="BH55" s="114">
        <f t="shared" si="92"/>
        <v>1.30815625</v>
      </c>
      <c r="BI55" s="114">
        <f t="shared" si="92"/>
        <v>1.4052109375</v>
      </c>
      <c r="BJ55" s="114">
        <f t="shared" si="92"/>
        <v>1.4403412109375</v>
      </c>
      <c r="BK55" s="114">
        <f t="shared" si="92"/>
        <v>1.4763497412109374</v>
      </c>
      <c r="BL55" s="114">
        <f t="shared" si="92"/>
        <v>1.5132584847412107</v>
      </c>
      <c r="CP55" s="26"/>
      <c r="CQ55" s="27"/>
      <c r="CR55" s="33"/>
      <c r="CS55" s="110"/>
      <c r="CT55" s="111" t="s">
        <v>67</v>
      </c>
      <c r="CU55" s="458">
        <f>(1+(CU59*CU63)+CU59)*CU65</f>
        <v>1.2081250000000001</v>
      </c>
      <c r="CV55" s="458">
        <f>(1+(CV59*CV63)+CV59)*CV65</f>
        <v>1.218595</v>
      </c>
      <c r="CW55" s="236">
        <f>(1+(CW59*CW63)+CW59)*CW65</f>
        <v>1.37125</v>
      </c>
      <c r="CX55" s="236">
        <f aca="true" t="shared" si="93" ref="CX55:DC55">(1+(CX59*CX63)+CX59)*CX65</f>
        <v>1.27625</v>
      </c>
      <c r="CY55" s="679">
        <f t="shared" si="93"/>
        <v>1.242</v>
      </c>
      <c r="CZ55" s="679">
        <f t="shared" si="93"/>
        <v>1.30560375</v>
      </c>
      <c r="DA55" s="679">
        <f t="shared" si="93"/>
        <v>1.33693824</v>
      </c>
      <c r="DB55" s="679">
        <f t="shared" si="93"/>
        <v>1.37036562432</v>
      </c>
      <c r="DC55" s="679">
        <f t="shared" si="93"/>
        <v>1.4060004940185602</v>
      </c>
      <c r="DD55" s="27"/>
      <c r="DI55" s="406"/>
      <c r="DK55" s="360"/>
      <c r="DL55" s="386"/>
      <c r="DM55" s="414" t="s">
        <v>67</v>
      </c>
      <c r="DN55" s="458">
        <f>(1+(DN59*DN63)+DN59)*DN65</f>
        <v>1.2081250000000001</v>
      </c>
      <c r="DO55" s="458">
        <f>(1+(DO59*DO63)+DO59)*DO65</f>
        <v>1.218595</v>
      </c>
      <c r="DP55" s="236">
        <f>(1+(DP59*DP63)+DP59)*DP65</f>
        <v>1.37125</v>
      </c>
      <c r="DQ55" s="415">
        <f aca="true" t="shared" si="94" ref="DQ55:DV55">(1+(DQ59*DQ63)+DQ59)*DQ65</f>
        <v>0</v>
      </c>
      <c r="DR55" s="415">
        <f t="shared" si="94"/>
        <v>-0.024253749999999914</v>
      </c>
      <c r="DS55" s="415">
        <f t="shared" si="94"/>
        <v>-0.026236843750000013</v>
      </c>
      <c r="DT55" s="415">
        <f t="shared" si="94"/>
        <v>-0.02786435909374985</v>
      </c>
      <c r="DU55" s="415">
        <f t="shared" si="94"/>
        <v>-0.029548100672437287</v>
      </c>
      <c r="DV55" s="415">
        <f t="shared" si="94"/>
        <v>-0.03128884026475471</v>
      </c>
    </row>
    <row r="56" spans="2:126" ht="15.75" hidden="1">
      <c r="B56" s="1" t="s">
        <v>62</v>
      </c>
      <c r="C56" s="2"/>
      <c r="D56" s="3"/>
      <c r="E56" s="3"/>
      <c r="F56" s="3"/>
      <c r="G56" s="2"/>
      <c r="H56" s="2"/>
      <c r="I56" s="4"/>
      <c r="R56" s="104" t="s">
        <v>74</v>
      </c>
      <c r="S56" s="40"/>
      <c r="T56" s="41"/>
      <c r="U56" s="105"/>
      <c r="V56" s="105"/>
      <c r="W56" s="238" t="s">
        <v>69</v>
      </c>
      <c r="X56" s="238" t="s">
        <v>70</v>
      </c>
      <c r="Y56" s="238" t="s">
        <v>70</v>
      </c>
      <c r="Z56" s="238" t="s">
        <v>70</v>
      </c>
      <c r="AA56" s="238" t="s">
        <v>70</v>
      </c>
      <c r="AK56" s="583"/>
      <c r="AL56" s="584"/>
      <c r="AM56" s="585"/>
      <c r="AN56" s="585"/>
      <c r="AO56" s="583" t="s">
        <v>69</v>
      </c>
      <c r="AP56" s="583" t="s">
        <v>70</v>
      </c>
      <c r="AQ56" s="583" t="s">
        <v>70</v>
      </c>
      <c r="AR56" s="583" t="s">
        <v>70</v>
      </c>
      <c r="AS56" s="586"/>
      <c r="AT56" s="586"/>
      <c r="AU56" s="586"/>
      <c r="BC56" s="40"/>
      <c r="BD56" s="41"/>
      <c r="BE56" s="105"/>
      <c r="BF56" s="105"/>
      <c r="BG56" s="40" t="s">
        <v>69</v>
      </c>
      <c r="BH56" s="40" t="s">
        <v>70</v>
      </c>
      <c r="BI56" s="40" t="s">
        <v>70</v>
      </c>
      <c r="BJ56" s="40" t="s">
        <v>70</v>
      </c>
      <c r="BK56" s="40" t="s">
        <v>70</v>
      </c>
      <c r="BL56" s="40" t="s">
        <v>70</v>
      </c>
      <c r="CP56" s="26"/>
      <c r="CQ56" s="27"/>
      <c r="CR56" s="33"/>
      <c r="CS56" s="40"/>
      <c r="CT56" s="41"/>
      <c r="CU56" s="459"/>
      <c r="CV56" s="459"/>
      <c r="CW56" s="238" t="s">
        <v>69</v>
      </c>
      <c r="CX56" s="238" t="s">
        <v>70</v>
      </c>
      <c r="CY56" s="680" t="s">
        <v>70</v>
      </c>
      <c r="CZ56" s="680" t="s">
        <v>70</v>
      </c>
      <c r="DA56" s="44"/>
      <c r="DB56" s="44"/>
      <c r="DC56" s="44"/>
      <c r="DD56" s="27"/>
      <c r="DI56" s="406"/>
      <c r="DK56" s="360"/>
      <c r="DL56" s="416"/>
      <c r="DM56" s="417"/>
      <c r="DN56" s="459"/>
      <c r="DO56" s="459"/>
      <c r="DP56" s="238" t="s">
        <v>69</v>
      </c>
      <c r="DQ56" s="416" t="s">
        <v>70</v>
      </c>
      <c r="DR56" s="416" t="s">
        <v>70</v>
      </c>
      <c r="DS56" s="416" t="s">
        <v>70</v>
      </c>
      <c r="DT56" s="418"/>
      <c r="DU56" s="418"/>
      <c r="DV56" s="418"/>
    </row>
    <row r="57" spans="2:127" ht="17.25" customHeight="1" thickBot="1">
      <c r="B57" s="5" t="s">
        <v>52</v>
      </c>
      <c r="C57" s="6"/>
      <c r="D57" s="7" t="s">
        <v>53</v>
      </c>
      <c r="E57" s="7" t="s">
        <v>41</v>
      </c>
      <c r="F57" s="7" t="s">
        <v>42</v>
      </c>
      <c r="G57" s="7" t="s">
        <v>45</v>
      </c>
      <c r="H57" s="7" t="s">
        <v>43</v>
      </c>
      <c r="I57" s="8" t="s">
        <v>44</v>
      </c>
      <c r="R57" s="5" t="s">
        <v>52</v>
      </c>
      <c r="S57" s="40"/>
      <c r="T57" s="41"/>
      <c r="U57" s="81" t="s">
        <v>41</v>
      </c>
      <c r="V57" s="81" t="s">
        <v>42</v>
      </c>
      <c r="W57" s="239" t="s">
        <v>45</v>
      </c>
      <c r="X57" s="239" t="s">
        <v>43</v>
      </c>
      <c r="Y57" s="240" t="s">
        <v>44</v>
      </c>
      <c r="Z57" s="240" t="s">
        <v>68</v>
      </c>
      <c r="AA57" s="240" t="s">
        <v>73</v>
      </c>
      <c r="AB57" s="240"/>
      <c r="AC57" s="241"/>
      <c r="AD57" s="241"/>
      <c r="AK57" s="583"/>
      <c r="AL57" s="584"/>
      <c r="AM57" s="587" t="s">
        <v>41</v>
      </c>
      <c r="AN57" s="587" t="s">
        <v>42</v>
      </c>
      <c r="AO57" s="588" t="s">
        <v>43</v>
      </c>
      <c r="AP57" s="588" t="s">
        <v>44</v>
      </c>
      <c r="AQ57" s="588" t="s">
        <v>68</v>
      </c>
      <c r="AR57" s="588" t="s">
        <v>73</v>
      </c>
      <c r="AS57" s="588" t="s">
        <v>95</v>
      </c>
      <c r="AT57" s="588" t="s">
        <v>96</v>
      </c>
      <c r="AU57" s="588" t="s">
        <v>189</v>
      </c>
      <c r="AV57" s="589"/>
      <c r="BC57" s="40"/>
      <c r="BD57" s="41"/>
      <c r="BE57" s="81" t="s">
        <v>41</v>
      </c>
      <c r="BF57" s="81" t="s">
        <v>42</v>
      </c>
      <c r="BG57" s="35" t="s">
        <v>43</v>
      </c>
      <c r="BH57" s="35" t="s">
        <v>44</v>
      </c>
      <c r="BI57" s="35" t="s">
        <v>68</v>
      </c>
      <c r="BJ57" s="35" t="s">
        <v>73</v>
      </c>
      <c r="BK57" s="35" t="s">
        <v>95</v>
      </c>
      <c r="BL57" s="35" t="s">
        <v>96</v>
      </c>
      <c r="BM57" s="50"/>
      <c r="CP57" s="26"/>
      <c r="CQ57" s="27"/>
      <c r="CR57" s="33"/>
      <c r="CS57" s="40"/>
      <c r="CT57" s="41"/>
      <c r="CU57" s="460" t="s">
        <v>41</v>
      </c>
      <c r="CV57" s="460" t="s">
        <v>42</v>
      </c>
      <c r="CW57" s="214" t="s">
        <v>43</v>
      </c>
      <c r="CX57" s="214" t="s">
        <v>44</v>
      </c>
      <c r="CY57" s="35" t="s">
        <v>68</v>
      </c>
      <c r="CZ57" s="35" t="s">
        <v>73</v>
      </c>
      <c r="DA57" s="35" t="s">
        <v>95</v>
      </c>
      <c r="DB57" s="35" t="s">
        <v>96</v>
      </c>
      <c r="DC57" s="35" t="s">
        <v>189</v>
      </c>
      <c r="DD57" s="50"/>
      <c r="DI57" s="406"/>
      <c r="DK57" s="360"/>
      <c r="DL57" s="416"/>
      <c r="DM57" s="417"/>
      <c r="DN57" s="460" t="s">
        <v>41</v>
      </c>
      <c r="DO57" s="460" t="s">
        <v>42</v>
      </c>
      <c r="DP57" s="214" t="s">
        <v>43</v>
      </c>
      <c r="DQ57" s="419" t="s">
        <v>44</v>
      </c>
      <c r="DR57" s="419" t="s">
        <v>68</v>
      </c>
      <c r="DS57" s="419" t="s">
        <v>73</v>
      </c>
      <c r="DT57" s="419" t="s">
        <v>95</v>
      </c>
      <c r="DU57" s="419" t="s">
        <v>96</v>
      </c>
      <c r="DV57" s="419" t="s">
        <v>189</v>
      </c>
      <c r="DW57" s="420"/>
    </row>
    <row r="58" spans="2:126" ht="21.75" customHeight="1" thickBot="1" thickTop="1">
      <c r="B58" s="5"/>
      <c r="C58" s="6" t="s">
        <v>54</v>
      </c>
      <c r="D58" s="9">
        <v>0.6</v>
      </c>
      <c r="E58" s="10">
        <v>0.49</v>
      </c>
      <c r="F58" s="10">
        <v>0.475</v>
      </c>
      <c r="G58" s="10">
        <v>0.465</v>
      </c>
      <c r="H58" s="10">
        <v>0.445</v>
      </c>
      <c r="I58" s="11">
        <v>0.41</v>
      </c>
      <c r="R58" s="5"/>
      <c r="S58" s="40" t="s">
        <v>54</v>
      </c>
      <c r="T58" s="42"/>
      <c r="U58" s="82">
        <v>0.52</v>
      </c>
      <c r="V58" s="82">
        <v>0.457</v>
      </c>
      <c r="W58" s="242">
        <v>0.48</v>
      </c>
      <c r="X58" s="242">
        <v>0.57</v>
      </c>
      <c r="Y58" s="243">
        <v>0.555</v>
      </c>
      <c r="Z58" s="243">
        <v>0.555</v>
      </c>
      <c r="AA58" s="243">
        <v>0.555</v>
      </c>
      <c r="AK58" s="590" t="s">
        <v>88</v>
      </c>
      <c r="AL58" s="591"/>
      <c r="AM58" s="592">
        <v>0.52</v>
      </c>
      <c r="AN58" s="592">
        <v>0.457</v>
      </c>
      <c r="AO58" s="593">
        <v>0.56</v>
      </c>
      <c r="AP58" s="594">
        <v>0.46</v>
      </c>
      <c r="AQ58" s="595">
        <v>0.515</v>
      </c>
      <c r="AR58" s="596">
        <v>0.515</v>
      </c>
      <c r="AS58" s="597">
        <v>0.515</v>
      </c>
      <c r="AT58" s="598">
        <v>0.515</v>
      </c>
      <c r="AU58" s="598">
        <v>0.515</v>
      </c>
      <c r="BC58" s="40" t="s">
        <v>88</v>
      </c>
      <c r="BD58" s="42"/>
      <c r="BE58" s="82">
        <v>0.52</v>
      </c>
      <c r="BF58" s="82">
        <v>0.457</v>
      </c>
      <c r="BG58" s="42">
        <v>0.56</v>
      </c>
      <c r="BH58" s="130">
        <v>0.515</v>
      </c>
      <c r="BI58" s="130">
        <v>0.517</v>
      </c>
      <c r="BJ58" s="73">
        <v>0.555</v>
      </c>
      <c r="BK58" s="73">
        <v>0.555</v>
      </c>
      <c r="BL58" s="73">
        <v>0.555</v>
      </c>
      <c r="CP58" s="26"/>
      <c r="CQ58" s="27"/>
      <c r="CR58" s="33"/>
      <c r="CS58" s="275" t="s">
        <v>88</v>
      </c>
      <c r="CT58" s="276"/>
      <c r="CU58" s="461">
        <v>0.52</v>
      </c>
      <c r="CV58" s="461">
        <v>0.457</v>
      </c>
      <c r="CW58" s="462">
        <v>0.56</v>
      </c>
      <c r="CX58" s="653">
        <v>0.46</v>
      </c>
      <c r="CY58" s="730">
        <v>0.465</v>
      </c>
      <c r="CZ58" s="681">
        <v>0.49</v>
      </c>
      <c r="DA58" s="682">
        <v>0.48</v>
      </c>
      <c r="DB58" s="682">
        <v>0.5</v>
      </c>
      <c r="DC58" s="682">
        <v>0.57</v>
      </c>
      <c r="DD58" s="27"/>
      <c r="DI58" s="406"/>
      <c r="DK58" s="360"/>
      <c r="DL58" s="421" t="s">
        <v>88</v>
      </c>
      <c r="DM58" s="422"/>
      <c r="DN58" s="461">
        <v>0.52</v>
      </c>
      <c r="DO58" s="461">
        <v>0.457</v>
      </c>
      <c r="DP58" s="462">
        <v>0.56</v>
      </c>
      <c r="DQ58" s="423">
        <f aca="true" t="shared" si="95" ref="DQ58:DQ75">+CX58-AP58</f>
        <v>0</v>
      </c>
      <c r="DR58" s="424">
        <f aca="true" t="shared" si="96" ref="DR58:DR75">+CY58-AQ58</f>
        <v>-0.04999999999999999</v>
      </c>
      <c r="DS58" s="339">
        <f aca="true" t="shared" si="97" ref="DS58:DS75">+CZ58-AR58</f>
        <v>-0.025000000000000022</v>
      </c>
      <c r="DT58" s="425">
        <f aca="true" t="shared" si="98" ref="DT58:DT75">+DA58-AS58</f>
        <v>-0.03500000000000003</v>
      </c>
      <c r="DU58" s="332">
        <f aca="true" t="shared" si="99" ref="DU58:DU75">+DB58-AT58</f>
        <v>-0.015000000000000013</v>
      </c>
      <c r="DV58" s="332">
        <f aca="true" t="shared" si="100" ref="DV58:DV75">+DC58-AU58</f>
        <v>0.05499999999999994</v>
      </c>
    </row>
    <row r="59" spans="2:126" ht="16.5" customHeight="1" thickTop="1">
      <c r="B59" s="5"/>
      <c r="C59" s="6" t="s">
        <v>40</v>
      </c>
      <c r="D59" s="9">
        <v>0.25</v>
      </c>
      <c r="E59" s="10">
        <v>0.15</v>
      </c>
      <c r="F59" s="10">
        <v>0.14</v>
      </c>
      <c r="G59" s="10">
        <v>0.14</v>
      </c>
      <c r="H59" s="10">
        <v>0.19</v>
      </c>
      <c r="I59" s="11">
        <v>0.21</v>
      </c>
      <c r="R59" s="5"/>
      <c r="S59" s="40" t="s">
        <v>40</v>
      </c>
      <c r="T59" s="42"/>
      <c r="U59" s="82">
        <v>0.185</v>
      </c>
      <c r="V59" s="82">
        <v>0.195</v>
      </c>
      <c r="W59" s="242">
        <v>0.25</v>
      </c>
      <c r="X59" s="242">
        <v>0.4</v>
      </c>
      <c r="Y59" s="243">
        <v>0.3</v>
      </c>
      <c r="Z59" s="243">
        <v>0.3</v>
      </c>
      <c r="AA59" s="243">
        <v>0.3</v>
      </c>
      <c r="AK59" s="599" t="s">
        <v>40</v>
      </c>
      <c r="AL59" s="600"/>
      <c r="AM59" s="601">
        <v>0.185</v>
      </c>
      <c r="AN59" s="601">
        <v>0.195</v>
      </c>
      <c r="AO59" s="602">
        <v>0.33</v>
      </c>
      <c r="AP59" s="603">
        <v>0.25</v>
      </c>
      <c r="AQ59" s="603">
        <v>0.25</v>
      </c>
      <c r="AR59" s="603">
        <v>0.3</v>
      </c>
      <c r="AS59" s="603">
        <v>0.3</v>
      </c>
      <c r="AT59" s="603">
        <v>0.3</v>
      </c>
      <c r="AU59" s="603">
        <v>0.3</v>
      </c>
      <c r="BC59" s="40" t="s">
        <v>40</v>
      </c>
      <c r="BD59" s="42"/>
      <c r="BE59" s="82">
        <v>0.185</v>
      </c>
      <c r="BF59" s="82">
        <v>0.195</v>
      </c>
      <c r="BG59" s="42">
        <v>0.33</v>
      </c>
      <c r="BH59" s="73">
        <v>0.25</v>
      </c>
      <c r="BI59" s="73">
        <v>0.3</v>
      </c>
      <c r="BJ59" s="73">
        <v>0.3</v>
      </c>
      <c r="BK59" s="73">
        <v>0.3</v>
      </c>
      <c r="BL59" s="73">
        <v>0.3</v>
      </c>
      <c r="CP59" s="26"/>
      <c r="CQ59" s="27"/>
      <c r="CR59" s="33"/>
      <c r="CS59" s="277" t="s">
        <v>40</v>
      </c>
      <c r="CT59" s="278"/>
      <c r="CU59" s="463">
        <v>0.185</v>
      </c>
      <c r="CV59" s="463">
        <v>0.195</v>
      </c>
      <c r="CW59" s="464">
        <v>0.33</v>
      </c>
      <c r="CX59" s="654">
        <v>0.25</v>
      </c>
      <c r="CY59" s="732">
        <v>0.22</v>
      </c>
      <c r="CZ59" s="683">
        <v>0.25</v>
      </c>
      <c r="DA59" s="683">
        <v>0.25</v>
      </c>
      <c r="DB59" s="683">
        <v>0.25</v>
      </c>
      <c r="DC59" s="683">
        <v>0.25</v>
      </c>
      <c r="DD59" s="27"/>
      <c r="DI59" s="406"/>
      <c r="DK59" s="360"/>
      <c r="DL59" s="426" t="s">
        <v>40</v>
      </c>
      <c r="DM59" s="427"/>
      <c r="DN59" s="463">
        <v>0.185</v>
      </c>
      <c r="DO59" s="463">
        <v>0.195</v>
      </c>
      <c r="DP59" s="464">
        <v>0.33</v>
      </c>
      <c r="DQ59" s="337">
        <f t="shared" si="95"/>
        <v>0</v>
      </c>
      <c r="DR59" s="337">
        <f t="shared" si="96"/>
        <v>-0.03</v>
      </c>
      <c r="DS59" s="337">
        <f t="shared" si="97"/>
        <v>-0.04999999999999999</v>
      </c>
      <c r="DT59" s="337">
        <f t="shared" si="98"/>
        <v>-0.04999999999999999</v>
      </c>
      <c r="DU59" s="337">
        <f t="shared" si="99"/>
        <v>-0.04999999999999999</v>
      </c>
      <c r="DV59" s="337">
        <f t="shared" si="100"/>
        <v>-0.04999999999999999</v>
      </c>
    </row>
    <row r="60" spans="2:126" ht="22.5" customHeight="1">
      <c r="B60" s="5"/>
      <c r="C60" s="6"/>
      <c r="D60" s="9"/>
      <c r="E60" s="10"/>
      <c r="F60" s="10"/>
      <c r="G60" s="10"/>
      <c r="H60" s="10"/>
      <c r="I60" s="11"/>
      <c r="R60" s="5"/>
      <c r="S60" s="40"/>
      <c r="T60" s="42"/>
      <c r="U60" s="82"/>
      <c r="V60" s="82"/>
      <c r="W60" s="242"/>
      <c r="X60" s="242"/>
      <c r="Y60" s="243"/>
      <c r="Z60" s="243"/>
      <c r="AA60" s="243"/>
      <c r="AK60" s="599" t="s">
        <v>190</v>
      </c>
      <c r="AL60" s="600" t="s">
        <v>185</v>
      </c>
      <c r="AM60" s="601"/>
      <c r="AN60" s="601"/>
      <c r="AO60" s="602"/>
      <c r="AP60" s="603"/>
      <c r="AQ60" s="603"/>
      <c r="AR60" s="603"/>
      <c r="AS60" s="603"/>
      <c r="AT60" s="603"/>
      <c r="AU60" s="603"/>
      <c r="BC60" s="40"/>
      <c r="BD60" s="42"/>
      <c r="BE60" s="82"/>
      <c r="BF60" s="82"/>
      <c r="BG60" s="42"/>
      <c r="BH60" s="73"/>
      <c r="BI60" s="73"/>
      <c r="BJ60" s="73"/>
      <c r="BK60" s="73"/>
      <c r="BL60" s="73"/>
      <c r="CP60" s="26"/>
      <c r="CQ60" s="27"/>
      <c r="CR60" s="33"/>
      <c r="CS60" s="673" t="s">
        <v>190</v>
      </c>
      <c r="CT60" s="674" t="s">
        <v>185</v>
      </c>
      <c r="CU60" s="463"/>
      <c r="CV60" s="463"/>
      <c r="CW60" s="464"/>
      <c r="CX60" s="654"/>
      <c r="CY60" s="683"/>
      <c r="CZ60" s="683"/>
      <c r="DA60" s="683"/>
      <c r="DB60" s="683"/>
      <c r="DC60" s="683"/>
      <c r="DD60" s="27"/>
      <c r="DI60" s="406"/>
      <c r="DK60" s="360"/>
      <c r="DL60" s="426" t="s">
        <v>190</v>
      </c>
      <c r="DM60" s="427" t="s">
        <v>185</v>
      </c>
      <c r="DN60" s="463"/>
      <c r="DO60" s="463"/>
      <c r="DP60" s="464"/>
      <c r="DQ60" s="337">
        <f t="shared" si="95"/>
        <v>0</v>
      </c>
      <c r="DR60" s="337">
        <f t="shared" si="96"/>
        <v>0</v>
      </c>
      <c r="DS60" s="337">
        <f t="shared" si="97"/>
        <v>0</v>
      </c>
      <c r="DT60" s="337">
        <f t="shared" si="98"/>
        <v>0</v>
      </c>
      <c r="DU60" s="337">
        <f t="shared" si="99"/>
        <v>0</v>
      </c>
      <c r="DV60" s="337">
        <f t="shared" si="100"/>
        <v>0</v>
      </c>
    </row>
    <row r="61" spans="2:126" ht="20.25" customHeight="1">
      <c r="B61" s="5"/>
      <c r="C61" s="6"/>
      <c r="D61" s="9"/>
      <c r="E61" s="10"/>
      <c r="F61" s="10"/>
      <c r="G61" s="10"/>
      <c r="H61" s="10"/>
      <c r="I61" s="11"/>
      <c r="R61" s="5"/>
      <c r="S61" s="40"/>
      <c r="T61" s="42"/>
      <c r="U61" s="82"/>
      <c r="V61" s="82"/>
      <c r="W61" s="242"/>
      <c r="X61" s="242"/>
      <c r="Y61" s="243"/>
      <c r="Z61" s="243"/>
      <c r="AA61" s="243"/>
      <c r="AK61" s="599" t="s">
        <v>184</v>
      </c>
      <c r="AL61" s="600" t="s">
        <v>185</v>
      </c>
      <c r="AM61" s="601"/>
      <c r="AN61" s="601"/>
      <c r="AO61" s="602"/>
      <c r="AP61" s="603"/>
      <c r="AQ61" s="603"/>
      <c r="AR61" s="603"/>
      <c r="AS61" s="603"/>
      <c r="AT61" s="603"/>
      <c r="AU61" s="603"/>
      <c r="BC61" s="40"/>
      <c r="BD61" s="42"/>
      <c r="BE61" s="82"/>
      <c r="BF61" s="82"/>
      <c r="BG61" s="42"/>
      <c r="BH61" s="73"/>
      <c r="BI61" s="73"/>
      <c r="BJ61" s="73"/>
      <c r="BK61" s="73"/>
      <c r="BL61" s="73"/>
      <c r="CP61" s="26"/>
      <c r="CQ61" s="27"/>
      <c r="CR61" s="33"/>
      <c r="CS61" s="675" t="s">
        <v>184</v>
      </c>
      <c r="CT61" s="676" t="s">
        <v>185</v>
      </c>
      <c r="CU61" s="463"/>
      <c r="CV61" s="463"/>
      <c r="CW61" s="464"/>
      <c r="CX61" s="654"/>
      <c r="CY61" s="683"/>
      <c r="CZ61" s="683"/>
      <c r="DA61" s="683"/>
      <c r="DB61" s="683"/>
      <c r="DC61" s="683"/>
      <c r="DD61" s="27"/>
      <c r="DI61" s="406"/>
      <c r="DK61" s="360"/>
      <c r="DL61" s="426" t="s">
        <v>184</v>
      </c>
      <c r="DM61" s="427" t="s">
        <v>185</v>
      </c>
      <c r="DN61" s="463"/>
      <c r="DO61" s="463"/>
      <c r="DP61" s="464"/>
      <c r="DQ61" s="337">
        <f t="shared" si="95"/>
        <v>0</v>
      </c>
      <c r="DR61" s="337">
        <f t="shared" si="96"/>
        <v>0</v>
      </c>
      <c r="DS61" s="337">
        <f t="shared" si="97"/>
        <v>0</v>
      </c>
      <c r="DT61" s="337">
        <f t="shared" si="98"/>
        <v>0</v>
      </c>
      <c r="DU61" s="337">
        <f t="shared" si="99"/>
        <v>0</v>
      </c>
      <c r="DV61" s="337">
        <f t="shared" si="100"/>
        <v>0</v>
      </c>
    </row>
    <row r="62" spans="2:126" ht="16.5" customHeight="1" thickBot="1">
      <c r="B62" s="5"/>
      <c r="C62" s="6"/>
      <c r="D62" s="9"/>
      <c r="E62" s="10"/>
      <c r="F62" s="10"/>
      <c r="G62" s="10"/>
      <c r="H62" s="10"/>
      <c r="I62" s="11"/>
      <c r="R62" s="5"/>
      <c r="S62" s="40"/>
      <c r="T62" s="42"/>
      <c r="U62" s="82"/>
      <c r="V62" s="82"/>
      <c r="W62" s="242"/>
      <c r="X62" s="242"/>
      <c r="Y62" s="243"/>
      <c r="Z62" s="243"/>
      <c r="AA62" s="243"/>
      <c r="AK62" s="599" t="s">
        <v>183</v>
      </c>
      <c r="AL62" s="600"/>
      <c r="AM62" s="601"/>
      <c r="AN62" s="601"/>
      <c r="AO62" s="602"/>
      <c r="AP62" s="603">
        <v>0.075</v>
      </c>
      <c r="AQ62" s="603">
        <v>0.075</v>
      </c>
      <c r="AR62" s="603">
        <v>0.075</v>
      </c>
      <c r="AS62" s="603">
        <v>0.075</v>
      </c>
      <c r="AT62" s="603">
        <v>0.075</v>
      </c>
      <c r="AU62" s="603">
        <v>0.075</v>
      </c>
      <c r="BC62" s="40"/>
      <c r="BD62" s="42"/>
      <c r="BE62" s="82"/>
      <c r="BF62" s="82"/>
      <c r="BG62" s="42"/>
      <c r="BH62" s="73"/>
      <c r="BI62" s="73"/>
      <c r="BJ62" s="73"/>
      <c r="BK62" s="73"/>
      <c r="BL62" s="73"/>
      <c r="CP62" s="26"/>
      <c r="CQ62" s="27"/>
      <c r="CR62" s="33"/>
      <c r="CS62" s="277" t="s">
        <v>183</v>
      </c>
      <c r="CT62" s="278"/>
      <c r="CU62" s="463"/>
      <c r="CV62" s="463"/>
      <c r="CW62" s="464"/>
      <c r="CX62" s="654">
        <v>0.075</v>
      </c>
      <c r="CY62" s="683">
        <v>0.075</v>
      </c>
      <c r="CZ62" s="683">
        <v>0.075</v>
      </c>
      <c r="DA62" s="683">
        <v>0.075</v>
      </c>
      <c r="DB62" s="683">
        <v>0.08</v>
      </c>
      <c r="DC62" s="683">
        <v>0.085</v>
      </c>
      <c r="DD62" s="27"/>
      <c r="DI62" s="406"/>
      <c r="DK62" s="360"/>
      <c r="DL62" s="426" t="s">
        <v>183</v>
      </c>
      <c r="DM62" s="427"/>
      <c r="DN62" s="463"/>
      <c r="DO62" s="463"/>
      <c r="DP62" s="464"/>
      <c r="DQ62" s="337">
        <f t="shared" si="95"/>
        <v>0</v>
      </c>
      <c r="DR62" s="337">
        <f t="shared" si="96"/>
        <v>0</v>
      </c>
      <c r="DS62" s="337">
        <f t="shared" si="97"/>
        <v>0</v>
      </c>
      <c r="DT62" s="337">
        <f t="shared" si="98"/>
        <v>0</v>
      </c>
      <c r="DU62" s="337">
        <f t="shared" si="99"/>
        <v>0.0050000000000000044</v>
      </c>
      <c r="DV62" s="337">
        <f t="shared" si="100"/>
        <v>0.010000000000000009</v>
      </c>
    </row>
    <row r="63" spans="2:126" ht="16.5" customHeight="1" thickBot="1" thickTop="1">
      <c r="B63" s="5"/>
      <c r="C63" s="6" t="s">
        <v>39</v>
      </c>
      <c r="D63" s="9"/>
      <c r="E63" s="10">
        <v>0.125</v>
      </c>
      <c r="F63" s="10">
        <v>0.13</v>
      </c>
      <c r="G63" s="10">
        <v>0.125</v>
      </c>
      <c r="H63" s="10">
        <v>0.125</v>
      </c>
      <c r="I63" s="11">
        <v>0.115</v>
      </c>
      <c r="R63" s="5"/>
      <c r="S63" s="40" t="s">
        <v>39</v>
      </c>
      <c r="T63" s="42"/>
      <c r="U63" s="82">
        <v>0.125</v>
      </c>
      <c r="V63" s="82">
        <v>0.121</v>
      </c>
      <c r="W63" s="242">
        <v>0.125</v>
      </c>
      <c r="X63" s="242">
        <v>0.135</v>
      </c>
      <c r="Y63" s="243">
        <v>0.13</v>
      </c>
      <c r="Z63" s="243">
        <v>0.13</v>
      </c>
      <c r="AA63" s="243">
        <v>0.13</v>
      </c>
      <c r="AK63" s="599" t="s">
        <v>39</v>
      </c>
      <c r="AL63" s="600"/>
      <c r="AM63" s="601">
        <v>0.125</v>
      </c>
      <c r="AN63" s="601">
        <v>0.121</v>
      </c>
      <c r="AO63" s="602">
        <v>0.125</v>
      </c>
      <c r="AP63" s="603">
        <v>0.105</v>
      </c>
      <c r="AQ63" s="604">
        <v>0.105</v>
      </c>
      <c r="AR63" s="596">
        <v>0.1</v>
      </c>
      <c r="AS63" s="605">
        <v>0.1</v>
      </c>
      <c r="AT63" s="603">
        <v>0.1</v>
      </c>
      <c r="AU63" s="603">
        <v>0.1</v>
      </c>
      <c r="BC63" s="40" t="s">
        <v>39</v>
      </c>
      <c r="BD63" s="42"/>
      <c r="BE63" s="82">
        <v>0.125</v>
      </c>
      <c r="BF63" s="82">
        <v>0.121</v>
      </c>
      <c r="BG63" s="42">
        <v>0.125</v>
      </c>
      <c r="BH63" s="73">
        <v>0.105</v>
      </c>
      <c r="BI63" s="73">
        <v>0.125</v>
      </c>
      <c r="BJ63" s="73">
        <v>0.125</v>
      </c>
      <c r="BK63" s="73">
        <v>0.125</v>
      </c>
      <c r="BL63" s="73">
        <v>0.125</v>
      </c>
      <c r="CP63" s="26"/>
      <c r="CQ63" s="27"/>
      <c r="CR63" s="33"/>
      <c r="CS63" s="277" t="s">
        <v>39</v>
      </c>
      <c r="CT63" s="278"/>
      <c r="CU63" s="463">
        <v>0.125</v>
      </c>
      <c r="CV63" s="463">
        <v>0.121</v>
      </c>
      <c r="CW63" s="464">
        <v>0.125</v>
      </c>
      <c r="CX63" s="654">
        <v>0.105</v>
      </c>
      <c r="CY63" s="731">
        <v>0.1</v>
      </c>
      <c r="CZ63" s="681">
        <v>0.105</v>
      </c>
      <c r="DA63" s="684">
        <v>0.105</v>
      </c>
      <c r="DB63" s="683">
        <v>0.11</v>
      </c>
      <c r="DC63" s="683">
        <v>0.12</v>
      </c>
      <c r="DD63" s="27"/>
      <c r="DI63" s="406"/>
      <c r="DK63" s="360"/>
      <c r="DL63" s="426" t="s">
        <v>39</v>
      </c>
      <c r="DM63" s="427"/>
      <c r="DN63" s="463">
        <v>0.125</v>
      </c>
      <c r="DO63" s="463">
        <v>0.121</v>
      </c>
      <c r="DP63" s="464">
        <v>0.125</v>
      </c>
      <c r="DQ63" s="337">
        <f t="shared" si="95"/>
        <v>0</v>
      </c>
      <c r="DR63" s="429">
        <f t="shared" si="96"/>
        <v>-0.0049999999999999906</v>
      </c>
      <c r="DS63" s="339">
        <f t="shared" si="97"/>
        <v>0.0049999999999999906</v>
      </c>
      <c r="DT63" s="430">
        <f t="shared" si="98"/>
        <v>0.0049999999999999906</v>
      </c>
      <c r="DU63" s="337">
        <f t="shared" si="99"/>
        <v>0.009999999999999995</v>
      </c>
      <c r="DV63" s="337">
        <f t="shared" si="100"/>
        <v>0.01999999999999999</v>
      </c>
    </row>
    <row r="64" spans="2:126" ht="16.5" customHeight="1" thickTop="1">
      <c r="B64" s="5"/>
      <c r="C64" s="12" t="s">
        <v>55</v>
      </c>
      <c r="D64" s="13">
        <v>0</v>
      </c>
      <c r="E64" s="13">
        <v>0.02</v>
      </c>
      <c r="F64" s="13">
        <v>0.02</v>
      </c>
      <c r="G64" s="13">
        <v>0.02</v>
      </c>
      <c r="H64" s="13">
        <v>0.02</v>
      </c>
      <c r="I64" s="14">
        <v>0.02</v>
      </c>
      <c r="R64" s="5"/>
      <c r="S64" s="43" t="s">
        <v>55</v>
      </c>
      <c r="T64" s="44"/>
      <c r="U64" s="83">
        <v>0</v>
      </c>
      <c r="V64" s="83">
        <v>0</v>
      </c>
      <c r="W64" s="244">
        <v>0</v>
      </c>
      <c r="X64" s="244">
        <v>0.017</v>
      </c>
      <c r="Y64" s="245">
        <v>0.017</v>
      </c>
      <c r="Z64" s="245">
        <v>0.017</v>
      </c>
      <c r="AA64" s="245">
        <v>0.017</v>
      </c>
      <c r="AK64" s="606" t="s">
        <v>55</v>
      </c>
      <c r="AL64" s="607"/>
      <c r="AM64" s="608">
        <v>0</v>
      </c>
      <c r="AN64" s="608">
        <v>0</v>
      </c>
      <c r="AO64" s="593">
        <v>0</v>
      </c>
      <c r="AP64" s="598">
        <v>0.025</v>
      </c>
      <c r="AQ64" s="598">
        <v>0.025</v>
      </c>
      <c r="AR64" s="603">
        <v>0.025</v>
      </c>
      <c r="AS64" s="598">
        <v>0.025</v>
      </c>
      <c r="AT64" s="598">
        <v>0.025</v>
      </c>
      <c r="AU64" s="598">
        <v>0.025</v>
      </c>
      <c r="BC64" s="43" t="s">
        <v>55</v>
      </c>
      <c r="BD64" s="44"/>
      <c r="BE64" s="83">
        <v>0</v>
      </c>
      <c r="BF64" s="83">
        <v>0</v>
      </c>
      <c r="BG64" s="74">
        <v>0</v>
      </c>
      <c r="BH64" s="74">
        <v>0.025</v>
      </c>
      <c r="BI64" s="75">
        <v>0.025</v>
      </c>
      <c r="BJ64" s="75">
        <v>0.025</v>
      </c>
      <c r="BK64" s="75">
        <v>0.025</v>
      </c>
      <c r="BL64" s="75">
        <v>0.025</v>
      </c>
      <c r="CP64" s="26"/>
      <c r="CQ64" s="27"/>
      <c r="CR64" s="33"/>
      <c r="CS64" s="279" t="s">
        <v>55</v>
      </c>
      <c r="CT64" s="280"/>
      <c r="CU64" s="465">
        <v>0</v>
      </c>
      <c r="CV64" s="465">
        <v>0</v>
      </c>
      <c r="CW64" s="462">
        <v>0</v>
      </c>
      <c r="CX64" s="655">
        <v>0.025</v>
      </c>
      <c r="CY64" s="685">
        <v>0</v>
      </c>
      <c r="CZ64" s="686">
        <v>0.023</v>
      </c>
      <c r="DA64" s="685">
        <v>0.024</v>
      </c>
      <c r="DB64" s="685">
        <v>0.024</v>
      </c>
      <c r="DC64" s="685">
        <v>0.024</v>
      </c>
      <c r="DD64" s="27"/>
      <c r="DI64" s="406"/>
      <c r="DK64" s="360"/>
      <c r="DL64" s="279" t="s">
        <v>55</v>
      </c>
      <c r="DM64" s="280"/>
      <c r="DN64" s="465">
        <v>0</v>
      </c>
      <c r="DO64" s="465">
        <v>0</v>
      </c>
      <c r="DP64" s="462">
        <v>0</v>
      </c>
      <c r="DQ64" s="332">
        <f t="shared" si="95"/>
        <v>0</v>
      </c>
      <c r="DR64" s="332">
        <f t="shared" si="96"/>
        <v>-0.025</v>
      </c>
      <c r="DS64" s="337">
        <f t="shared" si="97"/>
        <v>-0.0020000000000000018</v>
      </c>
      <c r="DT64" s="332">
        <f t="shared" si="98"/>
        <v>-0.0010000000000000009</v>
      </c>
      <c r="DU64" s="332">
        <f t="shared" si="99"/>
        <v>-0.0010000000000000009</v>
      </c>
      <c r="DV64" s="332">
        <f t="shared" si="100"/>
        <v>-0.0010000000000000009</v>
      </c>
    </row>
    <row r="65" spans="2:126" ht="16.5" customHeight="1" thickBot="1">
      <c r="B65" s="5"/>
      <c r="C65" s="15"/>
      <c r="D65" s="16">
        <v>1</v>
      </c>
      <c r="E65" s="17">
        <f>(+E64+1)*D65</f>
        <v>1.02</v>
      </c>
      <c r="F65" s="17">
        <f>(+F64+1)*E65</f>
        <v>1.0404</v>
      </c>
      <c r="G65" s="17">
        <f>(+G64+1)*F65</f>
        <v>1.061208</v>
      </c>
      <c r="H65" s="17">
        <f>(+H64+1)*G65</f>
        <v>1.08243216</v>
      </c>
      <c r="I65" s="18">
        <f>(+I64+1)*H65</f>
        <v>1.1040808032</v>
      </c>
      <c r="R65" s="5"/>
      <c r="S65" s="45"/>
      <c r="T65" s="44"/>
      <c r="U65" s="84">
        <v>1</v>
      </c>
      <c r="V65" s="85">
        <f aca="true" t="shared" si="101" ref="V65:AA65">(+V64+1)*U65</f>
        <v>1</v>
      </c>
      <c r="W65" s="246">
        <f t="shared" si="101"/>
        <v>1</v>
      </c>
      <c r="X65" s="246">
        <f t="shared" si="101"/>
        <v>1.017</v>
      </c>
      <c r="Y65" s="247">
        <f t="shared" si="101"/>
        <v>1.0342889999999998</v>
      </c>
      <c r="Z65" s="247">
        <f t="shared" si="101"/>
        <v>1.0518719129999996</v>
      </c>
      <c r="AA65" s="247">
        <f t="shared" si="101"/>
        <v>1.0697537355209994</v>
      </c>
      <c r="AK65" s="609"/>
      <c r="AL65" s="610"/>
      <c r="AM65" s="611">
        <v>1</v>
      </c>
      <c r="AN65" s="612">
        <f aca="true" t="shared" si="102" ref="AN65:AU65">(+AN64+1)*AM65</f>
        <v>1</v>
      </c>
      <c r="AO65" s="613">
        <f t="shared" si="102"/>
        <v>1</v>
      </c>
      <c r="AP65" s="614">
        <v>1</v>
      </c>
      <c r="AQ65" s="614">
        <f t="shared" si="102"/>
        <v>1.025</v>
      </c>
      <c r="AR65" s="614">
        <f t="shared" si="102"/>
        <v>1.050625</v>
      </c>
      <c r="AS65" s="614">
        <f t="shared" si="102"/>
        <v>1.0768906249999999</v>
      </c>
      <c r="AT65" s="614">
        <f t="shared" si="102"/>
        <v>1.1038128906249998</v>
      </c>
      <c r="AU65" s="614">
        <f t="shared" si="102"/>
        <v>1.1314082128906247</v>
      </c>
      <c r="BC65" s="45"/>
      <c r="BD65" s="44"/>
      <c r="BE65" s="84">
        <v>1</v>
      </c>
      <c r="BF65" s="85">
        <f aca="true" t="shared" si="103" ref="BF65:BL65">(+BF64+1)*BE65</f>
        <v>1</v>
      </c>
      <c r="BG65" s="76">
        <f t="shared" si="103"/>
        <v>1</v>
      </c>
      <c r="BH65" s="76">
        <f t="shared" si="103"/>
        <v>1.025</v>
      </c>
      <c r="BI65" s="77">
        <f t="shared" si="103"/>
        <v>1.050625</v>
      </c>
      <c r="BJ65" s="77">
        <f t="shared" si="103"/>
        <v>1.0768906249999999</v>
      </c>
      <c r="BK65" s="77">
        <f t="shared" si="103"/>
        <v>1.1038128906249998</v>
      </c>
      <c r="BL65" s="77">
        <f t="shared" si="103"/>
        <v>1.1314082128906247</v>
      </c>
      <c r="CP65" s="26"/>
      <c r="CQ65" s="27"/>
      <c r="CR65" s="33"/>
      <c r="CS65" s="282"/>
      <c r="CT65" s="283"/>
      <c r="CU65" s="466">
        <v>1</v>
      </c>
      <c r="CV65" s="467">
        <f>(+CV64+1)*CU65</f>
        <v>1</v>
      </c>
      <c r="CW65" s="468">
        <f>(+CW64+1)*CV65</f>
        <v>1</v>
      </c>
      <c r="CX65" s="656">
        <v>1</v>
      </c>
      <c r="CY65" s="687">
        <f>(+CY64+1)*CX65</f>
        <v>1</v>
      </c>
      <c r="CZ65" s="687">
        <f>(+CZ64+1)*CY65</f>
        <v>1.023</v>
      </c>
      <c r="DA65" s="687">
        <f>(+DA64+1)*CZ65</f>
        <v>1.047552</v>
      </c>
      <c r="DB65" s="687">
        <f>(+DB64+1)*DA65</f>
        <v>1.072693248</v>
      </c>
      <c r="DC65" s="687">
        <f>(+DC64+1)*DB65</f>
        <v>1.098437885952</v>
      </c>
      <c r="DD65" s="27"/>
      <c r="DI65" s="406"/>
      <c r="DK65" s="360"/>
      <c r="DL65" s="282"/>
      <c r="DM65" s="283"/>
      <c r="DN65" s="466">
        <v>1</v>
      </c>
      <c r="DO65" s="467">
        <f>(+DO64+1)*DN65</f>
        <v>1</v>
      </c>
      <c r="DP65" s="468">
        <f>(+DP64+1)*DO65</f>
        <v>1</v>
      </c>
      <c r="DQ65" s="333">
        <f t="shared" si="95"/>
        <v>0</v>
      </c>
      <c r="DR65" s="333">
        <f t="shared" si="96"/>
        <v>-0.02499999999999991</v>
      </c>
      <c r="DS65" s="333">
        <f t="shared" si="97"/>
        <v>-0.02762500000000001</v>
      </c>
      <c r="DT65" s="333">
        <f t="shared" si="98"/>
        <v>-0.02933862499999984</v>
      </c>
      <c r="DU65" s="333">
        <f t="shared" si="99"/>
        <v>-0.031119642624999777</v>
      </c>
      <c r="DV65" s="333">
        <f t="shared" si="100"/>
        <v>-0.03297032693862456</v>
      </c>
    </row>
    <row r="66" spans="2:126" ht="16.5" customHeight="1" thickBot="1" thickTop="1">
      <c r="B66" s="5"/>
      <c r="C66" s="12" t="s">
        <v>56</v>
      </c>
      <c r="D66" s="13">
        <v>0</v>
      </c>
      <c r="E66" s="13">
        <v>0.045</v>
      </c>
      <c r="F66" s="13">
        <v>0.045</v>
      </c>
      <c r="G66" s="13">
        <v>0.045</v>
      </c>
      <c r="H66" s="13">
        <v>0.045</v>
      </c>
      <c r="I66" s="14">
        <v>0.045</v>
      </c>
      <c r="R66" s="5"/>
      <c r="S66" s="43" t="s">
        <v>56</v>
      </c>
      <c r="T66" s="44"/>
      <c r="U66" s="83">
        <v>0</v>
      </c>
      <c r="V66" s="83">
        <v>0</v>
      </c>
      <c r="W66" s="244">
        <v>0</v>
      </c>
      <c r="X66" s="244">
        <v>0.034</v>
      </c>
      <c r="Y66" s="245">
        <v>0.036</v>
      </c>
      <c r="Z66" s="245">
        <v>0.036</v>
      </c>
      <c r="AA66" s="245">
        <v>0.036</v>
      </c>
      <c r="AK66" s="615" t="s">
        <v>56</v>
      </c>
      <c r="AL66" s="616"/>
      <c r="AM66" s="617">
        <v>0</v>
      </c>
      <c r="AN66" s="617">
        <v>0</v>
      </c>
      <c r="AO66" s="618">
        <v>0</v>
      </c>
      <c r="AP66" s="619">
        <v>0</v>
      </c>
      <c r="AQ66" s="620">
        <v>0.032</v>
      </c>
      <c r="AR66" s="596">
        <v>0.034</v>
      </c>
      <c r="AS66" s="621">
        <v>0.034</v>
      </c>
      <c r="AT66" s="619">
        <v>0.034</v>
      </c>
      <c r="AU66" s="619">
        <v>0.034</v>
      </c>
      <c r="BC66" s="43" t="s">
        <v>56</v>
      </c>
      <c r="BD66" s="44"/>
      <c r="BE66" s="83">
        <v>0</v>
      </c>
      <c r="BF66" s="83">
        <v>0</v>
      </c>
      <c r="BG66" s="74">
        <v>0</v>
      </c>
      <c r="BH66" s="74">
        <v>0</v>
      </c>
      <c r="BI66" s="75">
        <v>0.032</v>
      </c>
      <c r="BJ66" s="75">
        <v>0.034</v>
      </c>
      <c r="BK66" s="75">
        <v>0.034</v>
      </c>
      <c r="BL66" s="75">
        <v>0.034</v>
      </c>
      <c r="CP66" s="26"/>
      <c r="CQ66" s="27"/>
      <c r="CR66" s="33"/>
      <c r="CS66" s="717" t="s">
        <v>258</v>
      </c>
      <c r="CT66" s="718"/>
      <c r="CU66" s="719">
        <v>0</v>
      </c>
      <c r="CV66" s="719">
        <v>0</v>
      </c>
      <c r="CW66" s="720">
        <v>0</v>
      </c>
      <c r="CX66" s="721">
        <v>0</v>
      </c>
      <c r="CY66" s="722">
        <v>0</v>
      </c>
      <c r="CZ66" s="709">
        <v>0.032</v>
      </c>
      <c r="DA66" s="723">
        <v>0.032</v>
      </c>
      <c r="DB66" s="724">
        <v>0.032</v>
      </c>
      <c r="DC66" s="724">
        <v>0.032</v>
      </c>
      <c r="DD66" s="27"/>
      <c r="DI66" s="406"/>
      <c r="DK66" s="360"/>
      <c r="DL66" s="284" t="s">
        <v>56</v>
      </c>
      <c r="DM66" s="285"/>
      <c r="DN66" s="469">
        <v>0</v>
      </c>
      <c r="DO66" s="469">
        <v>0</v>
      </c>
      <c r="DP66" s="470">
        <v>0</v>
      </c>
      <c r="DQ66" s="334">
        <f t="shared" si="95"/>
        <v>0</v>
      </c>
      <c r="DR66" s="335">
        <f t="shared" si="96"/>
        <v>-0.032</v>
      </c>
      <c r="DS66" s="339">
        <f t="shared" si="97"/>
        <v>-0.0020000000000000018</v>
      </c>
      <c r="DT66" s="286">
        <f t="shared" si="98"/>
        <v>-0.0020000000000000018</v>
      </c>
      <c r="DU66" s="334">
        <f t="shared" si="99"/>
        <v>-0.0020000000000000018</v>
      </c>
      <c r="DV66" s="334">
        <f t="shared" si="100"/>
        <v>-0.0020000000000000018</v>
      </c>
    </row>
    <row r="67" spans="2:127" ht="16.5" customHeight="1" thickBot="1">
      <c r="B67" s="5"/>
      <c r="C67" s="15"/>
      <c r="D67" s="16">
        <v>1</v>
      </c>
      <c r="E67" s="19">
        <f>(+E66+1)*D67</f>
        <v>1.045</v>
      </c>
      <c r="F67" s="19">
        <f>(+F66+1)*E67</f>
        <v>1.0920249999999998</v>
      </c>
      <c r="G67" s="19">
        <f>(+G66+1)*F67</f>
        <v>1.1411661249999998</v>
      </c>
      <c r="H67" s="19">
        <f>(+H66+1)*G67</f>
        <v>1.1925186006249997</v>
      </c>
      <c r="I67" s="20">
        <f>(+I66+1)*H67</f>
        <v>1.2461819376531247</v>
      </c>
      <c r="R67" s="5"/>
      <c r="S67" s="45"/>
      <c r="T67" s="44"/>
      <c r="U67" s="84">
        <v>1</v>
      </c>
      <c r="V67" s="86">
        <f aca="true" t="shared" si="104" ref="V67:AA67">(+V66+1)*U67</f>
        <v>1</v>
      </c>
      <c r="W67" s="248">
        <f t="shared" si="104"/>
        <v>1</v>
      </c>
      <c r="X67" s="248">
        <f t="shared" si="104"/>
        <v>1.034</v>
      </c>
      <c r="Y67" s="249">
        <f t="shared" si="104"/>
        <v>1.071224</v>
      </c>
      <c r="Z67" s="249">
        <f t="shared" si="104"/>
        <v>1.109788064</v>
      </c>
      <c r="AA67" s="249">
        <f t="shared" si="104"/>
        <v>1.149740434304</v>
      </c>
      <c r="AK67" s="622"/>
      <c r="AL67" s="623"/>
      <c r="AM67" s="624">
        <v>1</v>
      </c>
      <c r="AN67" s="625">
        <f>(+AN66+1)*AM67</f>
        <v>1</v>
      </c>
      <c r="AO67" s="626">
        <f>(+AO66+1)*AN67</f>
        <v>1</v>
      </c>
      <c r="AP67" s="627">
        <v>1</v>
      </c>
      <c r="AQ67" s="627">
        <f>(+AQ66+1)*AP67</f>
        <v>1.032</v>
      </c>
      <c r="AR67" s="627">
        <f>(+AR66+1)*AQ67</f>
        <v>1.067088</v>
      </c>
      <c r="AS67" s="627">
        <f>(+AS66+1)*AR67</f>
        <v>1.103368992</v>
      </c>
      <c r="AT67" s="627">
        <f>(+AT66+1)*AS67</f>
        <v>1.140883537728</v>
      </c>
      <c r="AU67" s="627">
        <f>(+AU66+1)*AT67</f>
        <v>1.1796735780107521</v>
      </c>
      <c r="AV67" s="628"/>
      <c r="AW67" s="147"/>
      <c r="AX67" s="147"/>
      <c r="AY67" s="147"/>
      <c r="AZ67" s="148"/>
      <c r="BA67" s="146"/>
      <c r="BB67" s="149"/>
      <c r="BC67" s="150" t="s">
        <v>93</v>
      </c>
      <c r="BD67" s="151"/>
      <c r="BE67" s="143">
        <v>1</v>
      </c>
      <c r="BF67" s="143">
        <f>(+BF66+1)*BE67</f>
        <v>1</v>
      </c>
      <c r="BG67" s="144">
        <f>(+BG66+1)*BF67</f>
        <v>1</v>
      </c>
      <c r="BH67" s="144">
        <v>1.02</v>
      </c>
      <c r="BI67" s="145">
        <f>(+BI66+1)*BH67</f>
        <v>1.05264</v>
      </c>
      <c r="BJ67" s="145">
        <f>(+BJ66+1)*BI67</f>
        <v>1.0884297600000001</v>
      </c>
      <c r="BK67" s="145">
        <f>(+BK66+1)*BJ67</f>
        <v>1.1254363718400002</v>
      </c>
      <c r="BL67" s="145">
        <f>(+BL66+1)*BK67</f>
        <v>1.1637012084825602</v>
      </c>
      <c r="CP67" s="26"/>
      <c r="CQ67" s="27"/>
      <c r="CR67" s="33"/>
      <c r="CS67" s="710"/>
      <c r="CT67" s="711"/>
      <c r="CU67" s="712">
        <v>1</v>
      </c>
      <c r="CV67" s="713">
        <f>(+CV66+1)*CU67</f>
        <v>1</v>
      </c>
      <c r="CW67" s="714">
        <f>(+CW66+1)*CV67</f>
        <v>1</v>
      </c>
      <c r="CX67" s="715">
        <v>1</v>
      </c>
      <c r="CY67" s="716">
        <f>(+CY66+1)*CX67</f>
        <v>1</v>
      </c>
      <c r="CZ67" s="716">
        <f>(+CZ66+1)*CY67</f>
        <v>1.032</v>
      </c>
      <c r="DA67" s="716">
        <f>(+DA66+1)*CZ67</f>
        <v>1.065024</v>
      </c>
      <c r="DB67" s="716">
        <f>(+DB66+1)*DA67</f>
        <v>1.099104768</v>
      </c>
      <c r="DC67" s="716">
        <f>(+DC66+1)*DB67</f>
        <v>1.134276120576</v>
      </c>
      <c r="DD67" s="146"/>
      <c r="DI67" s="406"/>
      <c r="DK67" s="360"/>
      <c r="DL67" s="431"/>
      <c r="DM67" s="432"/>
      <c r="DN67" s="471">
        <v>1</v>
      </c>
      <c r="DO67" s="472">
        <f>(+DO66+1)*DN67</f>
        <v>1</v>
      </c>
      <c r="DP67" s="473">
        <f>(+DP66+1)*DO67</f>
        <v>1</v>
      </c>
      <c r="DQ67" s="433">
        <f t="shared" si="95"/>
        <v>0</v>
      </c>
      <c r="DR67" s="433">
        <f t="shared" si="96"/>
        <v>-0.03200000000000003</v>
      </c>
      <c r="DS67" s="433">
        <f t="shared" si="97"/>
        <v>-0.03508800000000001</v>
      </c>
      <c r="DT67" s="433">
        <f t="shared" si="98"/>
        <v>-0.03834499200000008</v>
      </c>
      <c r="DU67" s="433">
        <f t="shared" si="99"/>
        <v>-0.0417787697280001</v>
      </c>
      <c r="DV67" s="433">
        <f t="shared" si="100"/>
        <v>-0.04539745743475221</v>
      </c>
      <c r="DW67" s="434"/>
    </row>
    <row r="68" spans="2:126" ht="16.5" customHeight="1" thickBot="1">
      <c r="B68" s="5"/>
      <c r="C68" s="6" t="s">
        <v>57</v>
      </c>
      <c r="D68" s="9">
        <v>0.145</v>
      </c>
      <c r="E68" s="9">
        <v>0.145</v>
      </c>
      <c r="F68" s="9">
        <v>0.145</v>
      </c>
      <c r="G68" s="9">
        <v>0.145</v>
      </c>
      <c r="H68" s="9">
        <v>0.145</v>
      </c>
      <c r="I68" s="21">
        <v>0.145</v>
      </c>
      <c r="R68" s="5"/>
      <c r="S68" s="40" t="s">
        <v>57</v>
      </c>
      <c r="T68" s="42"/>
      <c r="U68" s="82">
        <v>0.145</v>
      </c>
      <c r="V68" s="82">
        <v>0.134</v>
      </c>
      <c r="W68" s="242">
        <v>0.135</v>
      </c>
      <c r="X68" s="242">
        <v>0.135</v>
      </c>
      <c r="Y68" s="243">
        <v>0.135</v>
      </c>
      <c r="Z68" s="243">
        <v>0.135</v>
      </c>
      <c r="AA68" s="243">
        <v>0.135</v>
      </c>
      <c r="AK68" s="606" t="s">
        <v>57</v>
      </c>
      <c r="AL68" s="593"/>
      <c r="AM68" s="608">
        <v>0.145</v>
      </c>
      <c r="AN68" s="608">
        <v>0.134</v>
      </c>
      <c r="AO68" s="593">
        <v>0.135</v>
      </c>
      <c r="AP68" s="598">
        <v>0.14</v>
      </c>
      <c r="AQ68" s="598">
        <v>0.135</v>
      </c>
      <c r="AR68" s="598">
        <v>0.135</v>
      </c>
      <c r="AS68" s="598">
        <v>0.135</v>
      </c>
      <c r="AT68" s="598">
        <v>0.135</v>
      </c>
      <c r="AU68" s="598">
        <v>0.135</v>
      </c>
      <c r="BC68" s="40" t="s">
        <v>57</v>
      </c>
      <c r="BD68" s="42"/>
      <c r="BE68" s="82">
        <v>0.145</v>
      </c>
      <c r="BF68" s="82">
        <v>0.134</v>
      </c>
      <c r="BG68" s="42">
        <v>0.135</v>
      </c>
      <c r="BH68" s="73">
        <v>0.14</v>
      </c>
      <c r="BI68" s="73">
        <v>0.135</v>
      </c>
      <c r="BJ68" s="73">
        <v>0.135</v>
      </c>
      <c r="BK68" s="73">
        <v>0.135</v>
      </c>
      <c r="BL68" s="73">
        <v>0.135</v>
      </c>
      <c r="CP68" s="26"/>
      <c r="CQ68" s="27"/>
      <c r="CR68" s="33"/>
      <c r="CS68" s="292" t="s">
        <v>57</v>
      </c>
      <c r="CT68" s="287"/>
      <c r="CU68" s="465">
        <v>0.145</v>
      </c>
      <c r="CV68" s="465">
        <v>0.134</v>
      </c>
      <c r="CW68" s="462">
        <v>0.135</v>
      </c>
      <c r="CX68" s="655">
        <v>0.14</v>
      </c>
      <c r="CY68" s="688">
        <v>0.11</v>
      </c>
      <c r="CZ68" s="688">
        <v>0.11</v>
      </c>
      <c r="DA68" s="688">
        <v>0.11</v>
      </c>
      <c r="DB68" s="688">
        <v>0.11</v>
      </c>
      <c r="DC68" s="688">
        <v>0.11</v>
      </c>
      <c r="DD68" s="27"/>
      <c r="DI68" s="406"/>
      <c r="DK68" s="360"/>
      <c r="DL68" s="279" t="s">
        <v>57</v>
      </c>
      <c r="DM68" s="281"/>
      <c r="DN68" s="465">
        <v>0.145</v>
      </c>
      <c r="DO68" s="465">
        <v>0.134</v>
      </c>
      <c r="DP68" s="462">
        <v>0.135</v>
      </c>
      <c r="DQ68" s="332">
        <f t="shared" si="95"/>
        <v>0</v>
      </c>
      <c r="DR68" s="332">
        <f t="shared" si="96"/>
        <v>-0.02500000000000001</v>
      </c>
      <c r="DS68" s="332">
        <f t="shared" si="97"/>
        <v>-0.02500000000000001</v>
      </c>
      <c r="DT68" s="332">
        <f t="shared" si="98"/>
        <v>-0.02500000000000001</v>
      </c>
      <c r="DU68" s="332">
        <f t="shared" si="99"/>
        <v>-0.02500000000000001</v>
      </c>
      <c r="DV68" s="332">
        <f t="shared" si="100"/>
        <v>-0.02500000000000001</v>
      </c>
    </row>
    <row r="69" spans="2:126" ht="16.5" customHeight="1" thickBot="1" thickTop="1">
      <c r="B69" s="5"/>
      <c r="C69" s="6" t="s">
        <v>58</v>
      </c>
      <c r="D69" s="9">
        <v>0.085</v>
      </c>
      <c r="E69" s="9">
        <v>0.095</v>
      </c>
      <c r="F69" s="9">
        <v>0.095</v>
      </c>
      <c r="G69" s="9">
        <v>0.095</v>
      </c>
      <c r="H69" s="9">
        <v>0.095</v>
      </c>
      <c r="I69" s="21">
        <v>0.095</v>
      </c>
      <c r="R69" s="5"/>
      <c r="S69" s="40" t="s">
        <v>58</v>
      </c>
      <c r="T69" s="42"/>
      <c r="U69" s="82">
        <v>0.095</v>
      </c>
      <c r="V69" s="82">
        <v>0.086</v>
      </c>
      <c r="W69" s="242">
        <v>0.09</v>
      </c>
      <c r="X69" s="242">
        <v>0.09</v>
      </c>
      <c r="Y69" s="243">
        <v>0.09</v>
      </c>
      <c r="Z69" s="243">
        <v>0.09</v>
      </c>
      <c r="AA69" s="243">
        <v>0.09</v>
      </c>
      <c r="AK69" s="609" t="s">
        <v>58</v>
      </c>
      <c r="AL69" s="602"/>
      <c r="AM69" s="629">
        <v>0.095</v>
      </c>
      <c r="AN69" s="629">
        <v>0.086</v>
      </c>
      <c r="AO69" s="602">
        <v>0.09</v>
      </c>
      <c r="AP69" s="603">
        <v>0.095</v>
      </c>
      <c r="AQ69" s="604">
        <v>0.09</v>
      </c>
      <c r="AR69" s="596">
        <v>0.09</v>
      </c>
      <c r="AS69" s="605">
        <v>0.09</v>
      </c>
      <c r="AT69" s="603">
        <v>0.09</v>
      </c>
      <c r="AU69" s="603">
        <v>0.09</v>
      </c>
      <c r="BC69" s="40" t="s">
        <v>58</v>
      </c>
      <c r="BD69" s="42"/>
      <c r="BE69" s="82">
        <v>0.095</v>
      </c>
      <c r="BF69" s="82">
        <v>0.086</v>
      </c>
      <c r="BG69" s="42">
        <v>0.09</v>
      </c>
      <c r="BH69" s="73">
        <v>0.095</v>
      </c>
      <c r="BI69" s="73">
        <v>0.09</v>
      </c>
      <c r="BJ69" s="73">
        <v>0.09</v>
      </c>
      <c r="BK69" s="73">
        <v>0.09</v>
      </c>
      <c r="BL69" s="73">
        <v>0.09</v>
      </c>
      <c r="CP69" s="26"/>
      <c r="CQ69" s="27"/>
      <c r="CR69" s="33"/>
      <c r="CS69" s="293" t="s">
        <v>58</v>
      </c>
      <c r="CT69" s="288"/>
      <c r="CU69" s="474">
        <v>0.095</v>
      </c>
      <c r="CV69" s="474">
        <v>0.086</v>
      </c>
      <c r="CW69" s="464">
        <v>0.09</v>
      </c>
      <c r="CX69" s="654">
        <v>0.095</v>
      </c>
      <c r="CY69" s="689">
        <v>0.065</v>
      </c>
      <c r="CZ69" s="690">
        <v>0.065</v>
      </c>
      <c r="DA69" s="691">
        <v>0.065</v>
      </c>
      <c r="DB69" s="692">
        <v>0.065</v>
      </c>
      <c r="DC69" s="692">
        <v>0.065</v>
      </c>
      <c r="DD69" s="27"/>
      <c r="DI69" s="406"/>
      <c r="DK69" s="360"/>
      <c r="DL69" s="282" t="s">
        <v>58</v>
      </c>
      <c r="DM69" s="428"/>
      <c r="DN69" s="474">
        <v>0.095</v>
      </c>
      <c r="DO69" s="474">
        <v>0.086</v>
      </c>
      <c r="DP69" s="464">
        <v>0.09</v>
      </c>
      <c r="DQ69" s="337">
        <f t="shared" si="95"/>
        <v>0</v>
      </c>
      <c r="DR69" s="429">
        <f t="shared" si="96"/>
        <v>-0.024999999999999994</v>
      </c>
      <c r="DS69" s="339">
        <f t="shared" si="97"/>
        <v>-0.024999999999999994</v>
      </c>
      <c r="DT69" s="430">
        <f t="shared" si="98"/>
        <v>-0.024999999999999994</v>
      </c>
      <c r="DU69" s="337">
        <f t="shared" si="99"/>
        <v>-0.024999999999999994</v>
      </c>
      <c r="DV69" s="337">
        <f t="shared" si="100"/>
        <v>-0.024999999999999994</v>
      </c>
    </row>
    <row r="70" spans="2:126" ht="16.5" customHeight="1" thickTop="1">
      <c r="B70" s="5"/>
      <c r="C70" s="6" t="s">
        <v>59</v>
      </c>
      <c r="D70" s="9">
        <v>0.09</v>
      </c>
      <c r="E70" s="9">
        <v>0.11</v>
      </c>
      <c r="F70" s="9">
        <v>0.11</v>
      </c>
      <c r="G70" s="9">
        <v>0.11</v>
      </c>
      <c r="H70" s="9">
        <v>0.11</v>
      </c>
      <c r="I70" s="21">
        <v>0.11</v>
      </c>
      <c r="R70" s="5"/>
      <c r="S70" s="40" t="s">
        <v>59</v>
      </c>
      <c r="T70" s="42"/>
      <c r="U70" s="82">
        <v>0.11</v>
      </c>
      <c r="V70" s="82">
        <v>0.091</v>
      </c>
      <c r="W70" s="242">
        <v>0.1</v>
      </c>
      <c r="X70" s="242">
        <v>0.11</v>
      </c>
      <c r="Y70" s="243">
        <v>0.11</v>
      </c>
      <c r="Z70" s="243">
        <v>0.11</v>
      </c>
      <c r="AA70" s="243">
        <v>0.11</v>
      </c>
      <c r="AK70" s="609" t="s">
        <v>59</v>
      </c>
      <c r="AL70" s="602"/>
      <c r="AM70" s="629">
        <v>0.11</v>
      </c>
      <c r="AN70" s="629">
        <v>0.091</v>
      </c>
      <c r="AO70" s="602">
        <v>0.11</v>
      </c>
      <c r="AP70" s="603">
        <v>0.115</v>
      </c>
      <c r="AQ70" s="603">
        <v>0.11</v>
      </c>
      <c r="AR70" s="603">
        <v>0.11</v>
      </c>
      <c r="AS70" s="603">
        <v>0.11</v>
      </c>
      <c r="AT70" s="603">
        <v>0.11</v>
      </c>
      <c r="AU70" s="603">
        <v>0.11</v>
      </c>
      <c r="BC70" s="40" t="s">
        <v>59</v>
      </c>
      <c r="BD70" s="42"/>
      <c r="BE70" s="82">
        <v>0.11</v>
      </c>
      <c r="BF70" s="82">
        <v>0.091</v>
      </c>
      <c r="BG70" s="42">
        <v>0.11</v>
      </c>
      <c r="BH70" s="73">
        <v>0.115</v>
      </c>
      <c r="BI70" s="73">
        <v>0.11</v>
      </c>
      <c r="BJ70" s="73">
        <v>0.11</v>
      </c>
      <c r="BK70" s="73">
        <v>0.11</v>
      </c>
      <c r="BL70" s="73">
        <v>0.11</v>
      </c>
      <c r="CP70" s="26"/>
      <c r="CQ70" s="27"/>
      <c r="CR70" s="33"/>
      <c r="CS70" s="293" t="s">
        <v>59</v>
      </c>
      <c r="CT70" s="288"/>
      <c r="CU70" s="474">
        <v>0.11</v>
      </c>
      <c r="CV70" s="474">
        <v>0.091</v>
      </c>
      <c r="CW70" s="464">
        <v>0.11</v>
      </c>
      <c r="CX70" s="654">
        <v>0.115</v>
      </c>
      <c r="CY70" s="692">
        <v>0.125</v>
      </c>
      <c r="CZ70" s="692">
        <v>0.125</v>
      </c>
      <c r="DA70" s="692">
        <v>0.125</v>
      </c>
      <c r="DB70" s="692">
        <v>0.125</v>
      </c>
      <c r="DC70" s="692">
        <v>0.125</v>
      </c>
      <c r="DD70" s="27"/>
      <c r="DI70" s="406"/>
      <c r="DK70" s="360"/>
      <c r="DL70" s="282" t="s">
        <v>59</v>
      </c>
      <c r="DM70" s="428"/>
      <c r="DN70" s="474">
        <v>0.11</v>
      </c>
      <c r="DO70" s="474">
        <v>0.091</v>
      </c>
      <c r="DP70" s="464">
        <v>0.11</v>
      </c>
      <c r="DQ70" s="337">
        <f t="shared" si="95"/>
        <v>0</v>
      </c>
      <c r="DR70" s="337">
        <f t="shared" si="96"/>
        <v>0.015</v>
      </c>
      <c r="DS70" s="337">
        <f t="shared" si="97"/>
        <v>0.015</v>
      </c>
      <c r="DT70" s="337">
        <f t="shared" si="98"/>
        <v>0.015</v>
      </c>
      <c r="DU70" s="337">
        <f t="shared" si="99"/>
        <v>0.015</v>
      </c>
      <c r="DV70" s="337">
        <f t="shared" si="100"/>
        <v>0.015</v>
      </c>
    </row>
    <row r="71" spans="2:126" ht="16.5" customHeight="1">
      <c r="B71" s="5"/>
      <c r="C71" s="6" t="s">
        <v>60</v>
      </c>
      <c r="D71" s="9">
        <v>0.105</v>
      </c>
      <c r="E71" s="9">
        <v>0.115</v>
      </c>
      <c r="F71" s="9">
        <v>0.115</v>
      </c>
      <c r="G71" s="9">
        <v>0.115</v>
      </c>
      <c r="H71" s="9">
        <v>0.115</v>
      </c>
      <c r="I71" s="21">
        <v>0.115</v>
      </c>
      <c r="R71" s="5"/>
      <c r="S71" s="40" t="s">
        <v>60</v>
      </c>
      <c r="T71" s="42"/>
      <c r="U71" s="82">
        <v>0.115</v>
      </c>
      <c r="V71" s="82">
        <v>0.111</v>
      </c>
      <c r="W71" s="242">
        <v>0.115</v>
      </c>
      <c r="X71" s="242">
        <v>0.115</v>
      </c>
      <c r="Y71" s="243">
        <v>0.115</v>
      </c>
      <c r="Z71" s="243">
        <v>0.115</v>
      </c>
      <c r="AA71" s="243">
        <v>0.115</v>
      </c>
      <c r="AK71" s="609" t="s">
        <v>60</v>
      </c>
      <c r="AL71" s="602"/>
      <c r="AM71" s="629">
        <v>0.115</v>
      </c>
      <c r="AN71" s="629">
        <v>0.111</v>
      </c>
      <c r="AO71" s="602">
        <v>0.115</v>
      </c>
      <c r="AP71" s="603">
        <v>0.115</v>
      </c>
      <c r="AQ71" s="603">
        <v>0.115</v>
      </c>
      <c r="AR71" s="603">
        <v>0.115</v>
      </c>
      <c r="AS71" s="603">
        <v>0.115</v>
      </c>
      <c r="AT71" s="603">
        <v>0.115</v>
      </c>
      <c r="AU71" s="603">
        <v>0.115</v>
      </c>
      <c r="BC71" s="40" t="s">
        <v>60</v>
      </c>
      <c r="BD71" s="42"/>
      <c r="BE71" s="82">
        <v>0.115</v>
      </c>
      <c r="BF71" s="82">
        <v>0.111</v>
      </c>
      <c r="BG71" s="42">
        <v>0.115</v>
      </c>
      <c r="BH71" s="73">
        <v>0.115</v>
      </c>
      <c r="BI71" s="73">
        <v>0.115</v>
      </c>
      <c r="BJ71" s="73">
        <v>0.115</v>
      </c>
      <c r="BK71" s="73">
        <v>0.115</v>
      </c>
      <c r="BL71" s="73">
        <v>0.115</v>
      </c>
      <c r="CP71" s="26"/>
      <c r="CQ71" s="27"/>
      <c r="CR71" s="33"/>
      <c r="CS71" s="293" t="s">
        <v>60</v>
      </c>
      <c r="CT71" s="288"/>
      <c r="CU71" s="474">
        <v>0.115</v>
      </c>
      <c r="CV71" s="474">
        <v>0.111</v>
      </c>
      <c r="CW71" s="464">
        <v>0.115</v>
      </c>
      <c r="CX71" s="654">
        <v>0.115</v>
      </c>
      <c r="CY71" s="692">
        <v>0.095</v>
      </c>
      <c r="CZ71" s="692">
        <v>0.095</v>
      </c>
      <c r="DA71" s="692">
        <v>0.095</v>
      </c>
      <c r="DB71" s="692">
        <v>0.095</v>
      </c>
      <c r="DC71" s="692">
        <v>0.095</v>
      </c>
      <c r="DD71" s="27"/>
      <c r="DI71" s="406"/>
      <c r="DK71" s="360"/>
      <c r="DL71" s="282" t="s">
        <v>60</v>
      </c>
      <c r="DM71" s="428"/>
      <c r="DN71" s="474">
        <v>0.115</v>
      </c>
      <c r="DO71" s="474">
        <v>0.111</v>
      </c>
      <c r="DP71" s="464">
        <v>0.115</v>
      </c>
      <c r="DQ71" s="337">
        <f t="shared" si="95"/>
        <v>0</v>
      </c>
      <c r="DR71" s="337">
        <f t="shared" si="96"/>
        <v>-0.020000000000000004</v>
      </c>
      <c r="DS71" s="337">
        <f t="shared" si="97"/>
        <v>-0.020000000000000004</v>
      </c>
      <c r="DT71" s="337">
        <f t="shared" si="98"/>
        <v>-0.020000000000000004</v>
      </c>
      <c r="DU71" s="337">
        <f t="shared" si="99"/>
        <v>-0.020000000000000004</v>
      </c>
      <c r="DV71" s="337">
        <f t="shared" si="100"/>
        <v>-0.020000000000000004</v>
      </c>
    </row>
    <row r="72" spans="2:126" ht="16.5" customHeight="1" thickBot="1">
      <c r="B72" s="22"/>
      <c r="C72" s="23" t="s">
        <v>61</v>
      </c>
      <c r="D72" s="24">
        <v>0.08</v>
      </c>
      <c r="E72" s="24">
        <v>0.07</v>
      </c>
      <c r="F72" s="24">
        <v>0.07</v>
      </c>
      <c r="G72" s="24">
        <v>0.07</v>
      </c>
      <c r="H72" s="24">
        <v>0.07</v>
      </c>
      <c r="I72" s="25">
        <v>0.07</v>
      </c>
      <c r="R72" s="22"/>
      <c r="S72" s="46" t="s">
        <v>61</v>
      </c>
      <c r="T72" s="47"/>
      <c r="U72" s="87">
        <v>0.07</v>
      </c>
      <c r="V72" s="87">
        <v>0.058</v>
      </c>
      <c r="W72" s="250">
        <v>0.065</v>
      </c>
      <c r="X72" s="250">
        <v>0.065</v>
      </c>
      <c r="Y72" s="251">
        <v>0.065</v>
      </c>
      <c r="Z72" s="251">
        <v>0.065</v>
      </c>
      <c r="AA72" s="251">
        <v>0.065</v>
      </c>
      <c r="AK72" s="609" t="s">
        <v>61</v>
      </c>
      <c r="AL72" s="602"/>
      <c r="AM72" s="629">
        <v>0.07</v>
      </c>
      <c r="AN72" s="629">
        <v>0.058</v>
      </c>
      <c r="AO72" s="602">
        <v>0.065</v>
      </c>
      <c r="AP72" s="603">
        <v>0.065</v>
      </c>
      <c r="AQ72" s="603">
        <v>0.065</v>
      </c>
      <c r="AR72" s="603">
        <v>0.065</v>
      </c>
      <c r="AS72" s="603">
        <v>0.065</v>
      </c>
      <c r="AT72" s="603">
        <v>0.065</v>
      </c>
      <c r="AU72" s="603">
        <v>0.065</v>
      </c>
      <c r="BC72" s="46" t="s">
        <v>61</v>
      </c>
      <c r="BD72" s="47"/>
      <c r="BE72" s="87">
        <v>0.07</v>
      </c>
      <c r="BF72" s="87">
        <v>0.058</v>
      </c>
      <c r="BG72" s="47">
        <v>0.065</v>
      </c>
      <c r="BH72" s="116">
        <v>0.065</v>
      </c>
      <c r="BI72" s="116">
        <v>0.065</v>
      </c>
      <c r="BJ72" s="116">
        <v>0.065</v>
      </c>
      <c r="BK72" s="116">
        <v>0.065</v>
      </c>
      <c r="BL72" s="116">
        <v>0.065</v>
      </c>
      <c r="CP72" s="26"/>
      <c r="CQ72" s="27"/>
      <c r="CR72" s="33"/>
      <c r="CS72" s="293" t="s">
        <v>61</v>
      </c>
      <c r="CT72" s="288"/>
      <c r="CU72" s="474">
        <v>0.07</v>
      </c>
      <c r="CV72" s="474">
        <v>0.058</v>
      </c>
      <c r="CW72" s="464">
        <v>0.065</v>
      </c>
      <c r="CX72" s="654">
        <v>0.065</v>
      </c>
      <c r="CY72" s="692">
        <v>0.07</v>
      </c>
      <c r="CZ72" s="692">
        <v>0.07</v>
      </c>
      <c r="DA72" s="692">
        <v>0.07</v>
      </c>
      <c r="DB72" s="692">
        <v>0.07</v>
      </c>
      <c r="DC72" s="692">
        <v>0.07</v>
      </c>
      <c r="DD72" s="27"/>
      <c r="DI72" s="406"/>
      <c r="DK72" s="360"/>
      <c r="DL72" s="282" t="s">
        <v>61</v>
      </c>
      <c r="DM72" s="428"/>
      <c r="DN72" s="474">
        <v>0.07</v>
      </c>
      <c r="DO72" s="474">
        <v>0.058</v>
      </c>
      <c r="DP72" s="464">
        <v>0.065</v>
      </c>
      <c r="DQ72" s="337">
        <f t="shared" si="95"/>
        <v>0</v>
      </c>
      <c r="DR72" s="337">
        <f t="shared" si="96"/>
        <v>0.0050000000000000044</v>
      </c>
      <c r="DS72" s="337">
        <f t="shared" si="97"/>
        <v>0.0050000000000000044</v>
      </c>
      <c r="DT72" s="337">
        <f t="shared" si="98"/>
        <v>0.0050000000000000044</v>
      </c>
      <c r="DU72" s="337">
        <f t="shared" si="99"/>
        <v>0.0050000000000000044</v>
      </c>
      <c r="DV72" s="337">
        <f t="shared" si="100"/>
        <v>0.0050000000000000044</v>
      </c>
    </row>
    <row r="73" spans="18:126" ht="16.5" customHeight="1" thickBot="1">
      <c r="R73" s="99"/>
      <c r="S73" s="100" t="s">
        <v>63</v>
      </c>
      <c r="T73" s="44"/>
      <c r="U73" s="101">
        <v>0.23</v>
      </c>
      <c r="V73" s="101">
        <v>0.5</v>
      </c>
      <c r="W73" s="252">
        <v>0.5</v>
      </c>
      <c r="X73" s="252">
        <v>0.5</v>
      </c>
      <c r="Y73" s="253">
        <v>0.5</v>
      </c>
      <c r="Z73" s="253">
        <v>0.5</v>
      </c>
      <c r="AA73" s="253">
        <v>0.5</v>
      </c>
      <c r="AK73" s="615" t="s">
        <v>63</v>
      </c>
      <c r="AL73" s="616"/>
      <c r="AM73" s="630">
        <v>0.23</v>
      </c>
      <c r="AN73" s="630">
        <v>0.5</v>
      </c>
      <c r="AO73" s="631">
        <v>0.5</v>
      </c>
      <c r="AP73" s="632">
        <v>0.525</v>
      </c>
      <c r="AQ73" s="632">
        <v>0.5</v>
      </c>
      <c r="AR73" s="633">
        <v>0.5</v>
      </c>
      <c r="AS73" s="632">
        <v>0.5</v>
      </c>
      <c r="AT73" s="632">
        <v>0.5</v>
      </c>
      <c r="AU73" s="632">
        <v>0.5</v>
      </c>
      <c r="BC73" s="100" t="s">
        <v>63</v>
      </c>
      <c r="BD73" s="44"/>
      <c r="BE73" s="101">
        <v>0.23</v>
      </c>
      <c r="BF73" s="101">
        <v>0.5</v>
      </c>
      <c r="BG73" s="117">
        <v>0.5</v>
      </c>
      <c r="BH73" s="118">
        <v>0.525</v>
      </c>
      <c r="BI73" s="118">
        <v>0.5</v>
      </c>
      <c r="BJ73" s="118">
        <v>0.5</v>
      </c>
      <c r="BK73" s="118">
        <v>0.5</v>
      </c>
      <c r="BL73" s="118">
        <v>0.5</v>
      </c>
      <c r="CP73" s="26"/>
      <c r="CQ73" s="27"/>
      <c r="CR73" s="33"/>
      <c r="CS73" s="294" t="s">
        <v>63</v>
      </c>
      <c r="CT73" s="289"/>
      <c r="CU73" s="475">
        <v>0.23</v>
      </c>
      <c r="CV73" s="475">
        <v>0.5</v>
      </c>
      <c r="CW73" s="476">
        <v>0.5</v>
      </c>
      <c r="CX73" s="657">
        <v>0.525</v>
      </c>
      <c r="CY73" s="693">
        <v>0.62</v>
      </c>
      <c r="CZ73" s="694">
        <v>0.525</v>
      </c>
      <c r="DA73" s="693">
        <v>0.525</v>
      </c>
      <c r="DB73" s="693">
        <v>0.525</v>
      </c>
      <c r="DC73" s="693">
        <v>0.525</v>
      </c>
      <c r="DD73" s="27"/>
      <c r="DI73" s="406"/>
      <c r="DK73" s="360"/>
      <c r="DL73" s="284" t="s">
        <v>63</v>
      </c>
      <c r="DM73" s="285"/>
      <c r="DN73" s="475">
        <v>0.23</v>
      </c>
      <c r="DO73" s="475">
        <v>0.5</v>
      </c>
      <c r="DP73" s="476">
        <v>0.5</v>
      </c>
      <c r="DQ73" s="435">
        <f t="shared" si="95"/>
        <v>0</v>
      </c>
      <c r="DR73" s="435">
        <f t="shared" si="96"/>
        <v>0.12</v>
      </c>
      <c r="DS73" s="436">
        <f t="shared" si="97"/>
        <v>0.025000000000000022</v>
      </c>
      <c r="DT73" s="435">
        <f t="shared" si="98"/>
        <v>0.025000000000000022</v>
      </c>
      <c r="DU73" s="435">
        <f t="shared" si="99"/>
        <v>0.025000000000000022</v>
      </c>
      <c r="DV73" s="435">
        <f t="shared" si="100"/>
        <v>0.025000000000000022</v>
      </c>
    </row>
    <row r="74" spans="18:126" ht="16.5" customHeight="1" thickBot="1">
      <c r="R74" s="99"/>
      <c r="S74" s="100"/>
      <c r="T74" s="44"/>
      <c r="U74" s="101"/>
      <c r="V74" s="101"/>
      <c r="W74" s="252"/>
      <c r="X74" s="252"/>
      <c r="Y74" s="344"/>
      <c r="Z74" s="344"/>
      <c r="AA74" s="253"/>
      <c r="AK74" s="615"/>
      <c r="AL74" s="616" t="s">
        <v>204</v>
      </c>
      <c r="AM74" s="630"/>
      <c r="AN74" s="630"/>
      <c r="AO74" s="631"/>
      <c r="AP74" s="632">
        <v>0.11</v>
      </c>
      <c r="AQ74" s="634">
        <v>0.11</v>
      </c>
      <c r="AR74" s="635">
        <v>0.11</v>
      </c>
      <c r="AS74" s="636">
        <v>0.11</v>
      </c>
      <c r="AT74" s="632">
        <v>0.11</v>
      </c>
      <c r="AU74" s="632">
        <v>0.11</v>
      </c>
      <c r="BC74" s="100"/>
      <c r="BD74" s="44"/>
      <c r="BE74" s="101"/>
      <c r="BF74" s="101"/>
      <c r="BG74" s="117"/>
      <c r="BH74" s="263"/>
      <c r="BI74" s="263"/>
      <c r="BJ74" s="118"/>
      <c r="BK74" s="118"/>
      <c r="BL74" s="118"/>
      <c r="CP74" s="26"/>
      <c r="CQ74" s="27"/>
      <c r="CR74" s="33"/>
      <c r="CS74" s="294"/>
      <c r="CT74" s="289" t="s">
        <v>204</v>
      </c>
      <c r="CU74" s="475"/>
      <c r="CV74" s="475"/>
      <c r="CW74" s="476"/>
      <c r="CX74" s="657">
        <v>0.11</v>
      </c>
      <c r="CY74" s="695">
        <v>0.105</v>
      </c>
      <c r="CZ74" s="696">
        <v>0.105</v>
      </c>
      <c r="DA74" s="697">
        <v>0.105</v>
      </c>
      <c r="DB74" s="693">
        <v>0.105</v>
      </c>
      <c r="DC74" s="693">
        <v>0.105</v>
      </c>
      <c r="DD74" s="27"/>
      <c r="DI74" s="406"/>
      <c r="DK74" s="360"/>
      <c r="DL74" s="284"/>
      <c r="DM74" s="285" t="s">
        <v>204</v>
      </c>
      <c r="DN74" s="475"/>
      <c r="DO74" s="475"/>
      <c r="DP74" s="476"/>
      <c r="DQ74" s="435">
        <f t="shared" si="95"/>
        <v>0</v>
      </c>
      <c r="DR74" s="437">
        <f t="shared" si="96"/>
        <v>-0.0050000000000000044</v>
      </c>
      <c r="DS74" s="438">
        <f t="shared" si="97"/>
        <v>-0.0050000000000000044</v>
      </c>
      <c r="DT74" s="439">
        <f t="shared" si="98"/>
        <v>-0.0050000000000000044</v>
      </c>
      <c r="DU74" s="435">
        <f t="shared" si="99"/>
        <v>-0.0050000000000000044</v>
      </c>
      <c r="DV74" s="435">
        <f t="shared" si="100"/>
        <v>-0.0050000000000000044</v>
      </c>
    </row>
    <row r="75" spans="2:127" ht="16.5" customHeight="1" thickBot="1" thickTop="1">
      <c r="B75" s="28"/>
      <c r="C75" s="29" t="s">
        <v>64</v>
      </c>
      <c r="D75" s="29"/>
      <c r="E75" s="30">
        <v>0.295</v>
      </c>
      <c r="F75" s="30">
        <v>0.3</v>
      </c>
      <c r="G75" s="30">
        <v>0.3</v>
      </c>
      <c r="H75" s="30">
        <v>0.3</v>
      </c>
      <c r="I75" s="31">
        <v>0.3</v>
      </c>
      <c r="P75" s="102"/>
      <c r="Q75" s="102"/>
      <c r="R75" s="28"/>
      <c r="S75" s="103"/>
      <c r="T75" s="49" t="s">
        <v>66</v>
      </c>
      <c r="U75" s="88">
        <v>0.313</v>
      </c>
      <c r="V75" s="88">
        <v>0.313</v>
      </c>
      <c r="W75" s="207">
        <v>0.313</v>
      </c>
      <c r="X75" s="207">
        <v>0.318</v>
      </c>
      <c r="Y75" s="207">
        <v>0.32</v>
      </c>
      <c r="Z75" s="207">
        <v>0.32</v>
      </c>
      <c r="AA75" s="208">
        <v>0.32</v>
      </c>
      <c r="AI75" s="507"/>
      <c r="AJ75" s="508"/>
      <c r="AK75" s="637"/>
      <c r="AL75" s="580" t="s">
        <v>66</v>
      </c>
      <c r="AM75" s="638">
        <v>0.313</v>
      </c>
      <c r="AN75" s="638">
        <v>0.313</v>
      </c>
      <c r="AO75" s="639">
        <v>0.33</v>
      </c>
      <c r="AP75" s="632">
        <v>0.33</v>
      </c>
      <c r="AQ75" s="634">
        <v>0.33</v>
      </c>
      <c r="AR75" s="640">
        <v>0.33</v>
      </c>
      <c r="AS75" s="636">
        <v>0.33</v>
      </c>
      <c r="AT75" s="632">
        <v>0.33</v>
      </c>
      <c r="AU75" s="632">
        <v>0.33</v>
      </c>
      <c r="AV75" s="507"/>
      <c r="BB75" s="102"/>
      <c r="BC75" s="103"/>
      <c r="BD75" s="49" t="s">
        <v>66</v>
      </c>
      <c r="BE75" s="88">
        <v>0.313</v>
      </c>
      <c r="BF75" s="88">
        <v>0.313</v>
      </c>
      <c r="BG75" s="78">
        <v>0.33</v>
      </c>
      <c r="BH75" s="78">
        <v>0.33</v>
      </c>
      <c r="BI75" s="78">
        <v>0.33</v>
      </c>
      <c r="BJ75" s="115">
        <v>0.33</v>
      </c>
      <c r="BK75" s="115">
        <v>0.33</v>
      </c>
      <c r="BL75" s="115">
        <v>0.33</v>
      </c>
      <c r="CP75" s="26"/>
      <c r="CQ75" s="260"/>
      <c r="CR75" s="261"/>
      <c r="CS75" s="290"/>
      <c r="CT75" s="291" t="s">
        <v>66</v>
      </c>
      <c r="CU75" s="477">
        <v>0.313</v>
      </c>
      <c r="CV75" s="477">
        <v>0.313</v>
      </c>
      <c r="CW75" s="478">
        <v>0.33</v>
      </c>
      <c r="CX75" s="657">
        <v>0.33</v>
      </c>
      <c r="CY75" s="698">
        <v>0.3316</v>
      </c>
      <c r="CZ75" s="699">
        <v>0.3366</v>
      </c>
      <c r="DA75" s="700">
        <v>0.342</v>
      </c>
      <c r="DB75" s="701">
        <f>+DA75</f>
        <v>0.342</v>
      </c>
      <c r="DC75" s="701">
        <f>+DB75</f>
        <v>0.342</v>
      </c>
      <c r="DD75" s="260"/>
      <c r="DI75" s="406"/>
      <c r="DJ75" s="373"/>
      <c r="DK75" s="374"/>
      <c r="DL75" s="440"/>
      <c r="DM75" s="414" t="s">
        <v>66</v>
      </c>
      <c r="DN75" s="477">
        <v>0.313</v>
      </c>
      <c r="DO75" s="477">
        <v>0.313</v>
      </c>
      <c r="DP75" s="478">
        <v>0.33</v>
      </c>
      <c r="DQ75" s="435">
        <f t="shared" si="95"/>
        <v>0</v>
      </c>
      <c r="DR75" s="437">
        <f t="shared" si="96"/>
        <v>0.0015999999999999903</v>
      </c>
      <c r="DS75" s="441">
        <f t="shared" si="97"/>
        <v>0.006599999999999995</v>
      </c>
      <c r="DT75" s="439">
        <f t="shared" si="98"/>
        <v>0.01200000000000001</v>
      </c>
      <c r="DU75" s="435">
        <f t="shared" si="99"/>
        <v>0.01200000000000001</v>
      </c>
      <c r="DV75" s="435">
        <f t="shared" si="100"/>
        <v>0.01200000000000001</v>
      </c>
      <c r="DW75" s="373"/>
    </row>
    <row r="76" spans="2:127" ht="11.25" customHeight="1">
      <c r="B76" s="340"/>
      <c r="C76" s="260"/>
      <c r="D76" s="260"/>
      <c r="E76" s="341"/>
      <c r="F76" s="341"/>
      <c r="G76" s="341"/>
      <c r="H76" s="341"/>
      <c r="I76" s="341"/>
      <c r="J76" s="27"/>
      <c r="P76" s="261"/>
      <c r="Q76" s="261"/>
      <c r="R76" s="340"/>
      <c r="S76" s="261"/>
      <c r="T76" s="262"/>
      <c r="U76" s="342"/>
      <c r="V76" s="342"/>
      <c r="W76" s="263"/>
      <c r="X76" s="263"/>
      <c r="Y76" s="263"/>
      <c r="Z76" s="263"/>
      <c r="AA76" s="263"/>
      <c r="AB76" s="27"/>
      <c r="AC76" s="27"/>
      <c r="AD76" s="27"/>
      <c r="AE76" s="26"/>
      <c r="AF76" s="26"/>
      <c r="AG76" s="26"/>
      <c r="AI76" s="507"/>
      <c r="AJ76" s="508"/>
      <c r="AK76" s="508"/>
      <c r="AL76" s="641"/>
      <c r="AM76" s="642"/>
      <c r="AN76" s="642"/>
      <c r="AO76" s="635"/>
      <c r="AP76" s="635"/>
      <c r="AQ76" s="635"/>
      <c r="AR76" s="643"/>
      <c r="AS76" s="635"/>
      <c r="AT76" s="635"/>
      <c r="AU76" s="635"/>
      <c r="AV76" s="507"/>
      <c r="AW76" s="27"/>
      <c r="AX76" s="27"/>
      <c r="AY76" s="27"/>
      <c r="BB76" s="261"/>
      <c r="BC76" s="261"/>
      <c r="BD76" s="262"/>
      <c r="BE76" s="342"/>
      <c r="BF76" s="342"/>
      <c r="BG76" s="263"/>
      <c r="BH76" s="263"/>
      <c r="BI76" s="263"/>
      <c r="BJ76" s="263"/>
      <c r="BK76" s="263"/>
      <c r="BL76" s="263"/>
      <c r="CP76" s="26"/>
      <c r="CQ76" s="260"/>
      <c r="CR76" s="261"/>
      <c r="CS76" s="261"/>
      <c r="CT76" s="262"/>
      <c r="CU76" s="342"/>
      <c r="CV76" s="342"/>
      <c r="CW76" s="263"/>
      <c r="CX76" s="263"/>
      <c r="CY76" s="117"/>
      <c r="CZ76" s="702"/>
      <c r="DA76" s="117"/>
      <c r="DB76" s="117"/>
      <c r="DC76" s="117"/>
      <c r="DD76" s="260"/>
      <c r="DI76" s="406"/>
      <c r="DJ76" s="373"/>
      <c r="DK76" s="374"/>
      <c r="DL76" s="374"/>
      <c r="DM76" s="442"/>
      <c r="DN76" s="479"/>
      <c r="DO76" s="479"/>
      <c r="DP76" s="344"/>
      <c r="DQ76" s="438"/>
      <c r="DR76" s="438"/>
      <c r="DS76" s="443"/>
      <c r="DT76" s="438"/>
      <c r="DU76" s="438"/>
      <c r="DV76" s="438"/>
      <c r="DW76" s="373"/>
    </row>
    <row r="77" spans="2:127" ht="11.25" customHeight="1">
      <c r="B77" s="340"/>
      <c r="C77" s="260"/>
      <c r="D77" s="260"/>
      <c r="E77" s="341"/>
      <c r="F77" s="341"/>
      <c r="G77" s="341"/>
      <c r="H77" s="341"/>
      <c r="I77" s="341"/>
      <c r="J77" s="27"/>
      <c r="P77" s="261"/>
      <c r="Q77" s="261"/>
      <c r="R77" s="340"/>
      <c r="S77" s="261"/>
      <c r="T77" s="262"/>
      <c r="U77" s="342"/>
      <c r="V77" s="342"/>
      <c r="W77" s="263"/>
      <c r="X77" s="263"/>
      <c r="Y77" s="263"/>
      <c r="Z77" s="263"/>
      <c r="AA77" s="263"/>
      <c r="AB77" s="27"/>
      <c r="AC77" s="27"/>
      <c r="AD77" s="27"/>
      <c r="AE77" s="26"/>
      <c r="AF77" s="26"/>
      <c r="AG77" s="26"/>
      <c r="AI77" s="507"/>
      <c r="AJ77" s="508"/>
      <c r="AK77" s="508"/>
      <c r="AL77" s="641"/>
      <c r="AM77" s="642"/>
      <c r="AN77" s="642"/>
      <c r="AO77" s="635"/>
      <c r="AP77" s="635"/>
      <c r="AQ77" s="635"/>
      <c r="AR77" s="643"/>
      <c r="AS77" s="635"/>
      <c r="AT77" s="635"/>
      <c r="AU77" s="635"/>
      <c r="AV77" s="507"/>
      <c r="AW77" s="27"/>
      <c r="AX77" s="27"/>
      <c r="AY77" s="27"/>
      <c r="BB77" s="261"/>
      <c r="BC77" s="261"/>
      <c r="BD77" s="262"/>
      <c r="BE77" s="342"/>
      <c r="BF77" s="342"/>
      <c r="BG77" s="263"/>
      <c r="BH77" s="263"/>
      <c r="BI77" s="263"/>
      <c r="BJ77" s="263"/>
      <c r="BK77" s="263"/>
      <c r="BL77" s="263"/>
      <c r="CP77" s="26"/>
      <c r="CQ77" s="260"/>
      <c r="CR77" s="261"/>
      <c r="CS77" s="261"/>
      <c r="CT77" s="262"/>
      <c r="CU77" s="342"/>
      <c r="CV77" s="342"/>
      <c r="CW77" s="263"/>
      <c r="CX77" s="263"/>
      <c r="CY77" s="117"/>
      <c r="CZ77" s="702"/>
      <c r="DA77" s="117"/>
      <c r="DB77" s="117"/>
      <c r="DC77" s="117"/>
      <c r="DD77" s="260"/>
      <c r="DI77" s="406"/>
      <c r="DJ77" s="373"/>
      <c r="DK77" s="374"/>
      <c r="DL77" s="374"/>
      <c r="DM77" s="442"/>
      <c r="DN77" s="479"/>
      <c r="DO77" s="479"/>
      <c r="DP77" s="344"/>
      <c r="DQ77" s="438"/>
      <c r="DR77" s="438"/>
      <c r="DS77" s="443"/>
      <c r="DT77" s="438"/>
      <c r="DU77" s="438"/>
      <c r="DV77" s="438"/>
      <c r="DW77" s="373"/>
    </row>
    <row r="78" spans="19:126" ht="12.75">
      <c r="S78" s="39"/>
      <c r="T78" s="39"/>
      <c r="U78" s="79">
        <v>0</v>
      </c>
      <c r="V78" s="79">
        <v>0</v>
      </c>
      <c r="W78" s="254">
        <v>0</v>
      </c>
      <c r="X78" s="254">
        <v>0</v>
      </c>
      <c r="Y78" s="254">
        <v>0</v>
      </c>
      <c r="Z78" s="254"/>
      <c r="AA78" s="254"/>
      <c r="AK78" s="574"/>
      <c r="AL78" s="574"/>
      <c r="AM78" s="611">
        <v>0</v>
      </c>
      <c r="AN78" s="611">
        <v>0</v>
      </c>
      <c r="AO78" s="644">
        <v>0</v>
      </c>
      <c r="AP78" s="644">
        <v>0</v>
      </c>
      <c r="AQ78" s="644">
        <v>0</v>
      </c>
      <c r="AR78" s="644"/>
      <c r="AS78" s="644"/>
      <c r="AT78" s="644"/>
      <c r="AU78" s="644"/>
      <c r="BC78" s="39"/>
      <c r="BD78" s="39"/>
      <c r="BE78" s="79">
        <v>0</v>
      </c>
      <c r="BF78" s="79">
        <v>0</v>
      </c>
      <c r="BG78" s="80">
        <v>0</v>
      </c>
      <c r="BH78" s="80">
        <v>0</v>
      </c>
      <c r="BI78" s="80">
        <v>0</v>
      </c>
      <c r="BJ78" s="80"/>
      <c r="BK78" s="80"/>
      <c r="BL78" s="80"/>
      <c r="CP78" s="26"/>
      <c r="CQ78" s="27"/>
      <c r="CR78" s="33"/>
      <c r="CS78" s="39"/>
      <c r="CT78" s="39"/>
      <c r="CU78" s="79">
        <v>0</v>
      </c>
      <c r="CV78" s="79">
        <v>0</v>
      </c>
      <c r="CW78" s="80">
        <v>0</v>
      </c>
      <c r="CX78" s="80">
        <v>0</v>
      </c>
      <c r="CY78" s="703">
        <v>0</v>
      </c>
      <c r="CZ78" s="703"/>
      <c r="DA78" s="703"/>
      <c r="DB78" s="703"/>
      <c r="DC78" s="703"/>
      <c r="DD78" s="27"/>
      <c r="DI78" s="406"/>
      <c r="DK78" s="360"/>
      <c r="DL78" s="409"/>
      <c r="DM78" s="409"/>
      <c r="DN78" s="466">
        <v>0</v>
      </c>
      <c r="DO78" s="466">
        <v>0</v>
      </c>
      <c r="DP78" s="254">
        <v>0</v>
      </c>
      <c r="DQ78" s="444">
        <v>0</v>
      </c>
      <c r="DR78" s="444">
        <v>0</v>
      </c>
      <c r="DS78" s="444"/>
      <c r="DT78" s="444"/>
      <c r="DU78" s="444"/>
      <c r="DV78" s="444"/>
    </row>
    <row r="79" spans="23:126" ht="12.75">
      <c r="W79" s="32">
        <v>1</v>
      </c>
      <c r="X79" s="32">
        <v>1</v>
      </c>
      <c r="Y79" s="32">
        <v>1</v>
      </c>
      <c r="Z79" s="32">
        <v>1</v>
      </c>
      <c r="AA79" s="32">
        <v>1</v>
      </c>
      <c r="AO79" s="491">
        <v>1</v>
      </c>
      <c r="AP79" s="491">
        <v>1</v>
      </c>
      <c r="AQ79" s="491">
        <v>1</v>
      </c>
      <c r="AR79" s="491">
        <v>1</v>
      </c>
      <c r="AS79" s="491">
        <v>1</v>
      </c>
      <c r="AT79" s="491">
        <v>1</v>
      </c>
      <c r="AU79" s="491">
        <v>1</v>
      </c>
      <c r="BG79" s="27">
        <v>1</v>
      </c>
      <c r="BH79" s="27">
        <v>1</v>
      </c>
      <c r="BI79" s="27">
        <v>1</v>
      </c>
      <c r="BJ79" s="27">
        <v>1</v>
      </c>
      <c r="BK79" s="27">
        <v>1</v>
      </c>
      <c r="BL79" s="27">
        <v>1</v>
      </c>
      <c r="CP79" s="26"/>
      <c r="CQ79" s="27"/>
      <c r="CR79" s="33"/>
      <c r="CS79" s="33"/>
      <c r="CT79" s="33"/>
      <c r="CU79" s="66"/>
      <c r="CV79" s="66"/>
      <c r="CW79" s="27">
        <v>1</v>
      </c>
      <c r="CX79" s="27">
        <v>1</v>
      </c>
      <c r="DD79" s="27"/>
      <c r="DI79" s="406"/>
      <c r="DK79" s="360"/>
      <c r="DL79" s="360"/>
      <c r="DM79" s="360"/>
      <c r="DN79" s="480"/>
      <c r="DO79" s="480"/>
      <c r="DP79" s="32">
        <v>1</v>
      </c>
      <c r="DQ79" s="359">
        <v>1</v>
      </c>
      <c r="DR79" s="359">
        <v>1</v>
      </c>
      <c r="DS79" s="359">
        <v>1</v>
      </c>
      <c r="DT79" s="359">
        <v>1</v>
      </c>
      <c r="DU79" s="359">
        <v>1</v>
      </c>
      <c r="DV79" s="359">
        <v>1</v>
      </c>
    </row>
    <row r="80" spans="37:126" ht="12.75">
      <c r="AK80" s="492" t="s">
        <v>89</v>
      </c>
      <c r="AO80" s="491">
        <v>0.56</v>
      </c>
      <c r="AP80" s="491">
        <v>0.555</v>
      </c>
      <c r="AQ80" s="491">
        <v>0.555</v>
      </c>
      <c r="AR80" s="491">
        <v>0.555</v>
      </c>
      <c r="AS80" s="491">
        <v>0.555</v>
      </c>
      <c r="AT80" s="491">
        <v>0.555</v>
      </c>
      <c r="AU80" s="491">
        <v>0.555</v>
      </c>
      <c r="BC80" s="33" t="s">
        <v>89</v>
      </c>
      <c r="BG80" s="27">
        <v>0.56</v>
      </c>
      <c r="BH80" s="27">
        <v>0.555</v>
      </c>
      <c r="BI80" s="27">
        <v>0.555</v>
      </c>
      <c r="BJ80" s="27">
        <v>0.555</v>
      </c>
      <c r="BK80" s="27">
        <v>0.555</v>
      </c>
      <c r="BL80" s="27">
        <v>0.555</v>
      </c>
      <c r="CP80" s="26"/>
      <c r="CQ80" s="27"/>
      <c r="CR80" s="33"/>
      <c r="CS80" s="33" t="s">
        <v>89</v>
      </c>
      <c r="CT80" s="33"/>
      <c r="CU80" s="66"/>
      <c r="CV80" s="66"/>
      <c r="CW80" s="27">
        <v>0.56</v>
      </c>
      <c r="CX80" s="27">
        <v>0.555</v>
      </c>
      <c r="CY80" s="33">
        <v>0.555</v>
      </c>
      <c r="CZ80" s="33">
        <v>0.555</v>
      </c>
      <c r="DA80" s="33">
        <v>0.555</v>
      </c>
      <c r="DB80" s="33">
        <v>0.555</v>
      </c>
      <c r="DC80" s="33">
        <v>0.555</v>
      </c>
      <c r="DD80" s="27"/>
      <c r="DI80" s="406"/>
      <c r="DK80" s="360"/>
      <c r="DL80" s="360" t="s">
        <v>89</v>
      </c>
      <c r="DM80" s="360"/>
      <c r="DN80" s="480"/>
      <c r="DO80" s="480"/>
      <c r="DP80" s="32">
        <v>0.56</v>
      </c>
      <c r="DQ80" s="359">
        <v>0.555</v>
      </c>
      <c r="DR80" s="359">
        <v>0.555</v>
      </c>
      <c r="DS80" s="359">
        <v>0.555</v>
      </c>
      <c r="DT80" s="359">
        <v>0.555</v>
      </c>
      <c r="DU80" s="359">
        <v>0.555</v>
      </c>
      <c r="DV80" s="359">
        <v>0.555</v>
      </c>
    </row>
    <row r="81" spans="42:121" ht="12.75">
      <c r="AP81" s="492" t="s">
        <v>92</v>
      </c>
      <c r="BH81" s="142" t="s">
        <v>93</v>
      </c>
      <c r="CP81" s="26"/>
      <c r="CQ81" s="27"/>
      <c r="CR81" s="33"/>
      <c r="CS81" s="33"/>
      <c r="CT81" s="33"/>
      <c r="CU81" s="66"/>
      <c r="CV81" s="66"/>
      <c r="CW81" s="27"/>
      <c r="CX81" s="33" t="s">
        <v>92</v>
      </c>
      <c r="CY81" s="33"/>
      <c r="CZ81" s="33"/>
      <c r="DA81" s="33"/>
      <c r="DB81" s="33"/>
      <c r="DC81" s="33"/>
      <c r="DD81" s="27"/>
      <c r="DI81" s="406"/>
      <c r="DK81" s="360"/>
      <c r="DL81" s="360"/>
      <c r="DM81" s="360"/>
      <c r="DN81" s="480"/>
      <c r="DO81" s="480"/>
      <c r="DQ81" s="360" t="s">
        <v>92</v>
      </c>
    </row>
    <row r="82" spans="96:107" ht="12.75">
      <c r="CR82" s="27"/>
      <c r="CS82" s="27"/>
      <c r="CT82" s="27"/>
      <c r="CU82" s="27"/>
      <c r="CV82" s="27"/>
      <c r="CW82" s="27"/>
      <c r="CX82" s="27"/>
      <c r="CY82" s="33"/>
      <c r="CZ82" s="33"/>
      <c r="DA82" s="33"/>
      <c r="DB82" s="33"/>
      <c r="DC82" s="33"/>
    </row>
    <row r="83" spans="96:107" ht="12.75">
      <c r="CR83" s="27"/>
      <c r="CS83" s="27"/>
      <c r="CT83" s="27"/>
      <c r="CU83" s="27"/>
      <c r="CV83" s="27"/>
      <c r="CW83" s="27"/>
      <c r="CX83" s="33">
        <v>1</v>
      </c>
      <c r="CY83" s="33">
        <v>1</v>
      </c>
      <c r="CZ83" s="33">
        <v>1</v>
      </c>
      <c r="DA83" s="33">
        <v>1</v>
      </c>
      <c r="DB83" s="33">
        <v>1</v>
      </c>
      <c r="DC83" s="33"/>
    </row>
    <row r="84" spans="96:107" ht="12.75">
      <c r="CR84" s="27"/>
      <c r="CS84" s="27"/>
      <c r="CT84" s="27"/>
      <c r="CU84" s="27"/>
      <c r="CV84" s="27"/>
      <c r="CW84" s="27"/>
      <c r="CX84" s="27"/>
      <c r="CY84" s="33"/>
      <c r="CZ84" s="33"/>
      <c r="DA84" s="33"/>
      <c r="DB84" s="33"/>
      <c r="DC84" s="33"/>
    </row>
    <row r="85" spans="96:107" ht="12.75">
      <c r="CR85" s="27"/>
      <c r="CS85" s="27"/>
      <c r="CT85" s="27"/>
      <c r="CU85" s="27"/>
      <c r="CV85" s="27"/>
      <c r="CW85" s="27"/>
      <c r="CX85" s="27"/>
      <c r="CY85" s="33"/>
      <c r="CZ85" s="33"/>
      <c r="DA85" s="33"/>
      <c r="DB85" s="33"/>
      <c r="DC85" s="33"/>
    </row>
    <row r="86" spans="96:107" ht="12.75">
      <c r="CR86" s="27"/>
      <c r="CS86" s="27"/>
      <c r="CT86" s="27"/>
      <c r="CU86" s="27"/>
      <c r="CV86" s="27"/>
      <c r="CW86" s="27"/>
      <c r="CX86" s="27"/>
      <c r="CY86" s="33"/>
      <c r="CZ86" s="33"/>
      <c r="DA86" s="33"/>
      <c r="DB86" s="33"/>
      <c r="DC86" s="33"/>
    </row>
    <row r="87" spans="96:107" ht="12.75">
      <c r="CR87" s="27"/>
      <c r="CS87" s="27"/>
      <c r="CT87" s="27"/>
      <c r="CU87" s="27"/>
      <c r="CV87" s="27"/>
      <c r="CW87" s="27"/>
      <c r="CX87" s="27"/>
      <c r="CY87" s="33"/>
      <c r="CZ87" s="33"/>
      <c r="DA87" s="33"/>
      <c r="DB87" s="33"/>
      <c r="DC87" s="33"/>
    </row>
    <row r="88" spans="96:107" ht="12.75">
      <c r="CR88" s="27"/>
      <c r="CS88" s="27"/>
      <c r="CT88" s="27"/>
      <c r="CU88" s="27"/>
      <c r="CV88" s="27"/>
      <c r="CW88" s="27"/>
      <c r="CX88" s="27"/>
      <c r="CY88" s="33"/>
      <c r="CZ88" s="33"/>
      <c r="DA88" s="33"/>
      <c r="DB88" s="33"/>
      <c r="DC88" s="33"/>
    </row>
    <row r="89" spans="96:107" ht="12.75">
      <c r="CR89" s="27"/>
      <c r="CS89" s="27"/>
      <c r="CT89" s="27"/>
      <c r="CU89" s="27"/>
      <c r="CV89" s="27"/>
      <c r="CW89" s="27"/>
      <c r="CX89" s="27"/>
      <c r="CY89" s="33"/>
      <c r="CZ89" s="33"/>
      <c r="DA89" s="33"/>
      <c r="DB89" s="33"/>
      <c r="DC89" s="33"/>
    </row>
    <row r="90" spans="96:107" ht="12.75">
      <c r="CR90" s="27"/>
      <c r="CS90" s="27"/>
      <c r="CT90" s="27"/>
      <c r="CU90" s="27"/>
      <c r="CV90" s="27"/>
      <c r="CW90" s="27"/>
      <c r="CX90" s="27"/>
      <c r="CY90" s="33"/>
      <c r="CZ90" s="33"/>
      <c r="DA90" s="33"/>
      <c r="DB90" s="33"/>
      <c r="DC90" s="33"/>
    </row>
    <row r="91" spans="96:107" ht="12.75">
      <c r="CR91" s="27"/>
      <c r="CS91" s="27"/>
      <c r="CT91" s="27"/>
      <c r="CU91" s="27"/>
      <c r="CV91" s="27"/>
      <c r="CW91" s="27"/>
      <c r="CX91" s="27"/>
      <c r="CY91" s="33"/>
      <c r="CZ91" s="33"/>
      <c r="DA91" s="33"/>
      <c r="DB91" s="33"/>
      <c r="DC91" s="33"/>
    </row>
    <row r="92" spans="96:107" ht="12.75">
      <c r="CR92" s="27"/>
      <c r="CS92" s="27"/>
      <c r="CT92" s="27"/>
      <c r="CU92" s="27"/>
      <c r="CV92" s="27"/>
      <c r="CW92" s="27"/>
      <c r="CX92" s="27"/>
      <c r="CY92" s="33"/>
      <c r="CZ92" s="33"/>
      <c r="DA92" s="33"/>
      <c r="DB92" s="33"/>
      <c r="DC92" s="33"/>
    </row>
    <row r="93" spans="96:107" ht="12.75">
      <c r="CR93" s="27"/>
      <c r="CS93" s="27"/>
      <c r="CT93" s="27"/>
      <c r="CU93" s="27"/>
      <c r="CV93" s="27"/>
      <c r="CW93" s="27"/>
      <c r="CX93" s="27"/>
      <c r="CY93" s="33"/>
      <c r="CZ93" s="33"/>
      <c r="DA93" s="33"/>
      <c r="DB93" s="33"/>
      <c r="DC93" s="33"/>
    </row>
    <row r="94" spans="96:107" ht="12.75">
      <c r="CR94" s="27"/>
      <c r="CS94" s="27"/>
      <c r="CT94" s="27"/>
      <c r="CU94" s="27"/>
      <c r="CV94" s="27"/>
      <c r="CW94" s="27"/>
      <c r="CX94" s="27"/>
      <c r="CY94" s="33"/>
      <c r="CZ94" s="33"/>
      <c r="DA94" s="33"/>
      <c r="DB94" s="33"/>
      <c r="DC94" s="33"/>
    </row>
    <row r="95" spans="96:107" ht="12.75">
      <c r="CR95" s="27"/>
      <c r="CS95" s="27"/>
      <c r="CT95" s="27"/>
      <c r="CU95" s="27"/>
      <c r="CV95" s="27"/>
      <c r="CW95" s="27"/>
      <c r="CX95" s="27"/>
      <c r="CY95" s="33"/>
      <c r="CZ95" s="33"/>
      <c r="DA95" s="33"/>
      <c r="DB95" s="33"/>
      <c r="DC95" s="33"/>
    </row>
    <row r="96" spans="96:107" ht="12.75">
      <c r="CR96" s="27"/>
      <c r="CS96" s="27"/>
      <c r="CT96" s="27"/>
      <c r="CU96" s="27"/>
      <c r="CV96" s="27"/>
      <c r="CW96" s="27"/>
      <c r="CX96" s="27"/>
      <c r="CY96" s="33"/>
      <c r="CZ96" s="33"/>
      <c r="DA96" s="33"/>
      <c r="DB96" s="33"/>
      <c r="DC96" s="33"/>
    </row>
    <row r="97" spans="96:107" ht="12.75">
      <c r="CR97" s="27"/>
      <c r="CS97" s="27"/>
      <c r="CT97" s="27"/>
      <c r="CU97" s="27"/>
      <c r="CV97" s="27"/>
      <c r="CW97" s="27"/>
      <c r="CX97" s="27"/>
      <c r="CY97" s="33"/>
      <c r="CZ97" s="33"/>
      <c r="DA97" s="33"/>
      <c r="DB97" s="33"/>
      <c r="DC97" s="33"/>
    </row>
    <row r="98" spans="96:107" ht="12.75">
      <c r="CR98" s="27"/>
      <c r="CS98" s="27"/>
      <c r="CT98" s="27"/>
      <c r="CU98" s="27"/>
      <c r="CV98" s="27"/>
      <c r="CW98" s="27"/>
      <c r="CX98" s="27"/>
      <c r="CY98" s="33"/>
      <c r="CZ98" s="33"/>
      <c r="DA98" s="33"/>
      <c r="DB98" s="33"/>
      <c r="DC98" s="33"/>
    </row>
    <row r="99" spans="96:107" ht="12.75">
      <c r="CR99" s="27"/>
      <c r="CS99" s="27"/>
      <c r="CT99" s="27"/>
      <c r="CU99" s="27"/>
      <c r="CV99" s="27"/>
      <c r="CW99" s="27"/>
      <c r="CX99" s="27"/>
      <c r="CY99" s="33"/>
      <c r="CZ99" s="33"/>
      <c r="DA99" s="33"/>
      <c r="DB99" s="33"/>
      <c r="DC99" s="33"/>
    </row>
    <row r="100" spans="96:107" ht="12.75">
      <c r="CR100" s="27"/>
      <c r="CS100" s="27"/>
      <c r="CT100" s="27"/>
      <c r="CU100" s="27"/>
      <c r="CV100" s="27"/>
      <c r="CW100" s="27"/>
      <c r="CX100" s="27"/>
      <c r="CY100" s="33"/>
      <c r="CZ100" s="33"/>
      <c r="DA100" s="33"/>
      <c r="DB100" s="33"/>
      <c r="DC100" s="33"/>
    </row>
    <row r="101" spans="96:107" ht="12.75">
      <c r="CR101" s="27"/>
      <c r="CS101" s="27"/>
      <c r="CT101" s="27"/>
      <c r="CU101" s="27"/>
      <c r="CV101" s="27"/>
      <c r="CW101" s="27"/>
      <c r="CX101" s="27"/>
      <c r="CY101" s="33"/>
      <c r="CZ101" s="33"/>
      <c r="DA101" s="33"/>
      <c r="DB101" s="33"/>
      <c r="DC101" s="33"/>
    </row>
    <row r="102" spans="96:107" ht="12.75">
      <c r="CR102" s="27"/>
      <c r="CS102" s="27"/>
      <c r="CT102" s="27"/>
      <c r="CU102" s="27"/>
      <c r="CV102" s="27"/>
      <c r="CW102" s="27"/>
      <c r="CX102" s="27"/>
      <c r="CY102" s="33"/>
      <c r="CZ102" s="33"/>
      <c r="DA102" s="33"/>
      <c r="DB102" s="33"/>
      <c r="DC102" s="33"/>
    </row>
    <row r="103" spans="96:107" ht="12.75">
      <c r="CR103" s="27"/>
      <c r="CS103" s="27"/>
      <c r="CT103" s="27"/>
      <c r="CU103" s="27"/>
      <c r="CV103" s="27"/>
      <c r="CW103" s="27"/>
      <c r="CX103" s="27"/>
      <c r="CY103" s="33"/>
      <c r="CZ103" s="33"/>
      <c r="DA103" s="33"/>
      <c r="DB103" s="33"/>
      <c r="DC103" s="33"/>
    </row>
    <row r="104" spans="96:107" ht="12.75">
      <c r="CR104" s="27"/>
      <c r="CS104" s="27"/>
      <c r="CT104" s="27"/>
      <c r="CU104" s="27"/>
      <c r="CV104" s="27"/>
      <c r="CW104" s="27"/>
      <c r="CX104" s="27"/>
      <c r="CY104" s="33"/>
      <c r="CZ104" s="33"/>
      <c r="DA104" s="33"/>
      <c r="DB104" s="33"/>
      <c r="DC104" s="33"/>
    </row>
    <row r="105" spans="96:107" ht="12.75">
      <c r="CR105" s="27"/>
      <c r="CS105" s="27"/>
      <c r="CT105" s="27"/>
      <c r="CU105" s="27"/>
      <c r="CV105" s="27"/>
      <c r="CW105" s="27"/>
      <c r="CX105" s="27"/>
      <c r="CY105" s="33"/>
      <c r="CZ105" s="33"/>
      <c r="DA105" s="33"/>
      <c r="DB105" s="33"/>
      <c r="DC105" s="33"/>
    </row>
    <row r="106" spans="96:107" ht="12.75">
      <c r="CR106" s="27"/>
      <c r="CS106" s="27"/>
      <c r="CT106" s="27"/>
      <c r="CU106" s="27"/>
      <c r="CV106" s="27"/>
      <c r="CW106" s="27"/>
      <c r="CX106" s="27"/>
      <c r="CY106" s="33"/>
      <c r="CZ106" s="33"/>
      <c r="DA106" s="33"/>
      <c r="DB106" s="33"/>
      <c r="DC106" s="33"/>
    </row>
    <row r="107" spans="96:107" ht="12.75">
      <c r="CR107" s="27"/>
      <c r="CS107" s="27"/>
      <c r="CT107" s="27"/>
      <c r="CU107" s="27"/>
      <c r="CV107" s="27"/>
      <c r="CW107" s="27"/>
      <c r="CX107" s="27"/>
      <c r="CY107" s="33"/>
      <c r="CZ107" s="33"/>
      <c r="DA107" s="33"/>
      <c r="DB107" s="33"/>
      <c r="DC107" s="33"/>
    </row>
    <row r="108" spans="96:107" ht="12.75">
      <c r="CR108" s="27"/>
      <c r="CS108" s="27"/>
      <c r="CT108" s="27"/>
      <c r="CU108" s="27"/>
      <c r="CV108" s="27"/>
      <c r="CW108" s="27"/>
      <c r="CX108" s="27"/>
      <c r="CY108" s="33"/>
      <c r="CZ108" s="33"/>
      <c r="DA108" s="33"/>
      <c r="DB108" s="33"/>
      <c r="DC108" s="33"/>
    </row>
    <row r="109" spans="96:107" ht="12.75">
      <c r="CR109" s="27"/>
      <c r="CS109" s="27"/>
      <c r="CT109" s="27"/>
      <c r="CU109" s="27"/>
      <c r="CV109" s="27"/>
      <c r="CW109" s="27"/>
      <c r="CX109" s="27"/>
      <c r="CY109" s="33"/>
      <c r="CZ109" s="33"/>
      <c r="DA109" s="33"/>
      <c r="DB109" s="33"/>
      <c r="DC109" s="33"/>
    </row>
    <row r="110" spans="96:107" ht="12.75">
      <c r="CR110" s="27"/>
      <c r="CS110" s="27"/>
      <c r="CT110" s="27"/>
      <c r="CU110" s="27"/>
      <c r="CV110" s="27"/>
      <c r="CW110" s="27"/>
      <c r="CX110" s="27"/>
      <c r="CY110" s="33"/>
      <c r="CZ110" s="33"/>
      <c r="DA110" s="33"/>
      <c r="DB110" s="33"/>
      <c r="DC110" s="33"/>
    </row>
    <row r="111" spans="96:107" ht="12.75">
      <c r="CR111" s="27"/>
      <c r="CS111" s="27"/>
      <c r="CT111" s="27"/>
      <c r="CU111" s="27"/>
      <c r="CV111" s="27"/>
      <c r="CW111" s="27"/>
      <c r="CX111" s="27"/>
      <c r="CY111" s="33"/>
      <c r="CZ111" s="33"/>
      <c r="DA111" s="33"/>
      <c r="DB111" s="33"/>
      <c r="DC111" s="33"/>
    </row>
    <row r="112" spans="96:107" ht="12.75">
      <c r="CR112" s="27"/>
      <c r="CS112" s="27"/>
      <c r="CT112" s="27"/>
      <c r="CU112" s="27"/>
      <c r="CV112" s="27"/>
      <c r="CW112" s="27"/>
      <c r="CX112" s="27"/>
      <c r="CY112" s="33"/>
      <c r="CZ112" s="33"/>
      <c r="DA112" s="33"/>
      <c r="DB112" s="33"/>
      <c r="DC112" s="33"/>
    </row>
    <row r="113" spans="96:107" ht="12.75">
      <c r="CR113" s="27"/>
      <c r="CS113" s="27"/>
      <c r="CT113" s="27"/>
      <c r="CU113" s="27"/>
      <c r="CV113" s="27"/>
      <c r="CW113" s="27"/>
      <c r="CX113" s="27"/>
      <c r="CY113" s="33"/>
      <c r="CZ113" s="33"/>
      <c r="DA113" s="33"/>
      <c r="DB113" s="33"/>
      <c r="DC113" s="33"/>
    </row>
    <row r="114" spans="96:107" ht="12.75">
      <c r="CR114" s="27"/>
      <c r="CS114" s="27"/>
      <c r="CT114" s="27"/>
      <c r="CU114" s="27"/>
      <c r="CV114" s="27"/>
      <c r="CW114" s="27"/>
      <c r="CX114" s="27"/>
      <c r="CY114" s="33"/>
      <c r="CZ114" s="33"/>
      <c r="DA114" s="33"/>
      <c r="DB114" s="33"/>
      <c r="DC114" s="33"/>
    </row>
    <row r="115" spans="96:107" ht="12.75">
      <c r="CR115" s="27"/>
      <c r="CS115" s="27"/>
      <c r="CT115" s="27"/>
      <c r="CU115" s="27"/>
      <c r="CV115" s="27"/>
      <c r="CW115" s="27"/>
      <c r="CX115" s="27"/>
      <c r="CY115" s="33"/>
      <c r="CZ115" s="33"/>
      <c r="DA115" s="33"/>
      <c r="DB115" s="33"/>
      <c r="DC115" s="33"/>
    </row>
    <row r="116" spans="96:107" ht="12.75">
      <c r="CR116" s="27"/>
      <c r="CS116" s="27"/>
      <c r="CT116" s="27"/>
      <c r="CU116" s="27"/>
      <c r="CV116" s="27"/>
      <c r="CW116" s="27"/>
      <c r="CX116" s="27"/>
      <c r="CY116" s="33"/>
      <c r="CZ116" s="33"/>
      <c r="DA116" s="33"/>
      <c r="DB116" s="33"/>
      <c r="DC116" s="33"/>
    </row>
    <row r="117" spans="96:107" ht="12.75">
      <c r="CR117" s="27"/>
      <c r="CS117" s="27"/>
      <c r="CT117" s="27"/>
      <c r="CU117" s="27"/>
      <c r="CV117" s="27"/>
      <c r="CW117" s="27"/>
      <c r="CX117" s="27"/>
      <c r="CY117" s="33"/>
      <c r="CZ117" s="33"/>
      <c r="DA117" s="33"/>
      <c r="DB117" s="33"/>
      <c r="DC117" s="33"/>
    </row>
    <row r="118" spans="96:107" ht="12.75">
      <c r="CR118" s="27"/>
      <c r="CS118" s="27"/>
      <c r="CT118" s="27"/>
      <c r="CU118" s="27"/>
      <c r="CV118" s="27"/>
      <c r="CW118" s="27"/>
      <c r="CX118" s="27"/>
      <c r="CY118" s="33"/>
      <c r="CZ118" s="33"/>
      <c r="DA118" s="33"/>
      <c r="DB118" s="33"/>
      <c r="DC118" s="33"/>
    </row>
    <row r="119" spans="96:107" ht="12.75">
      <c r="CR119" s="27"/>
      <c r="CS119" s="27"/>
      <c r="CT119" s="27"/>
      <c r="CU119" s="27"/>
      <c r="CV119" s="27"/>
      <c r="CW119" s="27"/>
      <c r="CX119" s="27"/>
      <c r="CY119" s="33"/>
      <c r="CZ119" s="33"/>
      <c r="DA119" s="33"/>
      <c r="DB119" s="33"/>
      <c r="DC119" s="33"/>
    </row>
    <row r="120" spans="96:107" ht="12.75">
      <c r="CR120" s="27"/>
      <c r="CS120" s="27"/>
      <c r="CT120" s="27"/>
      <c r="CU120" s="27"/>
      <c r="CV120" s="27"/>
      <c r="CW120" s="27"/>
      <c r="CX120" s="27"/>
      <c r="CY120" s="33"/>
      <c r="CZ120" s="33"/>
      <c r="DA120" s="33"/>
      <c r="DB120" s="33"/>
      <c r="DC120" s="33"/>
    </row>
    <row r="121" spans="96:107" ht="12.75">
      <c r="CR121" s="27"/>
      <c r="CS121" s="27"/>
      <c r="CT121" s="27"/>
      <c r="CU121" s="27"/>
      <c r="CV121" s="27"/>
      <c r="CW121" s="27"/>
      <c r="CX121" s="27"/>
      <c r="CY121" s="33"/>
      <c r="CZ121" s="33"/>
      <c r="DA121" s="33"/>
      <c r="DB121" s="33"/>
      <c r="DC121" s="33"/>
    </row>
    <row r="122" spans="96:107" ht="12.75">
      <c r="CR122" s="27"/>
      <c r="CS122" s="27"/>
      <c r="CT122" s="27"/>
      <c r="CU122" s="27"/>
      <c r="CV122" s="27"/>
      <c r="CW122" s="27"/>
      <c r="CX122" s="27"/>
      <c r="CY122" s="33"/>
      <c r="CZ122" s="33"/>
      <c r="DA122" s="33"/>
      <c r="DB122" s="33"/>
      <c r="DC122" s="33"/>
    </row>
    <row r="123" spans="96:107" ht="12.75">
      <c r="CR123" s="27"/>
      <c r="CS123" s="27"/>
      <c r="CT123" s="27"/>
      <c r="CU123" s="27"/>
      <c r="CV123" s="27"/>
      <c r="CW123" s="27"/>
      <c r="CX123" s="27"/>
      <c r="CY123" s="33"/>
      <c r="CZ123" s="33"/>
      <c r="DA123" s="33"/>
      <c r="DB123" s="33"/>
      <c r="DC123" s="33"/>
    </row>
    <row r="124" spans="96:107" ht="12.75">
      <c r="CR124" s="27"/>
      <c r="CS124" s="27"/>
      <c r="CT124" s="27"/>
      <c r="CU124" s="27"/>
      <c r="CV124" s="27"/>
      <c r="CW124" s="27"/>
      <c r="CX124" s="27"/>
      <c r="CY124" s="33"/>
      <c r="CZ124" s="33"/>
      <c r="DA124" s="33"/>
      <c r="DB124" s="33"/>
      <c r="DC124" s="33"/>
    </row>
    <row r="125" spans="96:107" ht="12.75">
      <c r="CR125" s="27"/>
      <c r="CS125" s="27"/>
      <c r="CT125" s="27"/>
      <c r="CU125" s="27"/>
      <c r="CV125" s="27"/>
      <c r="CW125" s="27"/>
      <c r="CX125" s="27"/>
      <c r="CY125" s="33"/>
      <c r="CZ125" s="33"/>
      <c r="DA125" s="33"/>
      <c r="DB125" s="33"/>
      <c r="DC125" s="33"/>
    </row>
    <row r="126" spans="96:107" ht="12.75">
      <c r="CR126" s="27"/>
      <c r="CS126" s="27"/>
      <c r="CT126" s="27"/>
      <c r="CU126" s="27"/>
      <c r="CV126" s="27"/>
      <c r="CW126" s="27"/>
      <c r="CX126" s="27"/>
      <c r="CY126" s="33"/>
      <c r="CZ126" s="33"/>
      <c r="DA126" s="33"/>
      <c r="DB126" s="33"/>
      <c r="DC126" s="33"/>
    </row>
    <row r="127" spans="96:107" ht="12.75">
      <c r="CR127" s="27"/>
      <c r="CS127" s="27"/>
      <c r="CT127" s="27"/>
      <c r="CU127" s="27"/>
      <c r="CV127" s="27"/>
      <c r="CW127" s="27"/>
      <c r="CX127" s="27"/>
      <c r="CY127" s="33"/>
      <c r="CZ127" s="33"/>
      <c r="DA127" s="33"/>
      <c r="DB127" s="33"/>
      <c r="DC127" s="33"/>
    </row>
    <row r="128" spans="96:107" ht="12.75">
      <c r="CR128" s="27"/>
      <c r="CS128" s="27"/>
      <c r="CT128" s="27"/>
      <c r="CU128" s="27"/>
      <c r="CV128" s="27"/>
      <c r="CW128" s="27"/>
      <c r="CX128" s="27"/>
      <c r="CY128" s="33"/>
      <c r="CZ128" s="33"/>
      <c r="DA128" s="33"/>
      <c r="DB128" s="33"/>
      <c r="DC128" s="33"/>
    </row>
    <row r="129" spans="96:107" ht="12.75">
      <c r="CR129" s="27"/>
      <c r="CS129" s="27"/>
      <c r="CT129" s="27"/>
      <c r="CU129" s="27"/>
      <c r="CV129" s="27"/>
      <c r="CW129" s="27"/>
      <c r="CX129" s="27"/>
      <c r="CY129" s="33"/>
      <c r="CZ129" s="33"/>
      <c r="DA129" s="33"/>
      <c r="DB129" s="33"/>
      <c r="DC129" s="33"/>
    </row>
    <row r="130" spans="96:107" ht="12.75">
      <c r="CR130" s="27"/>
      <c r="CS130" s="27"/>
      <c r="CT130" s="27"/>
      <c r="CU130" s="27"/>
      <c r="CV130" s="27"/>
      <c r="CW130" s="27"/>
      <c r="CX130" s="27"/>
      <c r="CY130" s="33"/>
      <c r="CZ130" s="33"/>
      <c r="DA130" s="33"/>
      <c r="DB130" s="33"/>
      <c r="DC130" s="33"/>
    </row>
    <row r="131" spans="96:107" ht="12.75">
      <c r="CR131" s="27"/>
      <c r="CS131" s="27"/>
      <c r="CT131" s="27"/>
      <c r="CU131" s="27"/>
      <c r="CV131" s="27"/>
      <c r="CW131" s="27"/>
      <c r="CX131" s="27"/>
      <c r="CY131" s="33"/>
      <c r="CZ131" s="33"/>
      <c r="DA131" s="33"/>
      <c r="DB131" s="33"/>
      <c r="DC131" s="33"/>
    </row>
    <row r="132" spans="96:107" ht="12.75">
      <c r="CR132" s="27"/>
      <c r="CS132" s="27"/>
      <c r="CT132" s="27"/>
      <c r="CU132" s="27"/>
      <c r="CV132" s="27"/>
      <c r="CW132" s="27"/>
      <c r="CX132" s="27"/>
      <c r="CY132" s="33"/>
      <c r="CZ132" s="33"/>
      <c r="DA132" s="33"/>
      <c r="DB132" s="33"/>
      <c r="DC132" s="33"/>
    </row>
  </sheetData>
  <printOptions gridLines="1"/>
  <pageMargins left="0.63" right="0.17" top="0.22" bottom="0.29" header="0.17" footer="0.17"/>
  <pageSetup fitToHeight="1" fitToWidth="1" horizontalDpi="600" verticalDpi="600" orientation="portrait" scale="64" r:id="rId2"/>
  <headerFooter alignWithMargins="0">
    <oddFooter>&amp;R&amp;F    &amp;A   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2008-03-19T11:35:29Z</cp:lastPrinted>
  <dcterms:created xsi:type="dcterms:W3CDTF">2003-08-28T12:36:19Z</dcterms:created>
  <dcterms:modified xsi:type="dcterms:W3CDTF">2008-04-15T11:21:28Z</dcterms:modified>
  <cp:category/>
  <cp:version/>
  <cp:contentType/>
  <cp:contentStatus/>
</cp:coreProperties>
</file>