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Default Extension="jpeg" ContentType="image/jpeg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11895" tabRatio="888" firstSheet="1" activeTab="7"/>
  </bookViews>
  <sheets>
    <sheet name="Key staff loading metric" sheetId="1" r:id="rId1"/>
    <sheet name="Stretchout calculation" sheetId="2" r:id="rId2"/>
    <sheet name="Escalation impact" sheetId="3" r:id="rId3"/>
    <sheet name="Rate impact" sheetId="4" r:id="rId4"/>
    <sheet name="Contingency Summary" sheetId="5" r:id="rId5"/>
    <sheet name="Contingency detail" sheetId="6" r:id="rId6"/>
    <sheet name="Staffing" sheetId="7" r:id="rId7"/>
    <sheet name="ECP24 ECPxxReconciliation" sheetId="8" r:id="rId8"/>
  </sheets>
  <definedNames>
    <definedName name="_xlnm.Print_Area" localSheetId="4">'Contingency Summary'!$A$1:$V$73</definedName>
    <definedName name="_xlnm.Print_Area" localSheetId="7">'ECP24 ECPxxReconciliation'!$A$3:$AM$129</definedName>
    <definedName name="_xlnm.Print_Area" localSheetId="0">'Key staff loading metric'!$B$5:$H$30</definedName>
    <definedName name="_xlnm.Print_Area" localSheetId="6">'Staffing'!$B$26:$R$69</definedName>
    <definedName name="_xlnm.Print_Titles" localSheetId="7">'ECP24 ECPxxReconciliation'!$1:$2</definedName>
  </definedNames>
  <calcPr fullCalcOnLoad="1"/>
</workbook>
</file>

<file path=xl/sharedStrings.xml><?xml version="1.0" encoding="utf-8"?>
<sst xmlns="http://schemas.openxmlformats.org/spreadsheetml/2006/main" count="15969" uniqueCount="3079">
  <si>
    <t xml:space="preserve">431-200    </t>
  </si>
  <si>
    <t xml:space="preserve">Condition/spare parts inventory                  </t>
  </si>
  <si>
    <t xml:space="preserve">4301 </t>
  </si>
  <si>
    <t xml:space="preserve">431  </t>
  </si>
  <si>
    <t xml:space="preserve">431-210    </t>
  </si>
  <si>
    <t xml:space="preserve">Organize &amp; verify documentation                  </t>
  </si>
  <si>
    <t xml:space="preserve">431-215    </t>
  </si>
  <si>
    <t xml:space="preserve">Document status                                  </t>
  </si>
  <si>
    <t xml:space="preserve">431-225    </t>
  </si>
  <si>
    <t xml:space="preserve">Reactivate DF &amp; PEI units                        </t>
  </si>
  <si>
    <t xml:space="preserve">431-230    </t>
  </si>
  <si>
    <t xml:space="preserve">Load test                                        </t>
  </si>
  <si>
    <t xml:space="preserve">431-240    </t>
  </si>
  <si>
    <t xml:space="preserve">Simulate each of 6 pwr loops in PSCAD            </t>
  </si>
  <si>
    <t xml:space="preserve">431-250    </t>
  </si>
  <si>
    <t xml:space="preserve">c-site dc sys DGS dsn documentation              </t>
  </si>
  <si>
    <t xml:space="preserve">431-260    </t>
  </si>
  <si>
    <t xml:space="preserve">Power loop design                                </t>
  </si>
  <si>
    <t xml:space="preserve">431-265    </t>
  </si>
  <si>
    <t xml:space="preserve">Fabricate bus components                         </t>
  </si>
  <si>
    <t xml:space="preserve">431-275    </t>
  </si>
  <si>
    <t xml:space="preserve">Power cabling &amp; Installation                     </t>
  </si>
  <si>
    <t xml:space="preserve">441-095    </t>
  </si>
  <si>
    <t xml:space="preserve">Design Interlock sys                             </t>
  </si>
  <si>
    <t xml:space="preserve">4401 </t>
  </si>
  <si>
    <t xml:space="preserve">441  </t>
  </si>
  <si>
    <t xml:space="preserve">441-097    </t>
  </si>
  <si>
    <t xml:space="preserve">Install Interlock sys                            </t>
  </si>
  <si>
    <t xml:space="preserve">441-100    </t>
  </si>
  <si>
    <t xml:space="preserve">PLC Specification                                </t>
  </si>
  <si>
    <t xml:space="preserve">441-105    </t>
  </si>
  <si>
    <t xml:space="preserve">Prep Block diagrams                              </t>
  </si>
  <si>
    <t xml:space="preserve">441-110    </t>
  </si>
  <si>
    <t xml:space="preserve">PLC CWD's &amp; Cabling                              </t>
  </si>
  <si>
    <t xml:space="preserve">441-115    </t>
  </si>
  <si>
    <t xml:space="preserve">deliver PLC                                      </t>
  </si>
  <si>
    <t xml:space="preserve">441-120    </t>
  </si>
  <si>
    <t xml:space="preserve">Program PLC Logic                                </t>
  </si>
  <si>
    <t xml:space="preserve">441-125    </t>
  </si>
  <si>
    <t xml:space="preserve">Program Control pages                            </t>
  </si>
  <si>
    <t xml:space="preserve">441-130    </t>
  </si>
  <si>
    <t xml:space="preserve">Pre-commissioning tests                          </t>
  </si>
  <si>
    <t xml:space="preserve">441-135    </t>
  </si>
  <si>
    <t xml:space="preserve">Install I/O Cabling                              </t>
  </si>
  <si>
    <t xml:space="preserve">442-1-2    </t>
  </si>
  <si>
    <t xml:space="preserve">Kirk Keys-Dsn                                    </t>
  </si>
  <si>
    <t xml:space="preserve">442  </t>
  </si>
  <si>
    <t xml:space="preserve">442-1-4    </t>
  </si>
  <si>
    <t xml:space="preserve">Kirk Keys-Procure                                </t>
  </si>
  <si>
    <t xml:space="preserve">442-1-6    </t>
  </si>
  <si>
    <t xml:space="preserve">Kirk Keys-Install                                </t>
  </si>
  <si>
    <t xml:space="preserve">442-1-8    </t>
  </si>
  <si>
    <t xml:space="preserve">Kirk Keys-Commission                             </t>
  </si>
  <si>
    <t xml:space="preserve">443-1-2    </t>
  </si>
  <si>
    <t xml:space="preserve">Develop Control Algorithms-Dsn                   </t>
  </si>
  <si>
    <t xml:space="preserve">443  </t>
  </si>
  <si>
    <t xml:space="preserve">444-2-2    </t>
  </si>
  <si>
    <t xml:space="preserve">DC Potential Transducers (DCPTs)-Dsn             </t>
  </si>
  <si>
    <t xml:space="preserve">444  </t>
  </si>
  <si>
    <t xml:space="preserve">444-2-4    </t>
  </si>
  <si>
    <t xml:space="preserve">DC Potential Transducers (DCPTs)-Procure         </t>
  </si>
  <si>
    <t xml:space="preserve">444-2-6    </t>
  </si>
  <si>
    <t xml:space="preserve">DC Potential Transducers (DCPTs)-Install         </t>
  </si>
  <si>
    <t xml:space="preserve">444-2-8    </t>
  </si>
  <si>
    <t xml:space="preserve">DC Potential Transducers (DCPTs)-Commission      </t>
  </si>
  <si>
    <t xml:space="preserve">444-3-2    </t>
  </si>
  <si>
    <t xml:space="preserve">DC Shunts-Dsn                                    </t>
  </si>
  <si>
    <t xml:space="preserve">444-3-4    </t>
  </si>
  <si>
    <t xml:space="preserve">DC Shunts-Procure                                </t>
  </si>
  <si>
    <t xml:space="preserve">444-3-6    </t>
  </si>
  <si>
    <t xml:space="preserve">DC Shunts-Install                                </t>
  </si>
  <si>
    <t xml:space="preserve">444-3-8    </t>
  </si>
  <si>
    <t xml:space="preserve">DC Shunts-Commission                             </t>
  </si>
  <si>
    <t xml:space="preserve">444-4-2    </t>
  </si>
  <si>
    <t xml:space="preserve">Signal Conditioning &amp;  Cabling-Dsn               </t>
  </si>
  <si>
    <t xml:space="preserve">444-4-4    </t>
  </si>
  <si>
    <t xml:space="preserve">Signal Conditioning &amp;  Cabling-Procure           </t>
  </si>
  <si>
    <t xml:space="preserve">444-4-6    </t>
  </si>
  <si>
    <t xml:space="preserve">Signal Conditioning &amp;  Cabling-Install           </t>
  </si>
  <si>
    <t xml:space="preserve">444-4-8    </t>
  </si>
  <si>
    <t xml:space="preserve">Signal Conditioning &amp;  Cabling-Commission        </t>
  </si>
  <si>
    <t xml:space="preserve">445-1-2    </t>
  </si>
  <si>
    <t xml:space="preserve">Ground Fault Protection-Dsn                      </t>
  </si>
  <si>
    <t xml:space="preserve">445  </t>
  </si>
  <si>
    <t xml:space="preserve">445-1-4    </t>
  </si>
  <si>
    <t xml:space="preserve">Ground Fault Protection-Procure                  </t>
  </si>
  <si>
    <t xml:space="preserve">445-1-6    </t>
  </si>
  <si>
    <t xml:space="preserve">Ground Fault Protection-Install                  </t>
  </si>
  <si>
    <t xml:space="preserve">445-1-8    </t>
  </si>
  <si>
    <t xml:space="preserve">Ground Fault Protection-Commission               </t>
  </si>
  <si>
    <t xml:space="preserve">445-2-105  </t>
  </si>
  <si>
    <t xml:space="preserve">Overload Protect-Write spec and approve          </t>
  </si>
  <si>
    <t xml:space="preserve">445-2-110  </t>
  </si>
  <si>
    <t xml:space="preserve">Overload Protect-Design                          </t>
  </si>
  <si>
    <t xml:space="preserve">445-2-115  </t>
  </si>
  <si>
    <t xml:space="preserve">Overload Protect-Fabr 4 chassis 120 modls        </t>
  </si>
  <si>
    <t xml:space="preserve">445-2-120  </t>
  </si>
  <si>
    <t xml:space="preserve">Overload Protect-Test 4 units                    </t>
  </si>
  <si>
    <t xml:space="preserve">445-2-125  </t>
  </si>
  <si>
    <t xml:space="preserve">Overload Protect-Install &amp; Rack wiring           </t>
  </si>
  <si>
    <t xml:space="preserve">445-2-130  </t>
  </si>
  <si>
    <t xml:space="preserve">Overload Protect-Write &amp; perform ISTP            </t>
  </si>
  <si>
    <t xml:space="preserve">445-2-135  </t>
  </si>
  <si>
    <t xml:space="preserve">Overload Protect-Documentation                   </t>
  </si>
  <si>
    <t xml:space="preserve">445-2-140  </t>
  </si>
  <si>
    <t xml:space="preserve">Overload Protection&amp;cabling design,procure instl </t>
  </si>
  <si>
    <t xml:space="preserve">451-3-2    </t>
  </si>
  <si>
    <t xml:space="preserve">Dwgs,asbuilts -Elect Dsn                         </t>
  </si>
  <si>
    <t xml:space="preserve">4501 </t>
  </si>
  <si>
    <t xml:space="preserve">451  </t>
  </si>
  <si>
    <t xml:space="preserve">451-2-1    </t>
  </si>
  <si>
    <t xml:space="preserve">CDR  Power system -Dsn                           </t>
  </si>
  <si>
    <t xml:space="preserve">451-2-2    </t>
  </si>
  <si>
    <t xml:space="preserve">PDR  Power system -Dsn                           </t>
  </si>
  <si>
    <t xml:space="preserve">451-2-2.1  </t>
  </si>
  <si>
    <t xml:space="preserve">FDR C-Site                                       </t>
  </si>
  <si>
    <t xml:space="preserve">451-6-2    </t>
  </si>
  <si>
    <t xml:space="preserve">FDR C-Site -Cabling                              </t>
  </si>
  <si>
    <t xml:space="preserve">451-4-2    </t>
  </si>
  <si>
    <t xml:space="preserve">FDR AC auxiliaries &amp; grounding-Dsn               </t>
  </si>
  <si>
    <t xml:space="preserve">451-1-2    </t>
  </si>
  <si>
    <t xml:space="preserve">Calculations-Dsn                                 </t>
  </si>
  <si>
    <t xml:space="preserve">452-1-2    </t>
  </si>
  <si>
    <t xml:space="preserve">Diagnostics AC Power Distr-Dsn                   </t>
  </si>
  <si>
    <t xml:space="preserve">452  </t>
  </si>
  <si>
    <t xml:space="preserve">26   </t>
  </si>
  <si>
    <t xml:space="preserve">452-1-4    </t>
  </si>
  <si>
    <t xml:space="preserve">Diagnostics AC Power Distr-Procure               </t>
  </si>
  <si>
    <t xml:space="preserve">452-1-6    </t>
  </si>
  <si>
    <t xml:space="preserve">Diagnostics AC Power Distr-Install               </t>
  </si>
  <si>
    <t xml:space="preserve">452-1-8    </t>
  </si>
  <si>
    <t xml:space="preserve">Diagnostics AC Power Distr-Commission            </t>
  </si>
  <si>
    <t xml:space="preserve">452-2-2    </t>
  </si>
  <si>
    <t xml:space="preserve">Diagnostics sensor cabling-Dsn                   </t>
  </si>
  <si>
    <t xml:space="preserve">452-2-4    </t>
  </si>
  <si>
    <t xml:space="preserve">Diagnostics sensor cabling-Procure               </t>
  </si>
  <si>
    <t xml:space="preserve">452-2-6    </t>
  </si>
  <si>
    <t xml:space="preserve">Diagnostics sensor cabling-Install               </t>
  </si>
  <si>
    <t xml:space="preserve">452-2-8    </t>
  </si>
  <si>
    <t xml:space="preserve">Diagnostics sensor cabling-Commission            </t>
  </si>
  <si>
    <t xml:space="preserve">453-1-2    </t>
  </si>
  <si>
    <t xml:space="preserve">New Procedures                                   </t>
  </si>
  <si>
    <t xml:space="preserve">453  </t>
  </si>
  <si>
    <t xml:space="preserve">453-1-4    </t>
  </si>
  <si>
    <t xml:space="preserve">Preop Testing-Procure test equipt                </t>
  </si>
  <si>
    <t xml:space="preserve">453-1-8    </t>
  </si>
  <si>
    <t xml:space="preserve">Testing PTPs, ISTPs                              </t>
  </si>
  <si>
    <t xml:space="preserve">623.011    </t>
  </si>
  <si>
    <t xml:space="preserve">Design WBS 612                                   </t>
  </si>
  <si>
    <t xml:space="preserve">613  </t>
  </si>
  <si>
    <t xml:space="preserve">632.021    </t>
  </si>
  <si>
    <t xml:space="preserve">WBS 612 Assembly/Fabrication/Installation        </t>
  </si>
  <si>
    <t xml:space="preserve">631-001    </t>
  </si>
  <si>
    <t xml:space="preserve">Preliminary Design                               </t>
  </si>
  <si>
    <t xml:space="preserve">621  </t>
  </si>
  <si>
    <t xml:space="preserve">631-010    </t>
  </si>
  <si>
    <t xml:space="preserve">Final Design**reduced scope                      </t>
  </si>
  <si>
    <t xml:space="preserve">631-020    </t>
  </si>
  <si>
    <t xml:space="preserve">Procurement **reduced scope                      </t>
  </si>
  <si>
    <t xml:space="preserve">631-015    </t>
  </si>
  <si>
    <t xml:space="preserve">Fab/Assy/Installation**reduced scope             </t>
  </si>
  <si>
    <t xml:space="preserve">632-001    </t>
  </si>
  <si>
    <t xml:space="preserve">**deleted scope                                  </t>
  </si>
  <si>
    <t xml:space="preserve">622  </t>
  </si>
  <si>
    <t xml:space="preserve">633-001    </t>
  </si>
  <si>
    <t xml:space="preserve">623  </t>
  </si>
  <si>
    <t xml:space="preserve">633-020    </t>
  </si>
  <si>
    <t xml:space="preserve">Procurement                                      </t>
  </si>
  <si>
    <t xml:space="preserve">633-010    </t>
  </si>
  <si>
    <t xml:space="preserve">Final Design                                     </t>
  </si>
  <si>
    <t xml:space="preserve">633-015    </t>
  </si>
  <si>
    <t xml:space="preserve">Fab/Assy/Installation                            </t>
  </si>
  <si>
    <t xml:space="preserve">710.001    </t>
  </si>
  <si>
    <t xml:space="preserve">Block Wall east side control room                </t>
  </si>
  <si>
    <t xml:space="preserve">7201 </t>
  </si>
  <si>
    <t xml:space="preserve">711B.050   </t>
  </si>
  <si>
    <t xml:space="preserve">Complete Control Room Flooring                   </t>
  </si>
  <si>
    <t xml:space="preserve">712.020    </t>
  </si>
  <si>
    <t xml:space="preserve">Platform Parts                                   </t>
  </si>
  <si>
    <t xml:space="preserve">7301 </t>
  </si>
  <si>
    <t xml:space="preserve">712.030    </t>
  </si>
  <si>
    <t xml:space="preserve">Miscs Hardware/Material                          </t>
  </si>
  <si>
    <t xml:space="preserve">712.008    </t>
  </si>
  <si>
    <t xml:space="preserve">Update Platform Specification                    </t>
  </si>
  <si>
    <t xml:space="preserve">712.010    </t>
  </si>
  <si>
    <t xml:space="preserve">711A.040   </t>
  </si>
  <si>
    <t xml:space="preserve">Platform nut plates                              </t>
  </si>
  <si>
    <t xml:space="preserve">613.030    </t>
  </si>
  <si>
    <t xml:space="preserve">Test Cell copper ground plane cuts               </t>
  </si>
  <si>
    <t xml:space="preserve">7401 </t>
  </si>
  <si>
    <t xml:space="preserve">TCMS </t>
  </si>
  <si>
    <t xml:space="preserve">713.010    </t>
  </si>
  <si>
    <t xml:space="preserve">7502-001   </t>
  </si>
  <si>
    <t xml:space="preserve">Test Cell 110v outlets                           </t>
  </si>
  <si>
    <t xml:space="preserve">7502-002   </t>
  </si>
  <si>
    <t xml:space="preserve">Test Cell 208v outlets                           </t>
  </si>
  <si>
    <t xml:space="preserve">7502-010   </t>
  </si>
  <si>
    <t xml:space="preserve">Ready Rooms (under control room) 110v outlets    </t>
  </si>
  <si>
    <t xml:space="preserve">714.010    </t>
  </si>
  <si>
    <t xml:space="preserve">LOE FY05                                         </t>
  </si>
  <si>
    <t xml:space="preserve">P1   </t>
  </si>
  <si>
    <t xml:space="preserve">15   </t>
  </si>
  <si>
    <t xml:space="preserve">714.020    </t>
  </si>
  <si>
    <t xml:space="preserve">LOE FY06 prior to assy starting                  </t>
  </si>
  <si>
    <t xml:space="preserve">714.030    </t>
  </si>
  <si>
    <t xml:space="preserve">LOE FY07 thru first plasma                       </t>
  </si>
  <si>
    <t xml:space="preserve">7501-05    </t>
  </si>
  <si>
    <t xml:space="preserve">Construction Support Crew during machine assy    </t>
  </si>
  <si>
    <t xml:space="preserve">7501 </t>
  </si>
  <si>
    <t xml:space="preserve">7501-06    </t>
  </si>
  <si>
    <t xml:space="preserve">Construction Support Crew during e-beam mapping  </t>
  </si>
  <si>
    <t xml:space="preserve">7501-07    </t>
  </si>
  <si>
    <t xml:space="preserve">Construction Support Crew during cryostat instl  </t>
  </si>
  <si>
    <t xml:space="preserve">7502-020   </t>
  </si>
  <si>
    <t xml:space="preserve">Resurface TC floor                               </t>
  </si>
  <si>
    <t xml:space="preserve">7502 </t>
  </si>
  <si>
    <t xml:space="preserve">7502-030   </t>
  </si>
  <si>
    <t xml:space="preserve">TC Floor firesealing                             </t>
  </si>
  <si>
    <t xml:space="preserve">7502-035   </t>
  </si>
  <si>
    <t xml:space="preserve">Control room firesealing                         </t>
  </si>
  <si>
    <t xml:space="preserve">7503-020   </t>
  </si>
  <si>
    <t xml:space="preserve">Install &amp; Level Support Base Plates              </t>
  </si>
  <si>
    <t xml:space="preserve">7503 </t>
  </si>
  <si>
    <t xml:space="preserve">75Z  </t>
  </si>
  <si>
    <t xml:space="preserve">7503-030   </t>
  </si>
  <si>
    <t xml:space="preserve">Install/Level FPA's  and Spool Piece  supports   </t>
  </si>
  <si>
    <t xml:space="preserve">7503-060   </t>
  </si>
  <si>
    <t xml:space="preserve">Install Lower PF 4,5&amp;6 into prelim position      </t>
  </si>
  <si>
    <t xml:space="preserve">7503-070   </t>
  </si>
  <si>
    <t xml:space="preserve">Install 3 Spool Pieces on fixt &amp; test movement   </t>
  </si>
  <si>
    <t xml:space="preserve">7503-090   </t>
  </si>
  <si>
    <t xml:space="preserve">Install local Platforms around FPA-1             </t>
  </si>
  <si>
    <t xml:space="preserve">7503-120   </t>
  </si>
  <si>
    <t xml:space="preserve">Test movement of FPA-1&amp; -2 &amp; position checks.    </t>
  </si>
  <si>
    <t xml:space="preserve">7503-130   </t>
  </si>
  <si>
    <t xml:space="preserve">Install local Platforms around FPA-2             </t>
  </si>
  <si>
    <t xml:space="preserve">7503-160   </t>
  </si>
  <si>
    <t xml:space="preserve">Position all FPA's / Spool Pieces @ MC Interface </t>
  </si>
  <si>
    <t xml:space="preserve">7503-170   </t>
  </si>
  <si>
    <t xml:space="preserve"> FPA Metrology Checks to Assure Alignment        </t>
  </si>
  <si>
    <t xml:space="preserve">7503-190   </t>
  </si>
  <si>
    <t xml:space="preserve">Install local Platforms around FPA-3             </t>
  </si>
  <si>
    <t xml:space="preserve">7503-180   </t>
  </si>
  <si>
    <t xml:space="preserve">MC Interfaces: shim, ream holes ,bolt together   </t>
  </si>
  <si>
    <t xml:space="preserve">7503-200   </t>
  </si>
  <si>
    <t xml:space="preserve">Mate-up and weld all VV-to-Spool interfaces      </t>
  </si>
  <si>
    <t xml:space="preserve">7503-240   </t>
  </si>
  <si>
    <t xml:space="preserve">Bolt on preassembled pump duct                   </t>
  </si>
  <si>
    <t xml:space="preserve">7503-260   </t>
  </si>
  <si>
    <t xml:space="preserve">PTP Pumpdown &amp; leak check VV                     </t>
  </si>
  <si>
    <t xml:space="preserve">7503-210   </t>
  </si>
  <si>
    <t xml:space="preserve">Fit-up all TF coils                              </t>
  </si>
  <si>
    <t xml:space="preserve">7503-270   </t>
  </si>
  <si>
    <t xml:space="preserve">Raise lower PF 4,5&amp;6 coils into final position   </t>
  </si>
  <si>
    <t xml:space="preserve">7503-280   </t>
  </si>
  <si>
    <t xml:space="preserve">Install Upper PF 4,5 &amp; 6 coils                   </t>
  </si>
  <si>
    <t xml:space="preserve">7503-290   </t>
  </si>
  <si>
    <t xml:space="preserve">Install PF Solenoid into position (U/L PF1,2,3)  </t>
  </si>
  <si>
    <t xml:space="preserve">7503-310   </t>
  </si>
  <si>
    <t xml:space="preserve">Complete LN2 connections                         </t>
  </si>
  <si>
    <t xml:space="preserve">7503-320   </t>
  </si>
  <si>
    <t xml:space="preserve">Complete Elect Pwr connections                   </t>
  </si>
  <si>
    <t xml:space="preserve">7503-321   </t>
  </si>
  <si>
    <t xml:space="preserve">Complete mag diag &amp; machine I&amp;C                  </t>
  </si>
  <si>
    <t xml:space="preserve">7503-340   </t>
  </si>
  <si>
    <t xml:space="preserve">Install Cryostat Base, vapor barrie&amp; port boots  </t>
  </si>
  <si>
    <t xml:space="preserve">7503-350   </t>
  </si>
  <si>
    <t xml:space="preserve">Install Cryostat upper section,VB and port boots </t>
  </si>
  <si>
    <t xml:space="preserve">7503-360   </t>
  </si>
  <si>
    <t xml:space="preserve">Install Midplane Cryostat sections and port boot </t>
  </si>
  <si>
    <t xml:space="preserve">7503-370   </t>
  </si>
  <si>
    <t xml:space="preserve">Install Cryostat Circulation Duct                </t>
  </si>
  <si>
    <t xml:space="preserve">730.8200   </t>
  </si>
  <si>
    <t xml:space="preserve">PTP and Cooldown                                 </t>
  </si>
  <si>
    <t xml:space="preserve">810.003    </t>
  </si>
  <si>
    <t xml:space="preserve">Project Management Office PPPL FY05              </t>
  </si>
  <si>
    <t xml:space="preserve">8101 </t>
  </si>
  <si>
    <t xml:space="preserve">810.004    </t>
  </si>
  <si>
    <t xml:space="preserve">Project Management Office PPPL FY06              </t>
  </si>
  <si>
    <t xml:space="preserve">810.005    </t>
  </si>
  <si>
    <t xml:space="preserve">Project Management OfficePPPL FY07               </t>
  </si>
  <si>
    <t xml:space="preserve">810.900    </t>
  </si>
  <si>
    <t xml:space="preserve">Project Management Office PPPL FY08              </t>
  </si>
  <si>
    <t xml:space="preserve">810.909    </t>
  </si>
  <si>
    <t xml:space="preserve">Project Management Office PPPL FY09              </t>
  </si>
  <si>
    <t xml:space="preserve">810.103    </t>
  </si>
  <si>
    <t xml:space="preserve">Project Management Office ORNL FY05              </t>
  </si>
  <si>
    <t xml:space="preserve">8102 </t>
  </si>
  <si>
    <t xml:space="preserve">810.104    </t>
  </si>
  <si>
    <t xml:space="preserve">Project Management Office ORNL FY06              </t>
  </si>
  <si>
    <t xml:space="preserve">810.104X   </t>
  </si>
  <si>
    <t xml:space="preserve">Project Management Office ORNL FY07              </t>
  </si>
  <si>
    <t xml:space="preserve">810.105X   </t>
  </si>
  <si>
    <t xml:space="preserve">Project Management Office ORNL FY08              </t>
  </si>
  <si>
    <t xml:space="preserve">820.003    </t>
  </si>
  <si>
    <t xml:space="preserve">Proj engr  FY05                                  </t>
  </si>
  <si>
    <t xml:space="preserve">8202 </t>
  </si>
  <si>
    <t xml:space="preserve">820.004    </t>
  </si>
  <si>
    <t xml:space="preserve">Proj engr FY06                                   </t>
  </si>
  <si>
    <t xml:space="preserve">820.04X    </t>
  </si>
  <si>
    <t xml:space="preserve">Proj engr FY07                                   </t>
  </si>
  <si>
    <t xml:space="preserve">820.004Z   </t>
  </si>
  <si>
    <t xml:space="preserve">Proj engr FY08                                   </t>
  </si>
  <si>
    <t xml:space="preserve">820.005    </t>
  </si>
  <si>
    <t xml:space="preserve">Proj engr FY09                                   </t>
  </si>
  <si>
    <t xml:space="preserve">8205FY05   </t>
  </si>
  <si>
    <t xml:space="preserve">System Engr Support FY05                         </t>
  </si>
  <si>
    <t xml:space="preserve">8205FY06   </t>
  </si>
  <si>
    <t xml:space="preserve">Systems Engineering Support FY06                 </t>
  </si>
  <si>
    <t xml:space="preserve">8203FY05   </t>
  </si>
  <si>
    <t xml:space="preserve">Design Integration FY05 LOE                      </t>
  </si>
  <si>
    <t xml:space="preserve">8203 </t>
  </si>
  <si>
    <t xml:space="preserve">8203FY06   </t>
  </si>
  <si>
    <t xml:space="preserve">Design Integration FY06                          </t>
  </si>
  <si>
    <t xml:space="preserve">8203FY07   </t>
  </si>
  <si>
    <t xml:space="preserve">Design Integration FY07                          </t>
  </si>
  <si>
    <t xml:space="preserve">8204FY05   </t>
  </si>
  <si>
    <t xml:space="preserve">Systems Analysis FY05                            </t>
  </si>
  <si>
    <t xml:space="preserve">8204 </t>
  </si>
  <si>
    <t xml:space="preserve">8204FY06   </t>
  </si>
  <si>
    <t xml:space="preserve">Systems Analysis FY06                            </t>
  </si>
  <si>
    <t xml:space="preserve">METFY06R   </t>
  </si>
  <si>
    <t xml:space="preserve">Metrology for FP &amp; machine assy FY06             </t>
  </si>
  <si>
    <t xml:space="preserve">8205 </t>
  </si>
  <si>
    <t xml:space="preserve">25   </t>
  </si>
  <si>
    <t xml:space="preserve">METFY07R   </t>
  </si>
  <si>
    <t xml:space="preserve">Metrology for FP &amp; machine assy FY07             </t>
  </si>
  <si>
    <t xml:space="preserve">METFY08R   </t>
  </si>
  <si>
    <t xml:space="preserve">Metrology for FP &amp; machine assy FY08             </t>
  </si>
  <si>
    <t xml:space="preserve">METFY05    </t>
  </si>
  <si>
    <t xml:space="preserve">Dimensional control FY05 ECP24                   </t>
  </si>
  <si>
    <t xml:space="preserve">METFY052   </t>
  </si>
  <si>
    <t xml:space="preserve">Dimensional control FY05 add'l increment         </t>
  </si>
  <si>
    <t xml:space="preserve">METFY06    </t>
  </si>
  <si>
    <t xml:space="preserve">Dimensional control FY06                         </t>
  </si>
  <si>
    <t xml:space="preserve">99.05      </t>
  </si>
  <si>
    <t xml:space="preserve">PPPL Allocations FY05                            </t>
  </si>
  <si>
    <t xml:space="preserve">A </t>
  </si>
  <si>
    <t xml:space="preserve">8998 </t>
  </si>
  <si>
    <t xml:space="preserve">99.05P     </t>
  </si>
  <si>
    <t xml:space="preserve">PPPL Allocations FY05 rebaeline re-estimate      </t>
  </si>
  <si>
    <t xml:space="preserve">99.06      </t>
  </si>
  <si>
    <t xml:space="preserve">PPPL Allocations FY06                            </t>
  </si>
  <si>
    <t xml:space="preserve">99.07      </t>
  </si>
  <si>
    <t xml:space="preserve">PPPL Allocations FY07                            </t>
  </si>
  <si>
    <t xml:space="preserve">99.08      </t>
  </si>
  <si>
    <t xml:space="preserve">PPPL Allocations FY08                            </t>
  </si>
  <si>
    <t>Data</t>
  </si>
  <si>
    <t>as of Februaruy 28th</t>
  </si>
  <si>
    <t>VVSA contract</t>
  </si>
  <si>
    <t>MCWF contract</t>
  </si>
  <si>
    <t>WBS 1-18</t>
  </si>
  <si>
    <t>WBS 2-7 &amp; 85(BOP)</t>
  </si>
  <si>
    <t>WBS 19 &amp; 81 &amp; 82</t>
  </si>
  <si>
    <t>BO Cum</t>
  </si>
  <si>
    <t>BA cum</t>
  </si>
  <si>
    <t xml:space="preserve">Vendor Fab TF Castings                           </t>
  </si>
  <si>
    <t xml:space="preserve">13C  </t>
  </si>
  <si>
    <t xml:space="preserve">50 </t>
  </si>
  <si>
    <t xml:space="preserve">1351-525   </t>
  </si>
  <si>
    <t xml:space="preserve">Coil Supplies- Insulation                        </t>
  </si>
  <si>
    <t xml:space="preserve">13E  </t>
  </si>
  <si>
    <t xml:space="preserve">1351-527   </t>
  </si>
  <si>
    <t xml:space="preserve">Coil Supplies- Epoxy                             </t>
  </si>
  <si>
    <t xml:space="preserve">1351-529   </t>
  </si>
  <si>
    <t xml:space="preserve">Coil Supplies- Copper Conductor                  </t>
  </si>
  <si>
    <t xml:space="preserve">1351-531   </t>
  </si>
  <si>
    <t xml:space="preserve">Coil Supplies- G-11 fillers                      </t>
  </si>
  <si>
    <t xml:space="preserve">1351-533   </t>
  </si>
  <si>
    <t xml:space="preserve">Coil Supplies- Lead Blocks                       </t>
  </si>
  <si>
    <t xml:space="preserve">1351-535   </t>
  </si>
  <si>
    <t xml:space="preserve">Coil Supplies- Safety &amp; PPE equipt &amp; supplies    </t>
  </si>
  <si>
    <t xml:space="preserve">1351-537   </t>
  </si>
  <si>
    <t xml:space="preserve">Coil Supplies- Misc supplies                     </t>
  </si>
  <si>
    <t xml:space="preserve">1351-539   </t>
  </si>
  <si>
    <t xml:space="preserve">Coil Supplies- Primer                            </t>
  </si>
  <si>
    <t xml:space="preserve">1351-541   </t>
  </si>
  <si>
    <t xml:space="preserve">VPI Supplies- Misc VPI supplies                  </t>
  </si>
  <si>
    <t xml:space="preserve">1351-543   </t>
  </si>
  <si>
    <t xml:space="preserve">VPI Supplies- Disposable VPI HW                  </t>
  </si>
  <si>
    <t xml:space="preserve">1351-512   </t>
  </si>
  <si>
    <t xml:space="preserve">Prepare braze samples                            </t>
  </si>
  <si>
    <t xml:space="preserve">13F  </t>
  </si>
  <si>
    <t xml:space="preserve">1351-513   </t>
  </si>
  <si>
    <t xml:space="preserve">Develop brzae techniques                         </t>
  </si>
  <si>
    <t xml:space="preserve">1351-514   </t>
  </si>
  <si>
    <t xml:space="preserve">Braze conductor samples                          </t>
  </si>
  <si>
    <t xml:space="preserve">1351-515   </t>
  </si>
  <si>
    <t xml:space="preserve">Test brazed samples                              </t>
  </si>
  <si>
    <t xml:space="preserve">1351-547   </t>
  </si>
  <si>
    <t xml:space="preserve">Conductor Preparation                            </t>
  </si>
  <si>
    <t xml:space="preserve">13G  </t>
  </si>
  <si>
    <t xml:space="preserve">1351-549   </t>
  </si>
  <si>
    <t xml:space="preserve">Wind Coil #1                                     </t>
  </si>
  <si>
    <t xml:space="preserve">13H  </t>
  </si>
  <si>
    <t xml:space="preserve">1351-551   </t>
  </si>
  <si>
    <t xml:space="preserve">Wind Coil #2                                     </t>
  </si>
  <si>
    <t xml:space="preserve">1351-553   </t>
  </si>
  <si>
    <t xml:space="preserve">Wind Coil #3                                     </t>
  </si>
  <si>
    <t xml:space="preserve">1351-555   </t>
  </si>
  <si>
    <t xml:space="preserve">Wind Coil #4                                     </t>
  </si>
  <si>
    <t xml:space="preserve">1351-557   </t>
  </si>
  <si>
    <t xml:space="preserve">Wind Coil #5                                     </t>
  </si>
  <si>
    <t xml:space="preserve">1351-559   </t>
  </si>
  <si>
    <t xml:space="preserve">Wind Coil #6                                     </t>
  </si>
  <si>
    <t xml:space="preserve">1351-561   </t>
  </si>
  <si>
    <t xml:space="preserve">Wind Coil #7(w/15% learning curve)               </t>
  </si>
  <si>
    <t xml:space="preserve">1351-563   </t>
  </si>
  <si>
    <t xml:space="preserve">Wind Coil #8(w/15% learning curve)               </t>
  </si>
  <si>
    <t xml:space="preserve">1351-565   </t>
  </si>
  <si>
    <t xml:space="preserve">Wind Coil #9(w/15% learning curve)               </t>
  </si>
  <si>
    <t xml:space="preserve">1351-567   </t>
  </si>
  <si>
    <t xml:space="preserve">Wind Coil #10(w/15% learning curve)              </t>
  </si>
  <si>
    <t xml:space="preserve">1351-569   </t>
  </si>
  <si>
    <t xml:space="preserve">Wind Coil #11(w/15% learning curve)              </t>
  </si>
  <si>
    <t xml:space="preserve">1351-571   </t>
  </si>
  <si>
    <t xml:space="preserve">Wind Coil #12(w/15% learning curve)              </t>
  </si>
  <si>
    <t xml:space="preserve">1351-573   </t>
  </si>
  <si>
    <t xml:space="preserve">Wind Coil #13 (w/15% learning curve)             </t>
  </si>
  <si>
    <t xml:space="preserve">1351-575   </t>
  </si>
  <si>
    <t xml:space="preserve">Wind Coil #14 (w/15% learning curve)             </t>
  </si>
  <si>
    <t xml:space="preserve">1351-577   </t>
  </si>
  <si>
    <t xml:space="preserve">Wind Coil #15 (w/15% learning curve)             </t>
  </si>
  <si>
    <t xml:space="preserve">1351-579   </t>
  </si>
  <si>
    <t xml:space="preserve">Wind Coil #16 (w/15% learning curve)             </t>
  </si>
  <si>
    <t xml:space="preserve">1351-581   </t>
  </si>
  <si>
    <t xml:space="preserve">Wind Coil #17 (w/15% learning curve)             </t>
  </si>
  <si>
    <t xml:space="preserve">1351-583   </t>
  </si>
  <si>
    <t xml:space="preserve">Wind Coil #18 (w/15% learning curve)             </t>
  </si>
  <si>
    <t xml:space="preserve">1351-649   </t>
  </si>
  <si>
    <t xml:space="preserve">GW &amp; Apply Mold Coil #1                          </t>
  </si>
  <si>
    <t xml:space="preserve">13J  </t>
  </si>
  <si>
    <t xml:space="preserve">1351-651   </t>
  </si>
  <si>
    <t xml:space="preserve">GW &amp; Apply Mold Coil #2                          </t>
  </si>
  <si>
    <t xml:space="preserve">1351-653   </t>
  </si>
  <si>
    <t xml:space="preserve">GW &amp; Apply Mold Coil #3                          </t>
  </si>
  <si>
    <t xml:space="preserve">1351-655   </t>
  </si>
  <si>
    <t xml:space="preserve">GW &amp; Apply Mold Coil #4                          </t>
  </si>
  <si>
    <t xml:space="preserve">1351-657   </t>
  </si>
  <si>
    <t xml:space="preserve">GW &amp; Apply Mold Coil #5                          </t>
  </si>
  <si>
    <t xml:space="preserve">1351-659   </t>
  </si>
  <si>
    <t xml:space="preserve">GW &amp; Apply Mold Coil #6                          </t>
  </si>
  <si>
    <t xml:space="preserve">1351-661   </t>
  </si>
  <si>
    <t xml:space="preserve">GW &amp; Apply Mold Coil #7(w/15% learning curve)    </t>
  </si>
  <si>
    <t xml:space="preserve">1351-663   </t>
  </si>
  <si>
    <t xml:space="preserve">GW &amp; Apply Mold Coil #8(w/15% learning curve)    </t>
  </si>
  <si>
    <t xml:space="preserve">1351-665   </t>
  </si>
  <si>
    <t xml:space="preserve">GW &amp; Apply Mold Coil #9(w/15% learning curve)    </t>
  </si>
  <si>
    <t xml:space="preserve">1351-667   </t>
  </si>
  <si>
    <t xml:space="preserve">GW &amp; Apply Mold Coil #10(w/15% learning curve)   </t>
  </si>
  <si>
    <t xml:space="preserve">1351-669   </t>
  </si>
  <si>
    <t xml:space="preserve">GW &amp; Apply Mold Coil #11(w/15% learning curve)   </t>
  </si>
  <si>
    <t xml:space="preserve">1351-671   </t>
  </si>
  <si>
    <t xml:space="preserve">GW &amp; Apply Mold Coil #12(w/15% learning curve)   </t>
  </si>
  <si>
    <t xml:space="preserve">1351-673   </t>
  </si>
  <si>
    <t xml:space="preserve">GW &amp; Apply Mold Coil #13 (w/15% learning curve)  </t>
  </si>
  <si>
    <t xml:space="preserve">1351-675   </t>
  </si>
  <si>
    <t xml:space="preserve">GW &amp; Apply Mold Coil #14(w/15% learning curve)   </t>
  </si>
  <si>
    <t xml:space="preserve">1351-677   </t>
  </si>
  <si>
    <t xml:space="preserve">GW &amp; Apply Mold Coil #15(w/15% learning curve)   </t>
  </si>
  <si>
    <t xml:space="preserve">1351-679   </t>
  </si>
  <si>
    <t xml:space="preserve">GW &amp; Apply Mold Coil #16(w/15% learning curve)   </t>
  </si>
  <si>
    <t xml:space="preserve">1351-681   </t>
  </si>
  <si>
    <t xml:space="preserve">GW &amp; Apply Mold Coil #17(w/15% learning curve)   </t>
  </si>
  <si>
    <t xml:space="preserve">1351-683   </t>
  </si>
  <si>
    <t xml:space="preserve">GW &amp; Apply Mold Coil #18(w/15% learning curve)   </t>
  </si>
  <si>
    <t xml:space="preserve">1351-751   </t>
  </si>
  <si>
    <t xml:space="preserve">VPI Coil #1                                      </t>
  </si>
  <si>
    <t xml:space="preserve">13K  </t>
  </si>
  <si>
    <t xml:space="preserve">1351-752   </t>
  </si>
  <si>
    <t xml:space="preserve">VPI Coil #2                                      </t>
  </si>
  <si>
    <t xml:space="preserve">1351-755   </t>
  </si>
  <si>
    <t xml:space="preserve">VPI Coil #3 &amp; #4                                 </t>
  </si>
  <si>
    <t xml:space="preserve">1351-759   </t>
  </si>
  <si>
    <t xml:space="preserve">VPI Coil #5 &amp; #6                                 </t>
  </si>
  <si>
    <t xml:space="preserve">1351-763   </t>
  </si>
  <si>
    <t xml:space="preserve">VPI Coil #7 &amp; #8(w/15% learning curve)           </t>
  </si>
  <si>
    <t xml:space="preserve">1351-767   </t>
  </si>
  <si>
    <t xml:space="preserve">VPI Coil #9 &amp; #10(w/15% learning curve)          </t>
  </si>
  <si>
    <t xml:space="preserve">1351-771   </t>
  </si>
  <si>
    <t xml:space="preserve">VPI Coil #11 &amp; #12(w/15% learning curve)         </t>
  </si>
  <si>
    <t xml:space="preserve">1351-775   </t>
  </si>
  <si>
    <t xml:space="preserve">VPI Coil #13 &amp; #14 (w/15% learning curve)        </t>
  </si>
  <si>
    <t xml:space="preserve">1351-779   </t>
  </si>
  <si>
    <t xml:space="preserve">VPI Coil #15 &amp; #16 (w/15% learning curve)        </t>
  </si>
  <si>
    <t xml:space="preserve">1351-783   </t>
  </si>
  <si>
    <t xml:space="preserve">VPI Coil #17 &amp; #18 (w/15% learning curve)        </t>
  </si>
  <si>
    <t xml:space="preserve">1351-848   </t>
  </si>
  <si>
    <t xml:space="preserve">Prep &amp; setup for warm test                       </t>
  </si>
  <si>
    <t xml:space="preserve">13L  </t>
  </si>
  <si>
    <t xml:space="preserve">1351-849   </t>
  </si>
  <si>
    <t xml:space="preserve">Warm Test Coil #1                                </t>
  </si>
  <si>
    <t xml:space="preserve">1351-851   </t>
  </si>
  <si>
    <t xml:space="preserve">Warm Test Coil #2                                </t>
  </si>
  <si>
    <t xml:space="preserve">1351-853   </t>
  </si>
  <si>
    <t xml:space="preserve">Warm Test Coil #3                                </t>
  </si>
  <si>
    <t xml:space="preserve">1351-855   </t>
  </si>
  <si>
    <t xml:space="preserve">Warm Test Coil #4                                </t>
  </si>
  <si>
    <t xml:space="preserve">1351-857   </t>
  </si>
  <si>
    <t xml:space="preserve">Warm Test Coil #5                                </t>
  </si>
  <si>
    <t xml:space="preserve">1351-859   </t>
  </si>
  <si>
    <t xml:space="preserve">Warm Test Coil #6                                </t>
  </si>
  <si>
    <t xml:space="preserve">1351-861   </t>
  </si>
  <si>
    <t xml:space="preserve">Warm Test Coil #7(w/15% learning curve)          </t>
  </si>
  <si>
    <t xml:space="preserve">1351-863   </t>
  </si>
  <si>
    <t xml:space="preserve">Warm Test Coil #8(w/15% learning curve)          </t>
  </si>
  <si>
    <t xml:space="preserve">1351-865   </t>
  </si>
  <si>
    <t xml:space="preserve">Warm Test Coil #9(w/15% learning curve)          </t>
  </si>
  <si>
    <t xml:space="preserve">1351-867   </t>
  </si>
  <si>
    <t xml:space="preserve">Warm Test Coil #10(w/15% learning curve)         </t>
  </si>
  <si>
    <t xml:space="preserve">1351-869   </t>
  </si>
  <si>
    <t xml:space="preserve">Warm Test Coil #11(w/15% learning curve)         </t>
  </si>
  <si>
    <t xml:space="preserve">1351-871   </t>
  </si>
  <si>
    <t xml:space="preserve">Warm Test Coil #12(w/15% learning curve)         </t>
  </si>
  <si>
    <t xml:space="preserve">1351-873   </t>
  </si>
  <si>
    <t xml:space="preserve">Warm Test Coil #13 (w/15% learning curve)        </t>
  </si>
  <si>
    <t xml:space="preserve">1351-875   </t>
  </si>
  <si>
    <t xml:space="preserve">Warm Test Coil #14 (w/15% learning curve)        </t>
  </si>
  <si>
    <t xml:space="preserve">1351-877   </t>
  </si>
  <si>
    <t>Rebaseline using new rates =</t>
  </si>
  <si>
    <t>Repriced rebaseline using ECP 24 rates =</t>
  </si>
  <si>
    <t>Increase due to rates =</t>
  </si>
  <si>
    <t>Stretchout applied after re-estimating scope to complete</t>
  </si>
  <si>
    <t>WBS 121</t>
  </si>
  <si>
    <t>increase contract by 43 days</t>
  </si>
  <si>
    <t>43x5.65h/dx$171=</t>
  </si>
  <si>
    <t>VVSA oversight Mike Viola</t>
  </si>
  <si>
    <t>WBS 131 TF fab oversight</t>
  </si>
  <si>
    <t>Mike Kalish</t>
  </si>
  <si>
    <t xml:space="preserve">308 days added </t>
  </si>
  <si>
    <t>1374 total hours x 308/714=593 add'l hrs * 183$/h=</t>
  </si>
  <si>
    <t>Tom Meighan</t>
  </si>
  <si>
    <t>280 total hours x 308/714 *118$/h=</t>
  </si>
  <si>
    <t>total hours=5087 =7.67h/d X 272days x 180$/h=</t>
  </si>
  <si>
    <t>Duration 391 to 707 added 316 days Tom Meighan</t>
  </si>
  <si>
    <t>total hours =2920 =4.13h/d x 316 * $118$/h=</t>
  </si>
  <si>
    <t>Title III Dave Williamson added 360 days @ 1.21h/d * $154$/h=</t>
  </si>
  <si>
    <t>Duratilon duration from 391 days to 663 days added 272 days Raftopolous and Chrzanowski</t>
  </si>
  <si>
    <t>WBS 181 FP assy oversight</t>
  </si>
  <si>
    <t>Health Physics support added 1 year at (75%fte=1300hrs) x  $121$/h</t>
  </si>
  <si>
    <t>Mike Viola filed supervision added 14 months @ 85% coverage @ $186$/h=</t>
  </si>
  <si>
    <t>WBS 191</t>
  </si>
  <si>
    <t>Brad Nelson</t>
  </si>
  <si>
    <t>added 10 months @ 30% coverage = 10/12*1726 *.3*$154$/h=</t>
  </si>
  <si>
    <t>WBS 192</t>
  </si>
  <si>
    <t>Mike Cole</t>
  </si>
  <si>
    <t>added 10 months @  37% = 10/12*1726*.37*$154$/h=</t>
  </si>
  <si>
    <t>WBS 81</t>
  </si>
  <si>
    <t>14 month stretch</t>
  </si>
  <si>
    <t>Pam Hampton @  $51$/h*2080*14/12 *40%</t>
  </si>
  <si>
    <t>Neilson @ $242$/h *1768*14/12*85%=</t>
  </si>
  <si>
    <t>Strykowsky $$154$/h *1768*14/12 *90%$=</t>
  </si>
  <si>
    <t>Lyon 12 months @10%</t>
  </si>
  <si>
    <t>WBS 82</t>
  </si>
  <si>
    <t>Wayne Reiersen @ 12 months @ 60%=</t>
  </si>
  <si>
    <t>Larry Dudek @ 12 months @ 10%=</t>
  </si>
  <si>
    <t>Cheryl Such @ 12 months @ 10%=</t>
  </si>
  <si>
    <t>Art Brooks extended into FY06 260 hrs</t>
  </si>
  <si>
    <t>Dimensional control</t>
  </si>
  <si>
    <t>Steve Raftopolous Extended into FY08 @ 40%</t>
  </si>
  <si>
    <t>Allocations added 12 months @ $187.9/yr unloaded =</t>
  </si>
  <si>
    <t>Escalation due to Annual BA limitations =</t>
  </si>
  <si>
    <t>Rates differential. (old rates applied to new estimates delta to new rates)=</t>
  </si>
  <si>
    <t>NCSX Stretchout Impact analysis</t>
  </si>
  <si>
    <t xml:space="preserve">Finish VPI mold assembly-Type C                  </t>
  </si>
  <si>
    <t xml:space="preserve">1403-208C  </t>
  </si>
  <si>
    <t xml:space="preserve">Finish I&amp;C Dwgs  -Type C                         </t>
  </si>
  <si>
    <t xml:space="preserve">1403-206C  </t>
  </si>
  <si>
    <t xml:space="preserve">Finish Cooling, Electr Schematic Dwgs - Type C   </t>
  </si>
  <si>
    <t xml:space="preserve">1403-223C  </t>
  </si>
  <si>
    <t xml:space="preserve">Finish Top level coil assembly-Type C            </t>
  </si>
  <si>
    <t xml:space="preserve">1403-58C   </t>
  </si>
  <si>
    <t xml:space="preserve">Check and promote clamp, I&amp;C assy dwgs -Type C   </t>
  </si>
  <si>
    <t xml:space="preserve">1403-58X1  </t>
  </si>
  <si>
    <t xml:space="preserve">Check and promote cladding &amp; terminal dwg-Type C </t>
  </si>
  <si>
    <t xml:space="preserve">1403-58X2  </t>
  </si>
  <si>
    <t xml:space="preserve">Check and promote lead blocks, chill plt-Type C  </t>
  </si>
  <si>
    <t xml:space="preserve">1403-60C   </t>
  </si>
  <si>
    <t xml:space="preserve">Finish Update design basis document              </t>
  </si>
  <si>
    <t xml:space="preserve">1403-59    </t>
  </si>
  <si>
    <t xml:space="preserve">Type-C product specifications                    </t>
  </si>
  <si>
    <t xml:space="preserve">1403-62    </t>
  </si>
  <si>
    <t xml:space="preserve">Prepare FDR documentation / presentations        </t>
  </si>
  <si>
    <t xml:space="preserve">1403-70.05 </t>
  </si>
  <si>
    <t xml:space="preserve">Update MIT/QA Plans for Type C Winding Fab       </t>
  </si>
  <si>
    <t xml:space="preserve">1403-319   </t>
  </si>
  <si>
    <t xml:space="preserve">MCWF studs,modifications-Type A                  </t>
  </si>
  <si>
    <t xml:space="preserve">DWTA </t>
  </si>
  <si>
    <t xml:space="preserve">1403-320   </t>
  </si>
  <si>
    <t xml:space="preserve">Cladding assembly-Type A                         </t>
  </si>
  <si>
    <t xml:space="preserve">1403-301   </t>
  </si>
  <si>
    <t xml:space="preserve">Leads &amp; crossover Dwgs (10)-Type A               </t>
  </si>
  <si>
    <t xml:space="preserve">1403-300   </t>
  </si>
  <si>
    <t xml:space="preserve">Winding pack assy Dwgs (8)-Type A                </t>
  </si>
  <si>
    <t xml:space="preserve">1403-321   </t>
  </si>
  <si>
    <t xml:space="preserve">Lead ends &amp; closure-Type A                       </t>
  </si>
  <si>
    <t xml:space="preserve">1403-322   </t>
  </si>
  <si>
    <t xml:space="preserve">Terminal assembly-Type A                         </t>
  </si>
  <si>
    <t xml:space="preserve">1403-304   </t>
  </si>
  <si>
    <t xml:space="preserve">Chill Plate Dwgs (66)-Type A                     </t>
  </si>
  <si>
    <t xml:space="preserve">1403-324   </t>
  </si>
  <si>
    <t xml:space="preserve">VPI mold assembly0-Type A                        </t>
  </si>
  <si>
    <t xml:space="preserve">1403-303   </t>
  </si>
  <si>
    <t xml:space="preserve">Clamp Dwgs (5)-Type A                            </t>
  </si>
  <si>
    <t xml:space="preserve">1403-306   </t>
  </si>
  <si>
    <t xml:space="preserve">Cooling, Electr Schematic Dwgs (1)-Type A        </t>
  </si>
  <si>
    <t xml:space="preserve">1403-308   </t>
  </si>
  <si>
    <t xml:space="preserve">I&amp;C Dwgs (1) -Type A                             </t>
  </si>
  <si>
    <t xml:space="preserve">1403-323   </t>
  </si>
  <si>
    <t xml:space="preserve">Top level coil assembly-Type A                   </t>
  </si>
  <si>
    <t xml:space="preserve">1403-58A   </t>
  </si>
  <si>
    <t xml:space="preserve">Check and promote models / drawings -Type A      </t>
  </si>
  <si>
    <t xml:space="preserve">1403-904   </t>
  </si>
  <si>
    <t xml:space="preserve">Update cost/sched estimates&amp;Design Basis doc.    </t>
  </si>
  <si>
    <t xml:space="preserve">1403-900   </t>
  </si>
  <si>
    <t xml:space="preserve">Prep FDR Documentation                           </t>
  </si>
  <si>
    <t xml:space="preserve">1403-901   </t>
  </si>
  <si>
    <t xml:space="preserve">Resolve FDR comments                             </t>
  </si>
  <si>
    <t xml:space="preserve">27 </t>
  </si>
  <si>
    <t xml:space="preserve">1403-902   </t>
  </si>
  <si>
    <t xml:space="preserve">Type A product specification                     </t>
  </si>
  <si>
    <t xml:space="preserve">28 </t>
  </si>
  <si>
    <t xml:space="preserve">1403-71.05 </t>
  </si>
  <si>
    <t xml:space="preserve">Update MIT/QA Plans for Type A Winding Fab       </t>
  </si>
  <si>
    <t xml:space="preserve">29 </t>
  </si>
  <si>
    <t xml:space="preserve">1403-419   </t>
  </si>
  <si>
    <t xml:space="preserve">MCWF studs,modifications-Type B                  </t>
  </si>
  <si>
    <t xml:space="preserve">DWTB </t>
  </si>
  <si>
    <t xml:space="preserve">1403-420   </t>
  </si>
  <si>
    <t xml:space="preserve">Cladding assembly-Type B                         </t>
  </si>
  <si>
    <t xml:space="preserve">1403-401   </t>
  </si>
  <si>
    <t xml:space="preserve">Leads &amp; crossover Dwgs (10)-Type B               </t>
  </si>
  <si>
    <t xml:space="preserve">1403-400   </t>
  </si>
  <si>
    <t xml:space="preserve">Winding pack assy Dwgs (8)-Type B                </t>
  </si>
  <si>
    <t xml:space="preserve">1403-421   </t>
  </si>
  <si>
    <t xml:space="preserve">Lead ends &amp; closure-Type B                       </t>
  </si>
  <si>
    <t xml:space="preserve">1403-422   </t>
  </si>
  <si>
    <t xml:space="preserve">Terminal assembly-Type B                         </t>
  </si>
  <si>
    <t xml:space="preserve">1403-404   </t>
  </si>
  <si>
    <t xml:space="preserve">Chill Plate Dwgs (66)-TypeB                      </t>
  </si>
  <si>
    <t xml:space="preserve">1403-424   </t>
  </si>
  <si>
    <t xml:space="preserve">VPI mold assembly0-Type B                        </t>
  </si>
  <si>
    <t xml:space="preserve">1403-403   </t>
  </si>
  <si>
    <t xml:space="preserve">Clamp Dwgs (5)-Type B                            </t>
  </si>
  <si>
    <t xml:space="preserve">1403-406   </t>
  </si>
  <si>
    <t xml:space="preserve">Cooling, Electr Schematic Dwgs (1)-Type B        </t>
  </si>
  <si>
    <t xml:space="preserve">1403-408   </t>
  </si>
  <si>
    <t xml:space="preserve">I&amp;C Dwgs (1) -Type B                             </t>
  </si>
  <si>
    <t xml:space="preserve">1403-423   </t>
  </si>
  <si>
    <t xml:space="preserve">Top level coil assembly-Type B                   </t>
  </si>
  <si>
    <t xml:space="preserve">1403-58B   </t>
  </si>
  <si>
    <t xml:space="preserve">Check and promote models / drawings -Type B      </t>
  </si>
  <si>
    <t xml:space="preserve">1403-80    </t>
  </si>
  <si>
    <t xml:space="preserve">Update design basis doc &amp; cost sched est         </t>
  </si>
  <si>
    <t xml:space="preserve">1403-72.06 </t>
  </si>
  <si>
    <t xml:space="preserve">Update build-to spec                             </t>
  </si>
  <si>
    <t xml:space="preserve">1403-81    </t>
  </si>
  <si>
    <t xml:space="preserve">Prepare FDR doc                                  </t>
  </si>
  <si>
    <t xml:space="preserve">26 </t>
  </si>
  <si>
    <t xml:space="preserve">1403-72.05 </t>
  </si>
  <si>
    <t xml:space="preserve">1403-72.07 </t>
  </si>
  <si>
    <t xml:space="preserve">1406-104   </t>
  </si>
  <si>
    <t xml:space="preserve">Prepare Draft of Coil Test Plan                  </t>
  </si>
  <si>
    <t xml:space="preserve">TRTD </t>
  </si>
  <si>
    <t xml:space="preserve">1406-110   </t>
  </si>
  <si>
    <t xml:space="preserve">Finalize, Approve coil test plan                 </t>
  </si>
  <si>
    <t xml:space="preserve">1406-103.3 </t>
  </si>
  <si>
    <t xml:space="preserve">Resolve TRC FDR Issues                           </t>
  </si>
  <si>
    <t xml:space="preserve">1403-065   </t>
  </si>
  <si>
    <t xml:space="preserve">Cooling redesign and analysis                    </t>
  </si>
  <si>
    <t xml:space="preserve">1403-066   </t>
  </si>
  <si>
    <t xml:space="preserve">Clamp modifications Dwgs                         </t>
  </si>
  <si>
    <t xml:space="preserve">1403-067   </t>
  </si>
  <si>
    <t xml:space="preserve">New coil clamp fab                               </t>
  </si>
  <si>
    <t xml:space="preserve">1403-068   </t>
  </si>
  <si>
    <t xml:space="preserve">TRC I&amp;C                                          </t>
  </si>
  <si>
    <t xml:space="preserve">1406-215   </t>
  </si>
  <si>
    <t xml:space="preserve">4 turn racetrack fatigue tests                   </t>
  </si>
  <si>
    <t xml:space="preserve">1406 </t>
  </si>
  <si>
    <t xml:space="preserve">14-2 </t>
  </si>
  <si>
    <t xml:space="preserve">1406-033   </t>
  </si>
  <si>
    <t xml:space="preserve">Prepare Test report                              </t>
  </si>
  <si>
    <t xml:space="preserve">1408-605   </t>
  </si>
  <si>
    <t xml:space="preserve">Fabr Chill Plts Type C for Coil c1               </t>
  </si>
  <si>
    <t xml:space="preserve">1408 </t>
  </si>
  <si>
    <t xml:space="preserve">CHLP </t>
  </si>
  <si>
    <t xml:space="preserve">1408-607   </t>
  </si>
  <si>
    <t xml:space="preserve">Fabr Chill Plts Type C for Coil c2               </t>
  </si>
  <si>
    <t xml:space="preserve">1408-609   </t>
  </si>
  <si>
    <t xml:space="preserve">Fabr Chill Plts Type C for Coil c3               </t>
  </si>
  <si>
    <t xml:space="preserve">1408-611   </t>
  </si>
  <si>
    <t xml:space="preserve">Fabr Chill Plts Type C for Coil c4               </t>
  </si>
  <si>
    <t xml:space="preserve">1408-613   </t>
  </si>
  <si>
    <t xml:space="preserve">Fabr Chill Plts Type C for Coil c5               </t>
  </si>
  <si>
    <t xml:space="preserve">1408-615   </t>
  </si>
  <si>
    <t xml:space="preserve">Fabr Chill Plts Type C for Coil c6               </t>
  </si>
  <si>
    <t xml:space="preserve">1408-621   </t>
  </si>
  <si>
    <t xml:space="preserve">Fabr Chill Plts Type A for Coil a1               </t>
  </si>
  <si>
    <t>Management (Period dependent)</t>
  </si>
  <si>
    <t>Stellarator core managemnt</t>
  </si>
  <si>
    <t>Stellarator core Integration</t>
  </si>
  <si>
    <t>Project Management</t>
  </si>
  <si>
    <t>Project Engineering and Intrgration</t>
  </si>
  <si>
    <t>VVSA Contract</t>
  </si>
  <si>
    <t>Labor and Overhead Rates</t>
  </si>
  <si>
    <t>Escalation</t>
  </si>
  <si>
    <t>Dimensional Control</t>
  </si>
  <si>
    <t>Direct Allocations (overhead)</t>
  </si>
  <si>
    <t>Overhead</t>
  </si>
  <si>
    <t>NCSX Stretchout Impact Analysis</t>
  </si>
  <si>
    <t>Field Oversight &amp; Supervision (Task Dependent)</t>
  </si>
  <si>
    <t>Project YTD cost variance thru Feb05</t>
  </si>
  <si>
    <t>WBS 13 TF Design &amp; Fabrication</t>
  </si>
  <si>
    <t xml:space="preserve">Epoxy -4th Delivery for Production               </t>
  </si>
  <si>
    <t xml:space="preserve">1408-125   </t>
  </si>
  <si>
    <t xml:space="preserve">Epoxy -5th Delivery for Production               </t>
  </si>
  <si>
    <t xml:space="preserve">1408-127   </t>
  </si>
  <si>
    <t xml:space="preserve">Epoxy -6th Delivery for Production               </t>
  </si>
  <si>
    <t xml:space="preserve">1408-108   </t>
  </si>
  <si>
    <t xml:space="preserve">Insulation-Delivery incl add'l f/trial winding   </t>
  </si>
  <si>
    <t xml:space="preserve">INSL </t>
  </si>
  <si>
    <t xml:space="preserve">1408-705   </t>
  </si>
  <si>
    <t xml:space="preserve">Fabr Lead HW Type C for Coil c1                  </t>
  </si>
  <si>
    <t xml:space="preserve">LEAD </t>
  </si>
  <si>
    <t xml:space="preserve">1408-707   </t>
  </si>
  <si>
    <t xml:space="preserve">Fabr Lead HW Type C for Coil c2                  </t>
  </si>
  <si>
    <t xml:space="preserve">1408-709   </t>
  </si>
  <si>
    <t xml:space="preserve">Fabr Lead HW Type C for Coil c3                  </t>
  </si>
  <si>
    <t xml:space="preserve">1408-711   </t>
  </si>
  <si>
    <t xml:space="preserve">Fabr Lead HW Type C for Coil c4                  </t>
  </si>
  <si>
    <t xml:space="preserve">1408-713   </t>
  </si>
  <si>
    <t xml:space="preserve">Fabr Lead HW Type C for Coil c5                  </t>
  </si>
  <si>
    <t xml:space="preserve">1408-715   </t>
  </si>
  <si>
    <t xml:space="preserve">Fabr Lead HW Type C for Coil c6                  </t>
  </si>
  <si>
    <t xml:space="preserve">1408-721   </t>
  </si>
  <si>
    <t xml:space="preserve">Fabr Lead HW Type A for Coil a1                  </t>
  </si>
  <si>
    <t xml:space="preserve">1408-723   </t>
  </si>
  <si>
    <t xml:space="preserve">Fabr Lead HW Type A for Coil a2                  </t>
  </si>
  <si>
    <t xml:space="preserve">1408-725   </t>
  </si>
  <si>
    <t xml:space="preserve">Fabr Lead HW Type A for Coil a3                  </t>
  </si>
  <si>
    <t xml:space="preserve">1408-727   </t>
  </si>
  <si>
    <t xml:space="preserve">Fabr Lead HW Type A for Coil a4                  </t>
  </si>
  <si>
    <t xml:space="preserve">1408-729   </t>
  </si>
  <si>
    <t xml:space="preserve">Fabr Lead HW Type A for Coil a5                  </t>
  </si>
  <si>
    <t xml:space="preserve">1408-731   </t>
  </si>
  <si>
    <t xml:space="preserve">Fabr Lead HW Type A for Coil a6                  </t>
  </si>
  <si>
    <t xml:space="preserve">1408-737   </t>
  </si>
  <si>
    <t xml:space="preserve">Fabr Lead HW Type B for Coil b1                  </t>
  </si>
  <si>
    <t xml:space="preserve">1408-739   </t>
  </si>
  <si>
    <t xml:space="preserve">Fabr Lead HW Type B for Coil b2                  </t>
  </si>
  <si>
    <t xml:space="preserve">1408-741   </t>
  </si>
  <si>
    <t xml:space="preserve">Fabr Lead HW Type B for Coil b3                  </t>
  </si>
  <si>
    <t xml:space="preserve">1408-743   </t>
  </si>
  <si>
    <t xml:space="preserve">Fabr Lead HW Type B for Coil b4                  </t>
  </si>
  <si>
    <t xml:space="preserve">1408-745   </t>
  </si>
  <si>
    <t xml:space="preserve">Fabr Lead HW Type B for Coil b5                  </t>
  </si>
  <si>
    <t xml:space="preserve">1408-747   </t>
  </si>
  <si>
    <t xml:space="preserve">Fabr Lead HW Type B for Coil b6                  </t>
  </si>
  <si>
    <t xml:space="preserve">1408-137   </t>
  </si>
  <si>
    <t xml:space="preserve">Safety &amp; PPE equipt &amp; supplies                   </t>
  </si>
  <si>
    <t xml:space="preserve">OTHE </t>
  </si>
  <si>
    <t xml:space="preserve">1408-138   </t>
  </si>
  <si>
    <t xml:space="preserve">Misc. Supplies                                   </t>
  </si>
  <si>
    <t xml:space="preserve">1408-173   </t>
  </si>
  <si>
    <t xml:space="preserve">Epoxy for Shell Mold (Hysol)                     </t>
  </si>
  <si>
    <t xml:space="preserve">1408-183   </t>
  </si>
  <si>
    <t xml:space="preserve">Tubing (Chem flor and Poly)                      </t>
  </si>
  <si>
    <t xml:space="preserve">1408-184   </t>
  </si>
  <si>
    <t xml:space="preserve">Vulcanizing tape, felt and RTV                   </t>
  </si>
  <si>
    <t xml:space="preserve">1408-185   </t>
  </si>
  <si>
    <t xml:space="preserve">Valves and Fittings                              </t>
  </si>
  <si>
    <t xml:space="preserve">1408-186   </t>
  </si>
  <si>
    <t xml:space="preserve">Manifolds                                        </t>
  </si>
  <si>
    <t xml:space="preserve">1408-765   </t>
  </si>
  <si>
    <t xml:space="preserve">Deliver Tubing                                   </t>
  </si>
  <si>
    <t xml:space="preserve">TUBE </t>
  </si>
  <si>
    <t xml:space="preserve">1406-01602 </t>
  </si>
  <si>
    <t xml:space="preserve">Oversight &amp; Supervision                          </t>
  </si>
  <si>
    <t xml:space="preserve">1410 </t>
  </si>
  <si>
    <t xml:space="preserve">14-4 </t>
  </si>
  <si>
    <t xml:space="preserve">1406-016.7 </t>
  </si>
  <si>
    <t xml:space="preserve">Finish   TRC Chill plates                        </t>
  </si>
  <si>
    <t xml:space="preserve">1406-01608 </t>
  </si>
  <si>
    <t xml:space="preserve">Coil Clamps                                      </t>
  </si>
  <si>
    <t xml:space="preserve">1406-01609 </t>
  </si>
  <si>
    <t xml:space="preserve">Rework Lead Blocks                               </t>
  </si>
  <si>
    <t xml:space="preserve">1406-017.H </t>
  </si>
  <si>
    <t xml:space="preserve">complete coil winding                            </t>
  </si>
  <si>
    <t xml:space="preserve">66 </t>
  </si>
  <si>
    <t xml:space="preserve">1406-017.J </t>
  </si>
  <si>
    <t xml:space="preserve">Instl diag loops &amp; chill plates                  </t>
  </si>
  <si>
    <t xml:space="preserve">1406-018   </t>
  </si>
  <si>
    <t xml:space="preserve">Pre-VPI Press test &amp;Apply bag mold               </t>
  </si>
  <si>
    <t xml:space="preserve">68 </t>
  </si>
  <si>
    <t xml:space="preserve">1406-019   </t>
  </si>
  <si>
    <t xml:space="preserve">VPI TRC in autoclave                             </t>
  </si>
  <si>
    <t xml:space="preserve">69 </t>
  </si>
  <si>
    <t xml:space="preserve">1406-019.1 </t>
  </si>
  <si>
    <t xml:space="preserve">Instl permanent clamps                           </t>
  </si>
  <si>
    <t xml:space="preserve">1406-019.2 </t>
  </si>
  <si>
    <t xml:space="preserve">Electrical &amp; Pressure tests                      </t>
  </si>
  <si>
    <t xml:space="preserve">1406-021   </t>
  </si>
  <si>
    <t xml:space="preserve">Test Coil                                        </t>
  </si>
  <si>
    <t xml:space="preserve">1406-023   </t>
  </si>
  <si>
    <t xml:space="preserve">Dissect Coil                                     </t>
  </si>
  <si>
    <t xml:space="preserve">P1-001     </t>
  </si>
  <si>
    <t>Additional MC cold test ( first two of each coil type incl)</t>
  </si>
  <si>
    <t>Dimensional Control Oversight &amp; analysis support</t>
  </si>
  <si>
    <t>Mod Coil Winding Learning curve factored in</t>
  </si>
  <si>
    <t>Add'l TF Coil Cold Testing (first two coils incl)</t>
  </si>
  <si>
    <t xml:space="preserve">Wind coil C4 (station 3)                         </t>
  </si>
  <si>
    <t xml:space="preserve">P3-110     </t>
  </si>
  <si>
    <t xml:space="preserve">Instl Chill Plates,Tubing, Bag C4  (Station 3)   </t>
  </si>
  <si>
    <t xml:space="preserve">P1-131     </t>
  </si>
  <si>
    <t xml:space="preserve">Wind coil C5 (station 3                          </t>
  </si>
  <si>
    <t xml:space="preserve">P1-140     </t>
  </si>
  <si>
    <t xml:space="preserve">Instl Chl Plates,Tubing, Bag C5 Station 3)       </t>
  </si>
  <si>
    <t xml:space="preserve">P2-131     </t>
  </si>
  <si>
    <t xml:space="preserve">Wind coil B2 (station3)                          </t>
  </si>
  <si>
    <t xml:space="preserve">P2-140     </t>
  </si>
  <si>
    <t xml:space="preserve">Instl Chl Plates,Tubing, Bag B2  (Station 3)     </t>
  </si>
  <si>
    <t xml:space="preserve">P3-131     </t>
  </si>
  <si>
    <t xml:space="preserve">Wind coil A4 (station 3)                         </t>
  </si>
  <si>
    <t xml:space="preserve">P3-140     </t>
  </si>
  <si>
    <t xml:space="preserve">Instl Chl Plates,Tubing, Bag A4 (Station 3)      </t>
  </si>
  <si>
    <t xml:space="preserve">P1-161     </t>
  </si>
  <si>
    <t xml:space="preserve">Wind coil A6 (station 3)@15%                     </t>
  </si>
  <si>
    <t xml:space="preserve">P1-170     </t>
  </si>
  <si>
    <t xml:space="preserve">Instl Chill Plates,Tubing,Bag A6Station 3)@15%   </t>
  </si>
  <si>
    <t xml:space="preserve">P2-161     </t>
  </si>
  <si>
    <t xml:space="preserve">Wind coil B4 (station 3)@15%                     </t>
  </si>
  <si>
    <t xml:space="preserve">P2-170     </t>
  </si>
  <si>
    <t xml:space="preserve">Instl Chill Plates,Tubing,Bag B4Station3)@15%    </t>
  </si>
  <si>
    <t xml:space="preserve">P3-161     </t>
  </si>
  <si>
    <t xml:space="preserve">Wind coil  B6 (station 3)@15%                    </t>
  </si>
  <si>
    <t xml:space="preserve">P3-170     </t>
  </si>
  <si>
    <t xml:space="preserve">Instl Chill Plates,Tubing,Bag B6Station3)@15%    </t>
  </si>
  <si>
    <t xml:space="preserve">P1-021V    </t>
  </si>
  <si>
    <t xml:space="preserve">VPI (Station 5) C1                               </t>
  </si>
  <si>
    <t xml:space="preserve">P1-111V    </t>
  </si>
  <si>
    <t xml:space="preserve">VPI (Station 5) C2                               </t>
  </si>
  <si>
    <t xml:space="preserve">P2-021V    </t>
  </si>
  <si>
    <t xml:space="preserve">VPI (Station 5) A1                               </t>
  </si>
  <si>
    <t xml:space="preserve">P2-111V    </t>
  </si>
  <si>
    <t xml:space="preserve">VPI (Station 5) C3                               </t>
  </si>
  <si>
    <t xml:space="preserve">P3-021V    </t>
  </si>
  <si>
    <t xml:space="preserve">VPI (Station 5) A2                               </t>
  </si>
  <si>
    <t xml:space="preserve">P3-111V    </t>
  </si>
  <si>
    <t xml:space="preserve">VPI (Station 5) C4                               </t>
  </si>
  <si>
    <t xml:space="preserve">P1-051V    </t>
  </si>
  <si>
    <t xml:space="preserve">VPI (Station 5) B1                               </t>
  </si>
  <si>
    <t xml:space="preserve">P1-141V    </t>
  </si>
  <si>
    <t xml:space="preserve">VPI (Station 5) C5                               </t>
  </si>
  <si>
    <t xml:space="preserve">P2-051V    </t>
  </si>
  <si>
    <t xml:space="preserve">VPI (Station 5) C6                               </t>
  </si>
  <si>
    <t xml:space="preserve">P2-141V    </t>
  </si>
  <si>
    <t xml:space="preserve">VPI (Station 5) B2                               </t>
  </si>
  <si>
    <t xml:space="preserve">P3-051V    </t>
  </si>
  <si>
    <t xml:space="preserve">VPI (Station 5) A3                               </t>
  </si>
  <si>
    <t xml:space="preserve">P3-141V    </t>
  </si>
  <si>
    <t xml:space="preserve">VPI (Station 5) A4                               </t>
  </si>
  <si>
    <t xml:space="preserve">P1-081V    </t>
  </si>
  <si>
    <t xml:space="preserve">VPI (Station 5) A5  @15% learning curve          </t>
  </si>
  <si>
    <t xml:space="preserve">P1-171V    </t>
  </si>
  <si>
    <t xml:space="preserve">VPI (Station 5) A6 @15% learning curve           </t>
  </si>
  <si>
    <t xml:space="preserve">P2-081V    </t>
  </si>
  <si>
    <t xml:space="preserve">VPI (Station 5) B3 @15% learning curve           </t>
  </si>
  <si>
    <t xml:space="preserve">79 </t>
  </si>
  <si>
    <t xml:space="preserve">P3-081V    </t>
  </si>
  <si>
    <t xml:space="preserve">VPI (Station 5) B4 @15% learning curve           </t>
  </si>
  <si>
    <t xml:space="preserve">P2-171V    </t>
  </si>
  <si>
    <t xml:space="preserve">VPI (Station 5) B5 @15% learning curve           </t>
  </si>
  <si>
    <t xml:space="preserve">P3-171V    </t>
  </si>
  <si>
    <t xml:space="preserve">VPI (Station 5) B6 @15% learning curve           </t>
  </si>
  <si>
    <t xml:space="preserve">P1-021     </t>
  </si>
  <si>
    <t xml:space="preserve">Test Coil (Coil Test Stand) C1                   </t>
  </si>
  <si>
    <t xml:space="preserve">6    </t>
  </si>
  <si>
    <t xml:space="preserve">P2-021     </t>
  </si>
  <si>
    <t xml:space="preserve">Test Coil (Coil Test Stand) A1                   </t>
  </si>
  <si>
    <t xml:space="preserve">P1-051     </t>
  </si>
  <si>
    <t xml:space="preserve">Test Coil (Coil Test Stand) B1                   </t>
  </si>
  <si>
    <t xml:space="preserve">P1-021C    </t>
  </si>
  <si>
    <t xml:space="preserve">Final Clamps &amp; Warm Test (Station1) C1           </t>
  </si>
  <si>
    <t xml:space="preserve">7    </t>
  </si>
  <si>
    <t xml:space="preserve">P1-111C    </t>
  </si>
  <si>
    <t xml:space="preserve">Final Clamps &amp; Warm Test (Station1) C2           </t>
  </si>
  <si>
    <t xml:space="preserve">P2-021C    </t>
  </si>
  <si>
    <t xml:space="preserve">Final Clamps &amp; Warm Test (Station1) A1           </t>
  </si>
  <si>
    <t xml:space="preserve">P2-111C    </t>
  </si>
  <si>
    <t xml:space="preserve">PDR#17                                           </t>
  </si>
  <si>
    <t xml:space="preserve">191-042    </t>
  </si>
  <si>
    <t xml:space="preserve">PDR #17,25,3                                     </t>
  </si>
  <si>
    <t xml:space="preserve">132-001    </t>
  </si>
  <si>
    <t xml:space="preserve">Title I design WBS 162 Coil leads                </t>
  </si>
  <si>
    <t xml:space="preserve">162  </t>
  </si>
  <si>
    <t xml:space="preserve">22   </t>
  </si>
  <si>
    <t xml:space="preserve">132-011    </t>
  </si>
  <si>
    <t xml:space="preserve">Title II design   WBS 162 Coil leads             </t>
  </si>
  <si>
    <t xml:space="preserve">132-015    </t>
  </si>
  <si>
    <t xml:space="preserve">Title III design WBS 162 Coil leads              </t>
  </si>
  <si>
    <t xml:space="preserve">132-037    </t>
  </si>
  <si>
    <t xml:space="preserve">Coil  Leads  Procurement WBS 162                 </t>
  </si>
  <si>
    <t xml:space="preserve">132-000    </t>
  </si>
  <si>
    <t xml:space="preserve">PDR #17 &amp; 25                                     </t>
  </si>
  <si>
    <t xml:space="preserve">163.001    </t>
  </si>
  <si>
    <t xml:space="preserve">Title I design WBS 163 Coil protection           </t>
  </si>
  <si>
    <t xml:space="preserve">163  </t>
  </si>
  <si>
    <t xml:space="preserve">163.011    </t>
  </si>
  <si>
    <t xml:space="preserve">Title II design   WBS 163 Coil protection        </t>
  </si>
  <si>
    <t xml:space="preserve">151-001    </t>
  </si>
  <si>
    <t xml:space="preserve">Title I design WBS 171 cryostat                  </t>
  </si>
  <si>
    <t xml:space="preserve">1701 </t>
  </si>
  <si>
    <t xml:space="preserve">151-011    </t>
  </si>
  <si>
    <t xml:space="preserve">Final Design Cryostat      WBS 171               </t>
  </si>
  <si>
    <t xml:space="preserve">151-031    </t>
  </si>
  <si>
    <t xml:space="preserve">1751 </t>
  </si>
  <si>
    <t xml:space="preserve">171  </t>
  </si>
  <si>
    <t xml:space="preserve">151-037    </t>
  </si>
  <si>
    <t xml:space="preserve">Cryostat Procurement           [A/1]             </t>
  </si>
  <si>
    <t xml:space="preserve">161-001    </t>
  </si>
  <si>
    <t xml:space="preserve">Title I design WBS 172 base support struct       </t>
  </si>
  <si>
    <t xml:space="preserve">161-011    </t>
  </si>
  <si>
    <t>111 - Limiters</t>
  </si>
  <si>
    <t>121 - Vacuum Vessel Assembly</t>
  </si>
  <si>
    <t xml:space="preserve">122 - Vacuum Vessel Thermal Insulation          </t>
  </si>
  <si>
    <t xml:space="preserve">123 - Vacuum Vessel Heating and Cooling Distrib </t>
  </si>
  <si>
    <t>124 - Vacuum Vessel Supports</t>
  </si>
  <si>
    <t>125 - Vacuum Vessel Local I&amp;C</t>
  </si>
  <si>
    <t xml:space="preserve">130 - Conventional Coil Design                  </t>
  </si>
  <si>
    <t>131 - TF Coils</t>
  </si>
  <si>
    <t>132 - PF Coils</t>
  </si>
  <si>
    <t>133 - External Trim Coils</t>
  </si>
  <si>
    <t>134 - Conventional Coil Local</t>
  </si>
  <si>
    <t xml:space="preserve">141 - Modular Coil Winding Form                 </t>
  </si>
  <si>
    <t xml:space="preserve">142 - Modular Coil Windings and Assembly        </t>
  </si>
  <si>
    <t>143 - Modular Coil Local I&amp;C</t>
  </si>
  <si>
    <t xml:space="preserve">144 - Modular Coil Winding Facility &amp; Fixtures  </t>
  </si>
  <si>
    <t>151 - Coil Support Structure</t>
  </si>
  <si>
    <t>161 - LN2 Distribution</t>
  </si>
  <si>
    <t>162 - Electrical Leads</t>
  </si>
  <si>
    <t>163 - Coil Protection System</t>
  </si>
  <si>
    <t>171 -Cryostat</t>
  </si>
  <si>
    <t>172 - Base Support Structure</t>
  </si>
  <si>
    <t xml:space="preserve">181 - Field Period Assembly Planning/Oversight  </t>
  </si>
  <si>
    <t xml:space="preserve">182 - TFTR Test Cell Area preparations          </t>
  </si>
  <si>
    <t xml:space="preserve">183 - Receive Inspect  and Test Coils           </t>
  </si>
  <si>
    <t xml:space="preserve">184 - Receive  Inspect  and Test VV             </t>
  </si>
  <si>
    <t>185 - Assemble Field Periods</t>
  </si>
  <si>
    <t xml:space="preserve">186 - Tooling Design and Fabrication            </t>
  </si>
  <si>
    <t>187 - Measurement Systems</t>
  </si>
  <si>
    <t xml:space="preserve">191 - Stellarator Core Management &amp; Oversight   </t>
  </si>
  <si>
    <t xml:space="preserve">192 - Stellarator Core Integration &amp; Analysis   </t>
  </si>
  <si>
    <t xml:space="preserve">411 - Auxliary AC Power Systems                 </t>
  </si>
  <si>
    <t xml:space="preserve">412 - Experimental AC Power Systems             </t>
  </si>
  <si>
    <t>431 - C-Site DC Systems</t>
  </si>
  <si>
    <t>432 - D-to-C Site DC Systems</t>
  </si>
  <si>
    <t>433 - D-Site DC Systems</t>
  </si>
  <si>
    <t>441 - Electrical Interlocks</t>
  </si>
  <si>
    <t>442 - Kirk Key Interlocks</t>
  </si>
  <si>
    <t xml:space="preserve">443 - Real Time Control Systems                 </t>
  </si>
  <si>
    <t>444 - Instrument Systems</t>
  </si>
  <si>
    <t>445 - Coil protection Systems</t>
  </si>
  <si>
    <t xml:space="preserve">451 - System Design and Interfaces              </t>
  </si>
  <si>
    <t xml:space="preserve">452 - Electrical Systems Support                </t>
  </si>
  <si>
    <t>453 - System Testing (PTP's)</t>
  </si>
  <si>
    <t>611 - C-Site Cooling System</t>
  </si>
  <si>
    <t xml:space="preserve">612 - NB Water Cooling Systems                  </t>
  </si>
  <si>
    <t>613 - Vacuum Pumping System</t>
  </si>
  <si>
    <t>614 - Bakeout Water System</t>
  </si>
  <si>
    <t>621 - LN2-LHe Supply System</t>
  </si>
  <si>
    <t>622 - LN2 Coil Cooling Supply</t>
  </si>
  <si>
    <t xml:space="preserve">623 - GN2 Cryostat Cooling System               </t>
  </si>
  <si>
    <t xml:space="preserve">650 - Facility Systems Integration              </t>
  </si>
  <si>
    <t xml:space="preserve">740 - Machine Assembly Planning and Oversight   </t>
  </si>
  <si>
    <t xml:space="preserve">741 - Planning Prior to Machine Assembly        </t>
  </si>
  <si>
    <t>742 - Construction Management</t>
  </si>
  <si>
    <t xml:space="preserve">750 - Test Cell &amp; Basement Assembly Operations  </t>
  </si>
  <si>
    <t>PPPL Allocations</t>
  </si>
  <si>
    <t>Contingency</t>
  </si>
  <si>
    <t>11 - In-Vessel Components</t>
  </si>
  <si>
    <t>12 - Vacuum Vessel Systems</t>
  </si>
  <si>
    <t>13 - Conventional Coils</t>
  </si>
  <si>
    <t>14 - Modular Coils</t>
  </si>
  <si>
    <t>15 - Structures</t>
  </si>
  <si>
    <t>16 - Coil Services</t>
  </si>
  <si>
    <t>17 - Cryostat and Base Support Structure</t>
  </si>
  <si>
    <t>18 - Field Period Assembly</t>
  </si>
  <si>
    <t>19 - Stellarator Core Management and Integration</t>
  </si>
  <si>
    <t>21 - Fueling Systems</t>
  </si>
  <si>
    <t>22 - Torus Vacuum Pumping Systems</t>
  </si>
  <si>
    <t>25 - Neutral Beam Injection System</t>
  </si>
  <si>
    <t>31 - Magnetic Diagnostics</t>
  </si>
  <si>
    <t>36 - Edge and Divertor Diagnostics</t>
  </si>
  <si>
    <t>38 - Electron Beam (EB) Mapping</t>
  </si>
  <si>
    <t>39 - Diagnostics Integration</t>
  </si>
  <si>
    <t>41 - AC Power</t>
  </si>
  <si>
    <t>43 - DC Systems</t>
  </si>
  <si>
    <t>44 - Control and protection Systems</t>
  </si>
  <si>
    <t>45 - Power System Design and Integration</t>
  </si>
  <si>
    <t>46 - FCPC Building Modifications</t>
  </si>
  <si>
    <t>51 - TCP/IP Infrastructure Systems</t>
  </si>
  <si>
    <t>52 - Central Instrumentation &amp; Control</t>
  </si>
  <si>
    <t>53 - Data Acquisition &amp; Facility Computing</t>
  </si>
  <si>
    <t>54 - Facility Timing &amp; Synchronization</t>
  </si>
  <si>
    <t>55 - Real Time Plasma &amp; Power Supply Control Sys</t>
  </si>
  <si>
    <t>56 - Central Safety Interlock Systems</t>
  </si>
  <si>
    <t>58 - Central I&amp;C management and Integration</t>
  </si>
  <si>
    <t>61 - Water Systems</t>
  </si>
  <si>
    <t>62 - Cryogenic Systems</t>
  </si>
  <si>
    <t>63 - Utility Systems</t>
  </si>
  <si>
    <t>65 - Facility Systems Integration</t>
  </si>
  <si>
    <t>71 - Shield Wall Seismic Modifications</t>
  </si>
  <si>
    <t>72 - Control Room Refurbishment</t>
  </si>
  <si>
    <t>73 - Platform Design &amp; Fabrication</t>
  </si>
  <si>
    <t>74 - Machine Assembly Planning and Oversight</t>
  </si>
  <si>
    <t>75 - Test Cell and Basement Assembly Operations</t>
  </si>
  <si>
    <t>76 - Tooling Design &amp; Fabrication</t>
  </si>
  <si>
    <t>81 - Project Management and Control</t>
  </si>
  <si>
    <t>82 - Project Engineering</t>
  </si>
  <si>
    <t>84 - Project Physics</t>
  </si>
  <si>
    <t>85 - Integrated Systems Testing</t>
  </si>
  <si>
    <t>change</t>
  </si>
  <si>
    <t>wbs2</t>
  </si>
  <si>
    <t>ECP 16 simplification of trim coli sys -200k</t>
  </si>
  <si>
    <t>ECP 16 reclassification to non MIE</t>
  </si>
  <si>
    <t>ECP 16 simplification offueling sys</t>
  </si>
  <si>
    <t>ECP 16 not req'd for CD-4.</t>
  </si>
  <si>
    <t>.Lateral supports +22k</t>
  </si>
  <si>
    <t>ECP 16 FY04 cost variance +93</t>
  </si>
  <si>
    <t>ECP 16 FY04 cost variance +507</t>
  </si>
  <si>
    <t>ECP 16 FY04 cost variance +30</t>
  </si>
  <si>
    <t>ECP 16 FY04 cost variance +193</t>
  </si>
  <si>
    <t>Kalish re-estimate</t>
  </si>
  <si>
    <t>Demo method for determining current center +88.Moved Brooks to WBS 82 -158</t>
  </si>
  <si>
    <t>Increased scope from Raki</t>
  </si>
  <si>
    <t>Adjusted based upon FY04 allocation costs and estimated out year mapping</t>
  </si>
  <si>
    <t>ECP 14</t>
  </si>
  <si>
    <t>ECP 16</t>
  </si>
  <si>
    <t xml:space="preserve">ECP 16 FY04 cost variance +14.6k </t>
  </si>
  <si>
    <t>ECP 16 FY04 cost variance +139.</t>
  </si>
  <si>
    <t xml:space="preserve">250 - Neutral Beam Injection System             </t>
  </si>
  <si>
    <t xml:space="preserve">730 - Test Cell &amp; Basement Assembly Operations  </t>
  </si>
  <si>
    <t xml:space="preserve">810 - Project Management &amp; Control              </t>
  </si>
  <si>
    <t>820 - Project Engineering</t>
  </si>
  <si>
    <t>840 - Project Physics</t>
  </si>
  <si>
    <t>description</t>
  </si>
  <si>
    <t>.Increased Viola to 2  days /week oversight +$63k; Increased field weld joint full size sample =+$96k</t>
  </si>
  <si>
    <t>part of FP assy</t>
  </si>
  <si>
    <t xml:space="preserve">+202k increased cost for stud instl, cooling tubes, magnetics instl, </t>
  </si>
  <si>
    <t>+$129 MC sub-assy,</t>
  </si>
  <si>
    <t>Reduced Viola to .7 fte during FP assy.-$175k. $190 trabsferred to wbs185</t>
  </si>
  <si>
    <t>Deleted $41k for install of sensors and mag diag. Alreadyy incl in wbs 184</t>
  </si>
  <si>
    <t>re-estimted out year needs. Cost share with res prep</t>
  </si>
  <si>
    <t>+$52k MCWF analysis, +85 EIO s/c,+54 JPP s/c,+79 title III MCWF fab</t>
  </si>
  <si>
    <t xml:space="preserve"> Chrzanowski/Meighan oversight of TRC +202k</t>
  </si>
  <si>
    <t>TOTAL</t>
  </si>
  <si>
    <t>subtotal</t>
  </si>
  <si>
    <t>SUBTOTAL WBS 1</t>
  </si>
  <si>
    <t>SUBTOTAL WBS 2</t>
  </si>
  <si>
    <t>SUBTOTAL WBS 3</t>
  </si>
  <si>
    <t>SUBTOTAL WBS 4</t>
  </si>
  <si>
    <t>SUBTOTAL WBS 5</t>
  </si>
  <si>
    <t>SUBTOTAL WBS 6</t>
  </si>
  <si>
    <t>SUBTOTAL WBS 7</t>
  </si>
  <si>
    <t>SUBTOTAL WBS 8</t>
  </si>
  <si>
    <t>eliminated outlets on 2nd level</t>
  </si>
  <si>
    <t>WBS2</t>
  </si>
  <si>
    <t>DESC</t>
  </si>
  <si>
    <t>Kalish re-estimate of new design</t>
  </si>
  <si>
    <t>ECP 18</t>
  </si>
  <si>
    <t>ECP 21</t>
  </si>
  <si>
    <t xml:space="preserve">Final Design Base Support Structure WBS 172      </t>
  </si>
  <si>
    <t xml:space="preserve">161-031    </t>
  </si>
  <si>
    <t xml:space="preserve">Title III engr WBS 172                           </t>
  </si>
  <si>
    <t xml:space="preserve">1752 </t>
  </si>
  <si>
    <t xml:space="preserve">172  </t>
  </si>
  <si>
    <t xml:space="preserve">161-037    </t>
  </si>
  <si>
    <t xml:space="preserve">Machine Base&amp;supports Procurement    [A/1]       </t>
  </si>
  <si>
    <t xml:space="preserve">181.210    </t>
  </si>
  <si>
    <t xml:space="preserve">HP Coverage in the TFTR TC LOE FY05              </t>
  </si>
  <si>
    <t xml:space="preserve">1802 </t>
  </si>
  <si>
    <t xml:space="preserve">A    </t>
  </si>
  <si>
    <t xml:space="preserve">181.222    </t>
  </si>
  <si>
    <t xml:space="preserve">HP Coverage in the TFTR TC LOE FY06              </t>
  </si>
  <si>
    <t xml:space="preserve">181.220    </t>
  </si>
  <si>
    <t xml:space="preserve">HP Coverage in the TFTR TC LOE FY07              </t>
  </si>
  <si>
    <t xml:space="preserve">181.221    </t>
  </si>
  <si>
    <t xml:space="preserve">HP Coverage in the TFTR TC LOE FY08              </t>
  </si>
  <si>
    <t xml:space="preserve">181.110    </t>
  </si>
  <si>
    <t xml:space="preserve">PPPL EM LOE FY05                                 </t>
  </si>
  <si>
    <t xml:space="preserve">181.120    </t>
  </si>
  <si>
    <t xml:space="preserve">PPPL EM LOE FY06                                 </t>
  </si>
  <si>
    <t xml:space="preserve">181.121    </t>
  </si>
  <si>
    <t xml:space="preserve">PPPL EM LOE FY07                                 </t>
  </si>
  <si>
    <t xml:space="preserve">181.122    </t>
  </si>
  <si>
    <t xml:space="preserve">PPPL EM LOE FY08                                 </t>
  </si>
  <si>
    <t xml:space="preserve">S0P0-100   </t>
  </si>
  <si>
    <t xml:space="preserve">Clearout realestate&amp;setup fixturing crane supprt </t>
  </si>
  <si>
    <t xml:space="preserve">1810 </t>
  </si>
  <si>
    <t xml:space="preserve">S0P0 </t>
  </si>
  <si>
    <t xml:space="preserve">S1P1-101   </t>
  </si>
  <si>
    <t xml:space="preserve">Receive VV and inspect                           </t>
  </si>
  <si>
    <t xml:space="preserve">S1P1 </t>
  </si>
  <si>
    <t xml:space="preserve">S1P1-102   </t>
  </si>
  <si>
    <t xml:space="preserve">Mount VV on VV Prep fixture (top side up)        </t>
  </si>
  <si>
    <t xml:space="preserve">S1P1-103   </t>
  </si>
  <si>
    <t xml:space="preserve">Establish metrology setting; align VV base       </t>
  </si>
  <si>
    <t xml:space="preserve">S1P1-106   </t>
  </si>
  <si>
    <t xml:space="preserve">Attach studs for coolant lines,insulation on top </t>
  </si>
  <si>
    <t xml:space="preserve">S1P1-107   </t>
  </si>
  <si>
    <t xml:space="preserve">Wind magnetic diagnostic sensors to top surface  </t>
  </si>
  <si>
    <t xml:space="preserve">S1P1-108   </t>
  </si>
  <si>
    <t xml:space="preserve">Install cooling/htg lines to vac vsl top surface </t>
  </si>
  <si>
    <t xml:space="preserve">S1P1-109   </t>
  </si>
  <si>
    <t xml:space="preserve">Install insulation to vac vsl to top surface     </t>
  </si>
  <si>
    <t xml:space="preserve">S1P1-110   </t>
  </si>
  <si>
    <t xml:space="preserve">Flip VV to expose lower surface                  </t>
  </si>
  <si>
    <t xml:space="preserve">S1P1-112   </t>
  </si>
  <si>
    <t xml:space="preserve">Attach studs for coolant lines, insulation bott  </t>
  </si>
  <si>
    <t xml:space="preserve">S1P1-113   </t>
  </si>
  <si>
    <t xml:space="preserve">Wind magnetic diagnostic sensors to bot surface  </t>
  </si>
  <si>
    <t xml:space="preserve">S1P1-114   </t>
  </si>
  <si>
    <t xml:space="preserve">Install cooling/htg lines to vac vsl bot surface </t>
  </si>
  <si>
    <t xml:space="preserve">S1P1-115   </t>
  </si>
  <si>
    <t xml:space="preserve">Install insulation to vac vsl to bot surface     </t>
  </si>
  <si>
    <t xml:space="preserve">S1P1-116   </t>
  </si>
  <si>
    <t xml:space="preserve">Prepare and transfer completed VV to holding are </t>
  </si>
  <si>
    <t xml:space="preserve">S1P2-101   </t>
  </si>
  <si>
    <t xml:space="preserve">S1P2 </t>
  </si>
  <si>
    <t xml:space="preserve">S1P2-102   </t>
  </si>
  <si>
    <t xml:space="preserve">S1P2-103   </t>
  </si>
  <si>
    <t xml:space="preserve">S1P2-106   </t>
  </si>
  <si>
    <t xml:space="preserve">Attach studs forcoolant lines,insulation on top  </t>
  </si>
  <si>
    <t xml:space="preserve">S1P2-107   </t>
  </si>
  <si>
    <t xml:space="preserve">S1P2-108   </t>
  </si>
  <si>
    <t xml:space="preserve">S1P2-109   </t>
  </si>
  <si>
    <t xml:space="preserve">S1P2-110   </t>
  </si>
  <si>
    <t xml:space="preserve">S1P2-112   </t>
  </si>
  <si>
    <t xml:space="preserve">S1P2-113   </t>
  </si>
  <si>
    <t xml:space="preserve">S1P2-114   </t>
  </si>
  <si>
    <t xml:space="preserve">S1P2-115   </t>
  </si>
  <si>
    <t xml:space="preserve">S1P2-116   </t>
  </si>
  <si>
    <t xml:space="preserve">S1P3-101   </t>
  </si>
  <si>
    <t xml:space="preserve">Receive VV and inspect(15% LC)                   </t>
  </si>
  <si>
    <t xml:space="preserve">S1P3 </t>
  </si>
  <si>
    <t xml:space="preserve">55   </t>
  </si>
  <si>
    <t xml:space="preserve">S1P3-102   </t>
  </si>
  <si>
    <t xml:space="preserve">Mount VV on VV Prep fixture (top side up)(15% LC </t>
  </si>
  <si>
    <t xml:space="preserve">S1P3-103   </t>
  </si>
  <si>
    <t xml:space="preserve">Establish metrology setting;align VV base(15% LC </t>
  </si>
  <si>
    <t xml:space="preserve">S1P3-106   </t>
  </si>
  <si>
    <t xml:space="preserve">Attach studs f/coolant lines,insul on top(15% LC </t>
  </si>
  <si>
    <t xml:space="preserve">S1P3-107   </t>
  </si>
  <si>
    <t xml:space="preserve">Wind magnetic diagn sensors to top (15% LC)      </t>
  </si>
  <si>
    <t xml:space="preserve">S1P3-108   </t>
  </si>
  <si>
    <t xml:space="preserve">Install cooling/htg lines to vac vsl top (15% LC </t>
  </si>
  <si>
    <t xml:space="preserve">S1P3-109   </t>
  </si>
  <si>
    <t xml:space="preserve">Install insulation to vac vsl to top (15% LC)    </t>
  </si>
  <si>
    <t xml:space="preserve">S1P3-110   </t>
  </si>
  <si>
    <t xml:space="preserve">Flip VV to expose lower surface(15% LC)          </t>
  </si>
  <si>
    <t xml:space="preserve">S1P3-112   </t>
  </si>
  <si>
    <t xml:space="preserve">Attach studs f/ coolant lines insul bott(15% LC) </t>
  </si>
  <si>
    <t xml:space="preserve">S1P3-113   </t>
  </si>
  <si>
    <t xml:space="preserve">Wind magnetic diagn sensors to bottom(15% LC)    </t>
  </si>
  <si>
    <t xml:space="preserve">S1P3-114   </t>
  </si>
  <si>
    <t xml:space="preserve">Install cooling/htg lines to vv bottom(15% LC)   </t>
  </si>
  <si>
    <t xml:space="preserve">S1P3-115   </t>
  </si>
  <si>
    <t xml:space="preserve">Install insulation to vac vsl to bottom(15% LC)  </t>
  </si>
  <si>
    <t xml:space="preserve">S1P3-116   </t>
  </si>
  <si>
    <t xml:space="preserve">Prepare and transfer completed VV (15% LC)       </t>
  </si>
  <si>
    <t xml:space="preserve">S2P1-100   </t>
  </si>
  <si>
    <t xml:space="preserve">Assemble Mod-Coils a1.b1,c1 FP 1 left            </t>
  </si>
  <si>
    <t xml:space="preserve">S2P1 </t>
  </si>
  <si>
    <t xml:space="preserve">S2P1-200   </t>
  </si>
  <si>
    <t xml:space="preserve">Assemble Mod-Coils a2.b2,c2 FP 1 right           </t>
  </si>
  <si>
    <t xml:space="preserve">S2P2-100   </t>
  </si>
  <si>
    <t xml:space="preserve">Assemble Mod-Coils a3.b3,c3 FP 2 left            </t>
  </si>
  <si>
    <t xml:space="preserve">S2P2-200   </t>
  </si>
  <si>
    <t xml:space="preserve">Assemble Mod-Coils a4.b4,c4 FP 2 right           </t>
  </si>
  <si>
    <t xml:space="preserve">S2P3-100   </t>
  </si>
  <si>
    <t xml:space="preserve">Assemble Mod-Coils a5.b5,c5 FP 3 left(15% LC)    </t>
  </si>
  <si>
    <t xml:space="preserve">S2P3-200   </t>
  </si>
  <si>
    <t xml:space="preserve">Assemble Mod-Coils a6.b6,c6 FP 3 right(15% LC)   </t>
  </si>
  <si>
    <t xml:space="preserve">S3P1-101   </t>
  </si>
  <si>
    <t xml:space="preserve">Mount VV to MC turning fixt base;  metr check    </t>
  </si>
  <si>
    <t xml:space="preserve">S3P1 </t>
  </si>
  <si>
    <t xml:space="preserve">S3P1-102   </t>
  </si>
  <si>
    <t xml:space="preserve">Mount MC on turning fixt; perform metr checks    </t>
  </si>
  <si>
    <t xml:space="preserve">S3P1-103   </t>
  </si>
  <si>
    <t xml:space="preserve">Rotate right MC to stand-off position&amp;chk        </t>
  </si>
  <si>
    <t xml:space="preserve">S3P1-104   </t>
  </si>
  <si>
    <t xml:space="preserve">Transfer load to  crane and recheck position     </t>
  </si>
  <si>
    <t xml:space="preserve">S3P1-105   </t>
  </si>
  <si>
    <t xml:space="preserve">Move MC turning fixt; mount MC on turning fixt   </t>
  </si>
  <si>
    <t xml:space="preserve">S3P1-106   </t>
  </si>
  <si>
    <t xml:space="preserve">Rotate left MC to stand-off position and check p </t>
  </si>
  <si>
    <t xml:space="preserve">S3P1-107   </t>
  </si>
  <si>
    <t xml:space="preserve">Move left &amp; right MC to final position &amp; measure </t>
  </si>
  <si>
    <t xml:space="preserve">S3P1-108   </t>
  </si>
  <si>
    <t xml:space="preserve">Install shims ( as reqd); ream 24 holes          </t>
  </si>
  <si>
    <t xml:space="preserve">S3P1-109   </t>
  </si>
  <si>
    <t xml:space="preserve">Bolt together at flange interface.               </t>
  </si>
  <si>
    <t xml:space="preserve">S3P1-110   </t>
  </si>
  <si>
    <t xml:space="preserve">Perform final metrology position check           </t>
  </si>
  <si>
    <t xml:space="preserve">S3P1-111   </t>
  </si>
  <si>
    <t xml:space="preserve">Secure VV to MC's using temporary supports.      </t>
  </si>
  <si>
    <t xml:space="preserve">S3P1-112   </t>
  </si>
  <si>
    <t xml:space="preserve">Prep&amp; xfr completed assembly to Stage 4 area     </t>
  </si>
  <si>
    <t xml:space="preserve">S3P2-101   </t>
  </si>
  <si>
    <t xml:space="preserve">S3P2 </t>
  </si>
  <si>
    <t xml:space="preserve">S3P2-102   </t>
  </si>
  <si>
    <t xml:space="preserve">S3P2-103   </t>
  </si>
  <si>
    <t xml:space="preserve">S3P2-104   </t>
  </si>
  <si>
    <t xml:space="preserve">S3P2-105   </t>
  </si>
  <si>
    <t xml:space="preserve">S3P2-106   </t>
  </si>
  <si>
    <t xml:space="preserve">S3P2-107   </t>
  </si>
  <si>
    <t xml:space="preserve">S3P2-108   </t>
  </si>
  <si>
    <t xml:space="preserve">S3P2-109   </t>
  </si>
  <si>
    <t xml:space="preserve">S3P2-110   </t>
  </si>
  <si>
    <t xml:space="preserve">S3P2-111   </t>
  </si>
  <si>
    <t xml:space="preserve">S3P2-112   </t>
  </si>
  <si>
    <t xml:space="preserve">S3P3-101   </t>
  </si>
  <si>
    <t xml:space="preserve">Mount VV to MC turn fixt base,metr check(15% LC) </t>
  </si>
  <si>
    <t xml:space="preserve">S3P3 </t>
  </si>
  <si>
    <t xml:space="preserve">S3P3-102   </t>
  </si>
  <si>
    <t xml:space="preserve">Mount MC on turning fixt; perf met check(15% LC) </t>
  </si>
  <si>
    <t xml:space="preserve">S3P3-103   </t>
  </si>
  <si>
    <t xml:space="preserve">Rotate right MC to stand-off position&amp;chk(15% LC </t>
  </si>
  <si>
    <t xml:space="preserve">S3P3-104   </t>
  </si>
  <si>
    <t xml:space="preserve">Transfer load to  crane  recheck position(15% LC </t>
  </si>
  <si>
    <t xml:space="preserve">S3P3-105   </t>
  </si>
  <si>
    <t xml:space="preserve">Move MC turning fixt; mount MC turning fixt(15%  </t>
  </si>
  <si>
    <t xml:space="preserve">S3P3-106   </t>
  </si>
  <si>
    <t xml:space="preserve">Rotate left MC to stand-off position check (15%  </t>
  </si>
  <si>
    <t xml:space="preserve">S3P3-107   </t>
  </si>
  <si>
    <t xml:space="preserve">Move left &amp; right MC to final position  meas(15% </t>
  </si>
  <si>
    <t xml:space="preserve">S3P3-108   </t>
  </si>
  <si>
    <t xml:space="preserve">Install shims ( as reqd); ream 24 holes(15% LC)  </t>
  </si>
  <si>
    <t xml:space="preserve">S3P3-109   </t>
  </si>
  <si>
    <t xml:space="preserve">Bolt together at flange interface.(15% LC)       </t>
  </si>
  <si>
    <t xml:space="preserve">S3P3-110   </t>
  </si>
  <si>
    <t xml:space="preserve">Perform final metrology position check(15% LC)   </t>
  </si>
  <si>
    <t xml:space="preserve">S3P3-111   </t>
  </si>
  <si>
    <t xml:space="preserve">Secure VV to MC's using temporary suppt(15% LC)  </t>
  </si>
  <si>
    <t xml:space="preserve">S3P3-112   </t>
  </si>
  <si>
    <t xml:space="preserve">Prep&amp; xfr completed assy to Stage 4 area(15% LC) </t>
  </si>
  <si>
    <t xml:space="preserve">S4P1-101   </t>
  </si>
  <si>
    <t xml:space="preserve">Mount MC/VV assembly to support frame a          </t>
  </si>
  <si>
    <t xml:space="preserve">S4P1 </t>
  </si>
  <si>
    <t xml:space="preserve">S4P1-102   </t>
  </si>
  <si>
    <t xml:space="preserve">Position and weld all ports to VV                </t>
  </si>
  <si>
    <t xml:space="preserve">S4P1-103   </t>
  </si>
  <si>
    <t xml:space="preserve">Inspect Welds                                    </t>
  </si>
  <si>
    <t xml:space="preserve">S4P1-104   </t>
  </si>
  <si>
    <t xml:space="preserve">Assemble left TF Coil Assembly check position    </t>
  </si>
  <si>
    <t xml:space="preserve">S4P1-105   </t>
  </si>
  <si>
    <t xml:space="preserve">Change platforms                                 </t>
  </si>
  <si>
    <t xml:space="preserve">S4P1-106   </t>
  </si>
  <si>
    <t xml:space="preserve">Assemble right TF Coil Assembly chk position     </t>
  </si>
  <si>
    <t xml:space="preserve">S4P1-107   </t>
  </si>
  <si>
    <t xml:space="preserve">Attach TF coils to MC's                          </t>
  </si>
  <si>
    <t xml:space="preserve">S4P1-108   </t>
  </si>
  <si>
    <t xml:space="preserve">S4P1-109   </t>
  </si>
  <si>
    <t xml:space="preserve">Position, weld two large horizontal diag ports   </t>
  </si>
  <si>
    <t xml:space="preserve">S4P1-110   </t>
  </si>
  <si>
    <t xml:space="preserve">S4P1-111   </t>
  </si>
  <si>
    <t xml:space="preserve">Assemble external trim coils to TF Coil          </t>
  </si>
  <si>
    <t xml:space="preserve">S4P1-112   </t>
  </si>
  <si>
    <t>ECP 24</t>
  </si>
  <si>
    <t>Completion of Prelim design and the re-estimate of final design tasks.</t>
  </si>
  <si>
    <t>Prior year scope retirement fore FY04</t>
  </si>
  <si>
    <t>New scope for FY05. Dimensional control coordinator.</t>
  </si>
  <si>
    <t>173 - Spacer Manipulator</t>
  </si>
  <si>
    <t>11 - 11 - In-Vessel Components</t>
  </si>
  <si>
    <t>12 - 12 - Vacuum Vessel Systems</t>
  </si>
  <si>
    <t>13 - 13 - Conventional Coils</t>
  </si>
  <si>
    <t>14 - 14 - Modular Coils</t>
  </si>
  <si>
    <t>15 - 15 - Structures</t>
  </si>
  <si>
    <t>16 - 16 - Coil Services</t>
  </si>
  <si>
    <t>17 - 17 - Cryostat and Base Support Structure</t>
  </si>
  <si>
    <t>18 - 18 - Field Period Assembly</t>
  </si>
  <si>
    <t>19 - 19 - Stellarator Core Management and Integration</t>
  </si>
  <si>
    <t>21 - 21 - Fueling Systems</t>
  </si>
  <si>
    <t>22 - 22 - Torus Vacuum Pumping Systems</t>
  </si>
  <si>
    <t>25 - 25 - Neutral Beam Injection System</t>
  </si>
  <si>
    <t>31 - 31 - Magnetic Diagnostics</t>
  </si>
  <si>
    <t>36 - 36 - Edge and Divertor Diagnostics</t>
  </si>
  <si>
    <t>38 - 38 - Electron Beam (EB) Mapping</t>
  </si>
  <si>
    <t>39 - 39 - Diagnostics Integration</t>
  </si>
  <si>
    <t>41 - 41 - AC Power</t>
  </si>
  <si>
    <t>43 - 43 - DC Systems</t>
  </si>
  <si>
    <t>44 - 44 - Control and protection Systems</t>
  </si>
  <si>
    <t>45 - 45 - Power System Design and Integration</t>
  </si>
  <si>
    <t>46 - 46 - FCPC Building Modifications</t>
  </si>
  <si>
    <t>51 - 51 - TCP/IP Infrastructure Systems</t>
  </si>
  <si>
    <t>52 - 52 - Central Instrumentation &amp; Control</t>
  </si>
  <si>
    <t>53 - 53 - Data Acquisition &amp; Facility Computing</t>
  </si>
  <si>
    <t>54 - 54 - Facility Timing &amp; Synchronization</t>
  </si>
  <si>
    <t>55 - 55 - Real Time Plasma &amp; Power Supply Control Sys</t>
  </si>
  <si>
    <t>56 - 56 - Central Safety Interlock Systems</t>
  </si>
  <si>
    <t>58 - 58 - Central I&amp;C management and Integration</t>
  </si>
  <si>
    <t>61 - 61 - Water Systems</t>
  </si>
  <si>
    <t>62 - 62 - Cryogenic Systems</t>
  </si>
  <si>
    <t>63 - 63 - Utility Systems</t>
  </si>
  <si>
    <t>65 - 65 - Facility Systems Integration</t>
  </si>
  <si>
    <t>71 - 71 - Shield Wall Seismic Modifications</t>
  </si>
  <si>
    <t>72 - 72 - Control Room Refurbishment</t>
  </si>
  <si>
    <t>73 - 73 - Platform Design &amp; Fabrication</t>
  </si>
  <si>
    <t>74 - 74 - Machine Assembly Planning and Oversight</t>
  </si>
  <si>
    <t>75 - 75 - Test Cell and Basement Assembly Operations</t>
  </si>
  <si>
    <t>76 - 76 - Tooling Design &amp; Fabrication</t>
  </si>
  <si>
    <t>81 - 81 - Project Management and Control</t>
  </si>
  <si>
    <t>82 - 82 - Project Engineering</t>
  </si>
  <si>
    <t>84 - 84 - Project Physics</t>
  </si>
  <si>
    <t>85 - 85 - Integrated Systems Testing</t>
  </si>
  <si>
    <t>AA - PPPL Allocations</t>
  </si>
  <si>
    <t>CC - Contingency</t>
  </si>
  <si>
    <t>NCSX rebaseline reconciliation</t>
  </si>
  <si>
    <t>cont=</t>
  </si>
  <si>
    <t>etc=</t>
  </si>
  <si>
    <t>increases</t>
  </si>
  <si>
    <t>173-Spacer manipulator</t>
  </si>
  <si>
    <t>ECPxx</t>
  </si>
  <si>
    <t>Key staff metrics</t>
  </si>
  <si>
    <t>Planned First plasma=</t>
  </si>
  <si>
    <t>Feb-09</t>
  </si>
  <si>
    <t>CD-4 =</t>
  </si>
  <si>
    <t>July-09</t>
  </si>
  <si>
    <t>5 mo float</t>
  </si>
  <si>
    <t xml:space="preserve">  FY  2005</t>
  </si>
  <si>
    <t xml:space="preserve">  FY  2006</t>
  </si>
  <si>
    <t xml:space="preserve">  FY  2007</t>
  </si>
  <si>
    <t xml:space="preserve">  FY  2008</t>
  </si>
  <si>
    <t xml:space="preserve">  FY  2009</t>
  </si>
  <si>
    <t>Thru</t>
  </si>
  <si>
    <t>BROOKS</t>
  </si>
  <si>
    <t>BROWN</t>
  </si>
  <si>
    <t>CHRZANOWSKI</t>
  </si>
  <si>
    <t>COLE</t>
  </si>
  <si>
    <t>thru Mar 09</t>
  </si>
  <si>
    <t>DUDEK</t>
  </si>
  <si>
    <t>GETTLEFINGE</t>
  </si>
  <si>
    <t>HEITZENROED</t>
  </si>
  <si>
    <t>KALISH</t>
  </si>
  <si>
    <t>LYON</t>
  </si>
  <si>
    <t>MEIGHAN</t>
  </si>
  <si>
    <t>NEILSON</t>
  </si>
  <si>
    <t>thru May09</t>
  </si>
  <si>
    <t>NELSON</t>
  </si>
  <si>
    <t>PERRY</t>
  </si>
  <si>
    <t>RAFTOPOLOUS</t>
  </si>
  <si>
    <t>RAKI</t>
  </si>
  <si>
    <t>REIERSEN</t>
  </si>
  <si>
    <t>SIMMONS</t>
  </si>
  <si>
    <t>STRATTON</t>
  </si>
  <si>
    <t>STRYKOWSKY</t>
  </si>
  <si>
    <t>VIOLA</t>
  </si>
  <si>
    <t>FY03</t>
  </si>
  <si>
    <t>FY04</t>
  </si>
  <si>
    <t>FY05</t>
  </si>
  <si>
    <t>FY06</t>
  </si>
  <si>
    <t>FY07</t>
  </si>
  <si>
    <t>FY08</t>
  </si>
  <si>
    <t>FY09</t>
  </si>
  <si>
    <t xml:space="preserve">  TOTAL  </t>
  </si>
  <si>
    <t>non labor</t>
  </si>
  <si>
    <t>PPPL labor</t>
  </si>
  <si>
    <t>ORNL labor</t>
  </si>
  <si>
    <t>MHX Rate comparision</t>
  </si>
  <si>
    <t>NEW</t>
  </si>
  <si>
    <t>ECP24</t>
  </si>
  <si>
    <t>Site G&amp;A</t>
  </si>
  <si>
    <t>G&amp;A</t>
  </si>
  <si>
    <t>ORNL Labor (loaded engr/dsnr rate)</t>
  </si>
  <si>
    <t>FIRST PLASMA July 2009</t>
  </si>
  <si>
    <t>Final design $137</t>
  </si>
  <si>
    <t>MC assy hardware $677</t>
  </si>
  <si>
    <t>Rate Variance</t>
  </si>
  <si>
    <t>MC turning fixture fabrication $350</t>
  </si>
  <si>
    <t>Full c-site water system not req'd for first plasma</t>
  </si>
  <si>
    <t>None</t>
  </si>
  <si>
    <t>RESOURCE</t>
  </si>
  <si>
    <t>RESOURCE DESCRIPTION</t>
  </si>
  <si>
    <t xml:space="preserve">      FY      2003</t>
  </si>
  <si>
    <t xml:space="preserve">      FY      2004</t>
  </si>
  <si>
    <t xml:space="preserve">      FY      2005</t>
  </si>
  <si>
    <t xml:space="preserve">      FY      2006</t>
  </si>
  <si>
    <t xml:space="preserve">      FY      2007</t>
  </si>
  <si>
    <t xml:space="preserve">      FY      2008</t>
  </si>
  <si>
    <t xml:space="preserve">      FY      2009</t>
  </si>
  <si>
    <t>35       - PPPL Travel</t>
  </si>
  <si>
    <t>PPPL Travel</t>
  </si>
  <si>
    <t>40       - M&amp;S no escalation</t>
  </si>
  <si>
    <t>M&amp;S no escalation</t>
  </si>
  <si>
    <t>41       - PPPL M&amp;S</t>
  </si>
  <si>
    <t>PPPL M&amp;S</t>
  </si>
  <si>
    <t>41MYATT  - $k myatt at 125 hr</t>
  </si>
  <si>
    <t>41MYATT</t>
  </si>
  <si>
    <t>$k myatt at 125 hr</t>
  </si>
  <si>
    <t>41TITUS  - $k ritus at 124 hr</t>
  </si>
  <si>
    <t>41TITUS</t>
  </si>
  <si>
    <t>$k ritus at 124 hr</t>
  </si>
  <si>
    <t>48       -</t>
  </si>
  <si>
    <t>4E       - PPPL M&amp;S exempt</t>
  </si>
  <si>
    <t>4E</t>
  </si>
  <si>
    <t>PPPL M&amp;S exempt</t>
  </si>
  <si>
    <t>54       - Allocations</t>
  </si>
  <si>
    <t>Allocations</t>
  </si>
  <si>
    <t>81       - no G&amp;A cost</t>
  </si>
  <si>
    <t>no G&amp;A cost</t>
  </si>
  <si>
    <t>B///CB   - PPPL Project Clerical</t>
  </si>
  <si>
    <t>B///CB</t>
  </si>
  <si>
    <t>PPPL Project Clerical</t>
  </si>
  <si>
    <t>EA//EM   - PPPL Analysis engineer</t>
  </si>
  <si>
    <t>EA//EM</t>
  </si>
  <si>
    <t>PPPL Analysis engineer</t>
  </si>
  <si>
    <t>EA//SM   - PPPL Designer</t>
  </si>
  <si>
    <t>EA//SM</t>
  </si>
  <si>
    <t>PPPL Designer</t>
  </si>
  <si>
    <t>EC//EM   - PPPL Comuter Engineer</t>
  </si>
  <si>
    <t>EC//EM</t>
  </si>
  <si>
    <t>PPPL Comuter Engineer</t>
  </si>
  <si>
    <t>EC//SM   - PPPL Computer Senior Tech</t>
  </si>
  <si>
    <t>EC//SM</t>
  </si>
  <si>
    <t>PPPL Computer Senior Tech</t>
  </si>
  <si>
    <t>EE//AM   -</t>
  </si>
  <si>
    <t>EE//AM</t>
  </si>
  <si>
    <t>EE//EM   - PPPL Electrical engineer</t>
  </si>
  <si>
    <t>EE//EM</t>
  </si>
  <si>
    <t>PPPL Electrical engineer</t>
  </si>
  <si>
    <t>EE//SM   - PPPL Electrical Senior Tech</t>
  </si>
  <si>
    <t>EE//SM</t>
  </si>
  <si>
    <t>PPPL Electrical Senior Tech</t>
  </si>
  <si>
    <t>EE//TB   - PPPL Electrical Technician</t>
  </si>
  <si>
    <t>EE//TB</t>
  </si>
  <si>
    <t>PPPL Electrical Technician</t>
  </si>
  <si>
    <t>EM//EM   - PPPL FO&amp;M Engineer</t>
  </si>
  <si>
    <t>EM//EM</t>
  </si>
  <si>
    <t>PPPL FO&amp;M Engineer</t>
  </si>
  <si>
    <t>EM//SM   - PPPL FO&amp;M Senior Tech</t>
  </si>
  <si>
    <t>EM//SM</t>
  </si>
  <si>
    <t>PPPL FO&amp;M Senior Tech</t>
  </si>
  <si>
    <t>EM//TB   - PPPL FO&amp;M Technician</t>
  </si>
  <si>
    <t>EM//TB</t>
  </si>
  <si>
    <t>PPPL FO&amp;M Technician</t>
  </si>
  <si>
    <t>FC//AM   - PPPL P&amp;CO am</t>
  </si>
  <si>
    <t>FC//AM</t>
  </si>
  <si>
    <t>PPPL P&amp;CO am</t>
  </si>
  <si>
    <t>FC//EM   - PPPL P&amp;CO em</t>
  </si>
  <si>
    <t>FC//EM</t>
  </si>
  <si>
    <t>PPPL P&amp;CO em</t>
  </si>
  <si>
    <t xml:space="preserve">Close up VV, bakeout  350 deg C, leak check      </t>
  </si>
  <si>
    <t xml:space="preserve">S4P1-113   </t>
  </si>
  <si>
    <t xml:space="preserve">Adjust final support base interfaces             </t>
  </si>
  <si>
    <t xml:space="preserve">S4P1-113.5 </t>
  </si>
  <si>
    <t xml:space="preserve">Final metrology outside &amp; inside                 </t>
  </si>
  <si>
    <t xml:space="preserve">S4P1-114   </t>
  </si>
  <si>
    <t xml:space="preserve">Prepare Field Period for shipment                </t>
  </si>
  <si>
    <t xml:space="preserve">S4P1-115   </t>
  </si>
  <si>
    <t xml:space="preserve">Transfer completed assy to C-site test cell      </t>
  </si>
  <si>
    <t xml:space="preserve">S4P2-101   </t>
  </si>
  <si>
    <t xml:space="preserve">S4P2 </t>
  </si>
  <si>
    <t xml:space="preserve">S4P2-102   </t>
  </si>
  <si>
    <t xml:space="preserve">S4P2-103   </t>
  </si>
  <si>
    <t xml:space="preserve">S4P2-104   </t>
  </si>
  <si>
    <t xml:space="preserve">S4P2-105   </t>
  </si>
  <si>
    <t xml:space="preserve">S4P2-106   </t>
  </si>
  <si>
    <t xml:space="preserve">S4P2-107   </t>
  </si>
  <si>
    <t xml:space="preserve">S4P2-108   </t>
  </si>
  <si>
    <t xml:space="preserve">S4P2-109   </t>
  </si>
  <si>
    <t xml:space="preserve">S4P2-110   </t>
  </si>
  <si>
    <t xml:space="preserve">S4P2-111   </t>
  </si>
  <si>
    <t xml:space="preserve">S4P2-112   </t>
  </si>
  <si>
    <t xml:space="preserve">S4P2-113   </t>
  </si>
  <si>
    <t xml:space="preserve">S4P2-113.5 </t>
  </si>
  <si>
    <t xml:space="preserve">S4P2-114   </t>
  </si>
  <si>
    <t xml:space="preserve">S4P2-115   </t>
  </si>
  <si>
    <t xml:space="preserve">S4P3-101   </t>
  </si>
  <si>
    <t xml:space="preserve">Mount MC/VV assembly to support frame a(15%LC    </t>
  </si>
  <si>
    <t xml:space="preserve">S4P3 </t>
  </si>
  <si>
    <t xml:space="preserve">S4P3-102   </t>
  </si>
  <si>
    <t xml:space="preserve">Position and weld all ports to VV*2 shift*(15%LC </t>
  </si>
  <si>
    <t xml:space="preserve">S4P3-103   </t>
  </si>
  <si>
    <t xml:space="preserve">Inspect Welds (15%LC                             </t>
  </si>
  <si>
    <t xml:space="preserve">S4P3-104   </t>
  </si>
  <si>
    <t xml:space="preserve">Assemble left TF Coil Assy chk position(15%LC    </t>
  </si>
  <si>
    <t xml:space="preserve">S4P3-105   </t>
  </si>
  <si>
    <t xml:space="preserve">Change platforms(15%LC                           </t>
  </si>
  <si>
    <t xml:space="preserve">S4P3-106   </t>
  </si>
  <si>
    <t xml:space="preserve">Assemble right TF Coil Assy chk position(15%LC   </t>
  </si>
  <si>
    <t xml:space="preserve">S4P3-107   </t>
  </si>
  <si>
    <t xml:space="preserve">Attach TF coils to MC's(15%LC                    </t>
  </si>
  <si>
    <t xml:space="preserve">S4P3-108   </t>
  </si>
  <si>
    <t xml:space="preserve">S4P3-109   </t>
  </si>
  <si>
    <t xml:space="preserve">Position, weld two large horiz diag ports(15%LC  </t>
  </si>
  <si>
    <t xml:space="preserve">S4P3-110   </t>
  </si>
  <si>
    <t xml:space="preserve">S4P3-111   </t>
  </si>
  <si>
    <t xml:space="preserve">Assemble external trim coils to TF Coil(15%LC    </t>
  </si>
  <si>
    <t xml:space="preserve">S4P3-112   </t>
  </si>
  <si>
    <t xml:space="preserve">Close up VV, bakeout 350 deg C, leak check(15%LC </t>
  </si>
  <si>
    <t xml:space="preserve">S4P3-113   </t>
  </si>
  <si>
    <t xml:space="preserve">Adjust final support base interfaces(15%LC       </t>
  </si>
  <si>
    <t xml:space="preserve">S4P3-113.5 </t>
  </si>
  <si>
    <t xml:space="preserve">Final metrology outside &amp; inside(15%LC           </t>
  </si>
  <si>
    <t xml:space="preserve">S4P3-114   </t>
  </si>
  <si>
    <t xml:space="preserve">Prepare Field Period for shipment(15%LC          </t>
  </si>
  <si>
    <t xml:space="preserve">S4P3-115   </t>
  </si>
  <si>
    <t xml:space="preserve">Transfer  assy to C-site test cell(15%LC         </t>
  </si>
  <si>
    <t xml:space="preserve">184-100    </t>
  </si>
  <si>
    <t xml:space="preserve">Assemble 3 TF coils&amp;structure -Left-Period #1    </t>
  </si>
  <si>
    <t xml:space="preserve">S5P1 </t>
  </si>
  <si>
    <t xml:space="preserve">184-105    </t>
  </si>
  <si>
    <t xml:space="preserve">Assemble 3 TF coils&amp;structure -Right -Period #1  </t>
  </si>
  <si>
    <t xml:space="preserve">184-110    </t>
  </si>
  <si>
    <t xml:space="preserve">Assemble 3 TF coils&amp;structure -Left-Period #2    </t>
  </si>
  <si>
    <t xml:space="preserve">184-115    </t>
  </si>
  <si>
    <t xml:space="preserve">Assemble 3 TF coils&amp;structure -Right -Period #2  </t>
  </si>
  <si>
    <t xml:space="preserve">184-120    </t>
  </si>
  <si>
    <t xml:space="preserve">Assemble 3 TF coils&amp;struc -Left -Period #3(15%LC </t>
  </si>
  <si>
    <t xml:space="preserve">184-125    </t>
  </si>
  <si>
    <t xml:space="preserve">Assemble 3 TF coils&amp;struc-Right -Period #3(15%LC </t>
  </si>
  <si>
    <t xml:space="preserve">1803-1.02  </t>
  </si>
  <si>
    <t xml:space="preserve">VV Support Fixture - model design&amp; drawing detai </t>
  </si>
  <si>
    <t xml:space="preserve">1803 </t>
  </si>
  <si>
    <t xml:space="preserve">1.00 </t>
  </si>
  <si>
    <t xml:space="preserve">1803-1.04  </t>
  </si>
  <si>
    <t xml:space="preserve">Metrology -sightline layout   metrology support  </t>
  </si>
  <si>
    <t xml:space="preserve">1803-1.05  </t>
  </si>
  <si>
    <t xml:space="preserve">Structural / Seismic Analysis check              </t>
  </si>
  <si>
    <t xml:space="preserve">1803-1.06  </t>
  </si>
  <si>
    <t xml:space="preserve">Design review PDR VV Prep Station                </t>
  </si>
  <si>
    <t xml:space="preserve">1803-1.09  </t>
  </si>
  <si>
    <t xml:space="preserve">Safety Review documentation / presentation       </t>
  </si>
  <si>
    <t xml:space="preserve">1803-1.061 </t>
  </si>
  <si>
    <t xml:space="preserve">Design review FDR VV Prep Station                </t>
  </si>
  <si>
    <t xml:space="preserve">1803-1.07  </t>
  </si>
  <si>
    <t xml:space="preserve">Design check and sign-off                        </t>
  </si>
  <si>
    <t xml:space="preserve">1803-1.10  </t>
  </si>
  <si>
    <t xml:space="preserve">Fab / Design Review - follow-up activities       </t>
  </si>
  <si>
    <t xml:space="preserve">1803-1.08  </t>
  </si>
  <si>
    <t xml:space="preserve">Prep &amp; Issue Spec,dwgs,and requisition           </t>
  </si>
  <si>
    <t xml:space="preserve">1803-1.12  </t>
  </si>
  <si>
    <t xml:space="preserve">FAB  - VV support Fixture                        </t>
  </si>
  <si>
    <t xml:space="preserve">1803-1.13  </t>
  </si>
  <si>
    <t xml:space="preserve">FAB  VV Prep Station Platform                    </t>
  </si>
  <si>
    <t xml:space="preserve">1803-1.14  </t>
  </si>
  <si>
    <t xml:space="preserve">FAB   VV Prep Station metrology stands           </t>
  </si>
  <si>
    <t xml:space="preserve">1803-2.02  </t>
  </si>
  <si>
    <t xml:space="preserve">MC Holding Fixture 1 - model design and drawing  </t>
  </si>
  <si>
    <t xml:space="preserve">2.00 </t>
  </si>
  <si>
    <t xml:space="preserve">1803-2.03  </t>
  </si>
  <si>
    <t xml:space="preserve">MC Assembly Fixture 2- design &amp; drawing details  </t>
  </si>
  <si>
    <t xml:space="preserve">1803-2.04  </t>
  </si>
  <si>
    <t xml:space="preserve">Metrology - sightline layout design details metr </t>
  </si>
  <si>
    <t xml:space="preserve">1803-2.05  </t>
  </si>
  <si>
    <t xml:space="preserve">1803-2.06  </t>
  </si>
  <si>
    <t xml:space="preserve">PDR Half Period Assy                             </t>
  </si>
  <si>
    <t xml:space="preserve">1803-2.09  </t>
  </si>
  <si>
    <t xml:space="preserve">1803-2.061 </t>
  </si>
  <si>
    <t xml:space="preserve">FDR Half Period Assy                             </t>
  </si>
  <si>
    <t xml:space="preserve">1803-2.10  </t>
  </si>
  <si>
    <t xml:space="preserve">1803-2.07  </t>
  </si>
  <si>
    <t xml:space="preserve">1803-2.08  </t>
  </si>
  <si>
    <t xml:space="preserve">Procurement Lead Time and Award                  </t>
  </si>
  <si>
    <t xml:space="preserve">1803-2.11  </t>
  </si>
  <si>
    <t xml:space="preserve">Fab MC HP Assy Fixtures (2)                      </t>
  </si>
  <si>
    <t xml:space="preserve">1803-2.12  </t>
  </si>
  <si>
    <t xml:space="preserve">Fab MC MC HP Assy Metrology support stands (2)   </t>
  </si>
  <si>
    <t xml:space="preserve">1803-3.15  </t>
  </si>
  <si>
    <t>ORNL35   - ORNL Travel</t>
  </si>
  <si>
    <t>ORNL35</t>
  </si>
  <si>
    <t>ORNL Travel</t>
  </si>
  <si>
    <t>ORNL41   - ORNL M&amp;S</t>
  </si>
  <si>
    <t>ORNL41</t>
  </si>
  <si>
    <t>ORNL M&amp;S</t>
  </si>
  <si>
    <t>ORNL81   - ORNL cost</t>
  </si>
  <si>
    <t>ORNL81</t>
  </si>
  <si>
    <t>ORNL cost</t>
  </si>
  <si>
    <t>ORNLAM   - ORNL Admin</t>
  </si>
  <si>
    <t>ORNLAM</t>
  </si>
  <si>
    <t>ORNL Admin</t>
  </si>
  <si>
    <t>ORNLEM   - ORNL Engineer</t>
  </si>
  <si>
    <t>ORNLEM</t>
  </si>
  <si>
    <t>ORNL Engineer</t>
  </si>
  <si>
    <t>ORNLRM   - ORNL Scientist</t>
  </si>
  <si>
    <t>ORNLRM</t>
  </si>
  <si>
    <t>ORNL Scientist</t>
  </si>
  <si>
    <t>R///RM2  - PPPL Scientist pdg2</t>
  </si>
  <si>
    <t>R///RM2</t>
  </si>
  <si>
    <t>PPPL Scientist pdg2</t>
  </si>
  <si>
    <t>R///RM3  - PPPL Scientist pdg3</t>
  </si>
  <si>
    <t>R///RM3</t>
  </si>
  <si>
    <t>PPPL Scientist pdg3</t>
  </si>
  <si>
    <t>SH//TB   - HP Techs</t>
  </si>
  <si>
    <t>SH//TB</t>
  </si>
  <si>
    <t>HP Techs</t>
  </si>
  <si>
    <t>XORNL    - contingency-ornl</t>
  </si>
  <si>
    <t>XORNL</t>
  </si>
  <si>
    <t>contingency-ornl</t>
  </si>
  <si>
    <t>NL</t>
  </si>
  <si>
    <t>L</t>
  </si>
  <si>
    <t>ECRB</t>
  </si>
  <si>
    <t>ecrb</t>
  </si>
  <si>
    <t>ecp24</t>
  </si>
  <si>
    <t>Reconciliation Summary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</si>
  <si>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</si>
  <si>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</si>
  <si>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</si>
  <si>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</si>
  <si>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</si>
  <si>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</si>
  <si>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</si>
  <si>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</si>
  <si>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</si>
  <si>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</si>
  <si>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includes escalation component</t>
  </si>
  <si>
    <t>FP Assy Fixture Hardware</t>
  </si>
  <si>
    <t>Magnetic Diagnostic design/fab</t>
  </si>
  <si>
    <t>Metrology Hardware-Laser tracker(HW,SW Training, maint)</t>
  </si>
  <si>
    <t>WBS 19 As-builts</t>
  </si>
  <si>
    <t>NCSX Rebaseline Overview</t>
  </si>
  <si>
    <t>ECP-24 (current)</t>
  </si>
  <si>
    <t>New</t>
  </si>
  <si>
    <t>increase</t>
  </si>
  <si>
    <t>Metrology staff to perform measurements for FP&amp;Mach  Assy</t>
  </si>
  <si>
    <t>WILLIAMSON</t>
  </si>
  <si>
    <t>GORANSON</t>
  </si>
  <si>
    <t xml:space="preserve">WBS2  </t>
  </si>
  <si>
    <t xml:space="preserve">WBS3  </t>
  </si>
  <si>
    <t>BCWR</t>
  </si>
  <si>
    <t xml:space="preserve">11 </t>
  </si>
  <si>
    <t xml:space="preserve">122 </t>
  </si>
  <si>
    <t xml:space="preserve">123 </t>
  </si>
  <si>
    <t xml:space="preserve">124 </t>
  </si>
  <si>
    <t xml:space="preserve">125 </t>
  </si>
  <si>
    <t xml:space="preserve">13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</si>
  <si>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</si>
  <si>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</si>
  <si>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</si>
  <si>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</si>
  <si>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</si>
  <si>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14 </t>
  </si>
  <si>
    <t xml:space="preserve">142 </t>
  </si>
  <si>
    <t xml:space="preserve">143 </t>
  </si>
  <si>
    <t xml:space="preserve">144 </t>
  </si>
  <si>
    <t xml:space="preserve">15 </t>
  </si>
  <si>
    <t xml:space="preserve">151 </t>
  </si>
  <si>
    <t xml:space="preserve">16 </t>
  </si>
  <si>
    <t xml:space="preserve">161 </t>
  </si>
  <si>
    <t xml:space="preserve">162 </t>
  </si>
  <si>
    <t xml:space="preserve">163 </t>
  </si>
  <si>
    <t xml:space="preserve">17 </t>
  </si>
  <si>
    <t xml:space="preserve">171 </t>
  </si>
  <si>
    <t xml:space="preserve">172 </t>
  </si>
  <si>
    <t xml:space="preserve">18 </t>
  </si>
  <si>
    <t xml:space="preserve">181 </t>
  </si>
  <si>
    <t xml:space="preserve">182 </t>
  </si>
  <si>
    <t xml:space="preserve">185 </t>
  </si>
  <si>
    <t xml:space="preserve">186 </t>
  </si>
  <si>
    <t xml:space="preserve">187 </t>
  </si>
  <si>
    <t xml:space="preserve">19 </t>
  </si>
  <si>
    <t xml:space="preserve">191 </t>
  </si>
  <si>
    <t xml:space="preserve">192 </t>
  </si>
  <si>
    <t xml:space="preserve">21 </t>
  </si>
  <si>
    <t xml:space="preserve">22 </t>
  </si>
  <si>
    <t xml:space="preserve">25 </t>
  </si>
  <si>
    <t xml:space="preserve">31 </t>
  </si>
  <si>
    <t xml:space="preserve">36 </t>
  </si>
  <si>
    <t xml:space="preserve">38 </t>
  </si>
  <si>
    <t xml:space="preserve">39 </t>
  </si>
  <si>
    <t xml:space="preserve">41 </t>
  </si>
  <si>
    <t xml:space="preserve">411 </t>
  </si>
  <si>
    <t xml:space="preserve">412 </t>
  </si>
  <si>
    <t xml:space="preserve">43 </t>
  </si>
  <si>
    <t xml:space="preserve">431 </t>
  </si>
  <si>
    <t xml:space="preserve">44 </t>
  </si>
  <si>
    <t xml:space="preserve">441 </t>
  </si>
  <si>
    <t xml:space="preserve">442 </t>
  </si>
  <si>
    <t xml:space="preserve">443 </t>
  </si>
  <si>
    <t xml:space="preserve">444 </t>
  </si>
  <si>
    <t xml:space="preserve">445 </t>
  </si>
  <si>
    <t xml:space="preserve">45 </t>
  </si>
  <si>
    <t xml:space="preserve">451 </t>
  </si>
  <si>
    <t xml:space="preserve">452 </t>
  </si>
  <si>
    <t xml:space="preserve">453 </t>
  </si>
  <si>
    <t xml:space="preserve">46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</si>
  <si>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</si>
  <si>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</si>
  <si>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</si>
  <si>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</si>
  <si>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</si>
  <si>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</si>
  <si>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</si>
  <si>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</si>
  <si>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65 </t>
  </si>
  <si>
    <t xml:space="preserve">61 </t>
  </si>
  <si>
    <t xml:space="preserve">613 </t>
  </si>
  <si>
    <t xml:space="preserve">62 </t>
  </si>
  <si>
    <t xml:space="preserve">621 </t>
  </si>
  <si>
    <t xml:space="preserve">622 </t>
  </si>
  <si>
    <t xml:space="preserve">623 </t>
  </si>
  <si>
    <t xml:space="preserve">63 </t>
  </si>
  <si>
    <t xml:space="preserve">64 </t>
  </si>
  <si>
    <t xml:space="preserve">72 </t>
  </si>
  <si>
    <t xml:space="preserve">720 </t>
  </si>
  <si>
    <t xml:space="preserve">73 </t>
  </si>
  <si>
    <t xml:space="preserve">730 </t>
  </si>
  <si>
    <t xml:space="preserve">740 </t>
  </si>
  <si>
    <t xml:space="preserve">74 </t>
  </si>
  <si>
    <t xml:space="preserve">742 </t>
  </si>
  <si>
    <t xml:space="preserve">75 </t>
  </si>
  <si>
    <t xml:space="preserve">750 </t>
  </si>
  <si>
    <t xml:space="preserve">76 </t>
  </si>
  <si>
    <t xml:space="preserve">81 </t>
  </si>
  <si>
    <t xml:space="preserve">810 </t>
  </si>
  <si>
    <t xml:space="preserve">820 </t>
  </si>
  <si>
    <t xml:space="preserve">82 </t>
  </si>
  <si>
    <t xml:space="preserve">84 </t>
  </si>
  <si>
    <t xml:space="preserve">85 </t>
  </si>
  <si>
    <t xml:space="preserve">AA </t>
  </si>
  <si>
    <t xml:space="preserve">AAA </t>
  </si>
  <si>
    <t>AAA</t>
  </si>
  <si>
    <t>CCC</t>
  </si>
  <si>
    <t>BO</t>
  </si>
  <si>
    <t>TF Updated design $486 TF PPPL fab and oversight stretchout $$100. Casting fab and final assy $113. Testing after assembly $36</t>
  </si>
  <si>
    <t>PF dsn moved from FY05 to FY07</t>
  </si>
  <si>
    <t>Cost Variance</t>
  </si>
  <si>
    <t>YTD CV 159 Rates 57</t>
  </si>
  <si>
    <t>total</t>
  </si>
  <si>
    <t>YTD CV -$140 misc rates</t>
  </si>
  <si>
    <t xml:space="preserve">LOE Stretchout (Brad Nelson) </t>
  </si>
  <si>
    <t xml:space="preserve">LOE Stretchout Mike Cole </t>
  </si>
  <si>
    <t>YTD CV $30 Rates&amp; stretchout</t>
  </si>
  <si>
    <t>LOE Stretchout&amp; rates 950</t>
  </si>
  <si>
    <t>LOE Stretchout $388, CV 60</t>
  </si>
  <si>
    <t>HP stretchout $243, FP assy oversight stretchout $230</t>
  </si>
  <si>
    <t>S.O. (rates, BA driven schedule delays, LOE supervision, Project mngt)</t>
  </si>
  <si>
    <t>Updated estimates</t>
  </si>
  <si>
    <t>Estimate Growth</t>
  </si>
  <si>
    <t>Stretchout Related</t>
  </si>
  <si>
    <t>VVSA add'l dies $431, Title III and contract oversight $240</t>
  </si>
  <si>
    <t>Project YTD cost variance</t>
  </si>
  <si>
    <t>WBS 81 Project management incl rate incr</t>
  </si>
  <si>
    <t>WBS 18 HP coverage and FP Assy supervision incl rate incr</t>
  </si>
  <si>
    <t>Allocations incl rate incr</t>
  </si>
  <si>
    <t>WBS 19 Stellarator core management incl rate incr</t>
  </si>
  <si>
    <t>% increase</t>
  </si>
  <si>
    <t>WBS 82 Project Engineering incl rate incr</t>
  </si>
  <si>
    <t>Stretchout</t>
  </si>
  <si>
    <t>BA</t>
  </si>
  <si>
    <t>CUM BA</t>
  </si>
  <si>
    <t>CUM BO</t>
  </si>
  <si>
    <t>PPPL TECHS</t>
  </si>
  <si>
    <t xml:space="preserve">Vendor Design MC Turning fixture &amp; Base          </t>
  </si>
  <si>
    <t xml:space="preserve">3.00 </t>
  </si>
  <si>
    <t xml:space="preserve">100  </t>
  </si>
  <si>
    <t xml:space="preserve">1803-3.15C </t>
  </si>
  <si>
    <t xml:space="preserve">Fabricate  - MC Turning fixture &amp; Base           </t>
  </si>
  <si>
    <t xml:space="preserve">83 </t>
  </si>
  <si>
    <t xml:space="preserve">1803-3.15A </t>
  </si>
  <si>
    <t xml:space="preserve">Fabricate  - MC Gantry Crane                     </t>
  </si>
  <si>
    <t xml:space="preserve">1803-3.16  </t>
  </si>
  <si>
    <t xml:space="preserve">FAB  - VV suprt stand &amp; misc crane fixtures      </t>
  </si>
  <si>
    <t xml:space="preserve">89 </t>
  </si>
  <si>
    <t xml:space="preserve">1803-3.16A </t>
  </si>
  <si>
    <t xml:space="preserve">FAB  -Platform                                   </t>
  </si>
  <si>
    <t xml:space="preserve">1803-3.16B </t>
  </si>
  <si>
    <t xml:space="preserve">FAB  -MC Installation Metrology sprt stands      </t>
  </si>
  <si>
    <t xml:space="preserve">1803-3.04  </t>
  </si>
  <si>
    <t xml:space="preserve">VV support stand - model design and drawing deta </t>
  </si>
  <si>
    <t xml:space="preserve">1803-3.05  </t>
  </si>
  <si>
    <t xml:space="preserve">Platform - design and drawing details            </t>
  </si>
  <si>
    <t xml:space="preserve">1803-3.06  </t>
  </si>
  <si>
    <t xml:space="preserve">1803-3.082 </t>
  </si>
  <si>
    <t xml:space="preserve">* PDR * Turning Fixture,base&amp;gantry crane        </t>
  </si>
  <si>
    <t xml:space="preserve">1803-3.083 </t>
  </si>
  <si>
    <t xml:space="preserve">* FDR * Turning Fixture,base&amp;gantry crane        </t>
  </si>
  <si>
    <t xml:space="preserve">1803-3.09  </t>
  </si>
  <si>
    <t xml:space="preserve">1803-3.10  </t>
  </si>
  <si>
    <t xml:space="preserve">Procurement lead time turning fixt,base&amp;gantry   </t>
  </si>
  <si>
    <t xml:space="preserve">1803-3.07  </t>
  </si>
  <si>
    <t xml:space="preserve">1803-3.08  </t>
  </si>
  <si>
    <t xml:space="preserve">** PDR ** Platform &amp; Support Stands              </t>
  </si>
  <si>
    <t xml:space="preserve">1803-3.12  </t>
  </si>
  <si>
    <t xml:space="preserve">1803-3.081 </t>
  </si>
  <si>
    <t xml:space="preserve">** FDR ** Platform &amp; Support Stands              </t>
  </si>
  <si>
    <t xml:space="preserve">86 </t>
  </si>
  <si>
    <t xml:space="preserve">1803-3.101 </t>
  </si>
  <si>
    <t xml:space="preserve">Procurement lead time platforms &amp; supports       </t>
  </si>
  <si>
    <t xml:space="preserve">1803-3.11  </t>
  </si>
  <si>
    <t xml:space="preserve">Procurement Technical Rep                        </t>
  </si>
  <si>
    <t xml:space="preserve">95 </t>
  </si>
  <si>
    <t xml:space="preserve">1803-3.13  </t>
  </si>
  <si>
    <t xml:space="preserve">Fabrication - follow-up activities               </t>
  </si>
  <si>
    <t xml:space="preserve">98 </t>
  </si>
  <si>
    <t xml:space="preserve">1803-4.13  </t>
  </si>
  <si>
    <t xml:space="preserve">FAB-MC Support Stands (2)                        </t>
  </si>
  <si>
    <t xml:space="preserve">4.00 </t>
  </si>
  <si>
    <t xml:space="preserve">1803-4.14  </t>
  </si>
  <si>
    <t xml:space="preserve">Fab -TF HP support and turning fixture (2)       </t>
  </si>
  <si>
    <t xml:space="preserve">1803-4.15  </t>
  </si>
  <si>
    <t xml:space="preserve">FAB-FP Assy platforms (2)                        </t>
  </si>
  <si>
    <t xml:space="preserve">1803-4.16  </t>
  </si>
  <si>
    <t xml:space="preserve">FAB-MC Temporary End Supports (2)                </t>
  </si>
  <si>
    <t xml:space="preserve">1803-4.17  </t>
  </si>
  <si>
    <t xml:space="preserve">FAB-Final FP Assy Metrology suprt stands (2)     </t>
  </si>
  <si>
    <t xml:space="preserve">1803-4.18  </t>
  </si>
  <si>
    <t xml:space="preserve">FAB-VV Port alignment/weldment fixtures (2)      </t>
  </si>
  <si>
    <t xml:space="preserve">1803-4.01  </t>
  </si>
  <si>
    <t xml:space="preserve">Concept definition and requirements              </t>
  </si>
  <si>
    <t xml:space="preserve">1803-4.02  </t>
  </si>
  <si>
    <t xml:space="preserve">MC Support Stand - model design and drawing deta </t>
  </si>
  <si>
    <t xml:space="preserve">1803-4.03  </t>
  </si>
  <si>
    <t xml:space="preserve">TF HP support  turning fixture - model design  d </t>
  </si>
  <si>
    <t xml:space="preserve">1803-4.04  </t>
  </si>
  <si>
    <t xml:space="preserve">FP Assembly platform - model design  drawing det </t>
  </si>
  <si>
    <t xml:space="preserve">1803-4.05  </t>
  </si>
  <si>
    <t xml:space="preserve">VV Port Alignment/Weldment Fixture - design and  </t>
  </si>
  <si>
    <t xml:space="preserve">1803-4.06  </t>
  </si>
  <si>
    <t xml:space="preserve">1803-4.07  </t>
  </si>
  <si>
    <t xml:space="preserve">1803-4.08  </t>
  </si>
  <si>
    <t xml:space="preserve">PDR Final FP Assy                                </t>
  </si>
  <si>
    <t xml:space="preserve">1803-4.081 </t>
  </si>
  <si>
    <t xml:space="preserve">FDR Final FP Assy                                </t>
  </si>
  <si>
    <t xml:space="preserve">1803-4.09  </t>
  </si>
  <si>
    <t xml:space="preserve">1803-4.11  </t>
  </si>
  <si>
    <t xml:space="preserve">1803-4.12  </t>
  </si>
  <si>
    <t xml:space="preserve">1803-4.10  </t>
  </si>
  <si>
    <t xml:space="preserve">Procurement lead time                            </t>
  </si>
  <si>
    <t xml:space="preserve">1803-5.009 </t>
  </si>
  <si>
    <t xml:space="preserve">Fabricate TF HP Assembly (1)                     </t>
  </si>
  <si>
    <t xml:space="preserve">5.00 </t>
  </si>
  <si>
    <t xml:space="preserve">1803-5.001 </t>
  </si>
  <si>
    <t xml:space="preserve">1803-5.002 </t>
  </si>
  <si>
    <t xml:space="preserve">TF Rotation Fixture plus dwgs                    </t>
  </si>
  <si>
    <t xml:space="preserve">1803-5.003 </t>
  </si>
  <si>
    <t xml:space="preserve">Metrology layout/support stand dwgs              </t>
  </si>
  <si>
    <t xml:space="preserve">1803-5.004 </t>
  </si>
  <si>
    <t xml:space="preserve">Structural Analysis                              </t>
  </si>
  <si>
    <t xml:space="preserve">1803-5.005 </t>
  </si>
  <si>
    <t xml:space="preserve">PDR                                              </t>
  </si>
  <si>
    <t xml:space="preserve">1803-5.006 </t>
  </si>
  <si>
    <t xml:space="preserve">FDR                                              </t>
  </si>
  <si>
    <t xml:space="preserve">1803-5.008 </t>
  </si>
  <si>
    <t xml:space="preserve">Procurement Lead Time                            </t>
  </si>
  <si>
    <t xml:space="preserve">1803-5.01  </t>
  </si>
  <si>
    <t xml:space="preserve">Finalize TFTR test cell FPA assembly layout draw </t>
  </si>
  <si>
    <t>PPPL ENGR</t>
  </si>
  <si>
    <t>ORNL</t>
  </si>
  <si>
    <t>NCSX REBASELINE STAFFING</t>
  </si>
  <si>
    <t xml:space="preserve">   ACT     </t>
  </si>
  <si>
    <t xml:space="preserve">                     TITLE                       </t>
  </si>
  <si>
    <t xml:space="preserve">     EVC      </t>
  </si>
  <si>
    <t xml:space="preserve">     BC       </t>
  </si>
  <si>
    <t xml:space="preserve">WBS1  </t>
  </si>
  <si>
    <t xml:space="preserve">JJJJ  </t>
  </si>
  <si>
    <t xml:space="preserve">WBS4  </t>
  </si>
  <si>
    <t xml:space="preserve">ORDR  </t>
  </si>
  <si>
    <t xml:space="preserve">CCXX  </t>
  </si>
  <si>
    <t>% risk</t>
  </si>
  <si>
    <t>CONTINGENCY $</t>
  </si>
  <si>
    <t xml:space="preserve">VVSA-021   </t>
  </si>
  <si>
    <t xml:space="preserve">Sect 5.1.2 Fiducials                             </t>
  </si>
  <si>
    <t xml:space="preserve">1 </t>
  </si>
  <si>
    <t xml:space="preserve">12 </t>
  </si>
  <si>
    <t xml:space="preserve">1250 </t>
  </si>
  <si>
    <t xml:space="preserve">VVS1 </t>
  </si>
  <si>
    <t xml:space="preserve">   </t>
  </si>
  <si>
    <t xml:space="preserve">5    </t>
  </si>
  <si>
    <t xml:space="preserve">VVSA-031   </t>
  </si>
  <si>
    <t xml:space="preserve">Sect 5.1.3 Proc Outline &amp; Asc Procedures         </t>
  </si>
  <si>
    <t xml:space="preserve">VVSA-051   </t>
  </si>
  <si>
    <t xml:space="preserve">Procure Die Materials (4 sets)                   </t>
  </si>
  <si>
    <t xml:space="preserve">VVS2 </t>
  </si>
  <si>
    <t xml:space="preserve">VVSA-081   </t>
  </si>
  <si>
    <t xml:space="preserve">Inspection                                       </t>
  </si>
  <si>
    <t xml:space="preserve">VVSA-171   </t>
  </si>
  <si>
    <t xml:space="preserve">Procure Materials                                </t>
  </si>
  <si>
    <t xml:space="preserve">VVS4 </t>
  </si>
  <si>
    <t xml:space="preserve">VVSA-221   </t>
  </si>
  <si>
    <t xml:space="preserve">Procure Vessel Material                          </t>
  </si>
  <si>
    <t xml:space="preserve">VVS5 </t>
  </si>
  <si>
    <t xml:space="preserve">VVSA-231   </t>
  </si>
  <si>
    <t xml:space="preserve">Production Panels Period #1                      </t>
  </si>
  <si>
    <t xml:space="preserve">VVSA-241   </t>
  </si>
  <si>
    <t xml:space="preserve">Production Panels Period #2                      </t>
  </si>
  <si>
    <t xml:space="preserve">VVSA-251   </t>
  </si>
  <si>
    <t xml:space="preserve">Production Panels Period #3                      </t>
  </si>
  <si>
    <t xml:space="preserve">VVSA-321   </t>
  </si>
  <si>
    <t xml:space="preserve">Join two pieces                                  </t>
  </si>
  <si>
    <t xml:space="preserve">VVS6 </t>
  </si>
  <si>
    <t xml:space="preserve">10 </t>
  </si>
  <si>
    <t xml:space="preserve">VVSA-391   </t>
  </si>
  <si>
    <t xml:space="preserve">Receive at PPPL                                  </t>
  </si>
  <si>
    <t xml:space="preserve">VVSA-421   </t>
  </si>
  <si>
    <t xml:space="preserve">VVS7 </t>
  </si>
  <si>
    <t xml:space="preserve">VVSA-491   </t>
  </si>
  <si>
    <t xml:space="preserve">VVSA-521   </t>
  </si>
  <si>
    <t xml:space="preserve">VVS8 </t>
  </si>
  <si>
    <t xml:space="preserve">VVSA-591   </t>
  </si>
  <si>
    <t xml:space="preserve">VVSA-611   </t>
  </si>
  <si>
    <t xml:space="preserve">PPPL Receive  Tooling                            </t>
  </si>
  <si>
    <t xml:space="preserve">VVS9 </t>
  </si>
  <si>
    <t xml:space="preserve">MCWF-001   </t>
  </si>
  <si>
    <t xml:space="preserve">EIO Project Mgt.  &amp; Reporting                    </t>
  </si>
  <si>
    <t xml:space="preserve">1411 </t>
  </si>
  <si>
    <t xml:space="preserve">     </t>
  </si>
  <si>
    <t xml:space="preserve">10   </t>
  </si>
  <si>
    <t xml:space="preserve">MCWF-011   </t>
  </si>
  <si>
    <t xml:space="preserve">Pattern A complete                               </t>
  </si>
  <si>
    <t xml:space="preserve">20 </t>
  </si>
  <si>
    <t xml:space="preserve">MCWF-021   </t>
  </si>
  <si>
    <t xml:space="preserve">Pattern B complete                               </t>
  </si>
  <si>
    <t xml:space="preserve">MCWF-041   </t>
  </si>
  <si>
    <t xml:space="preserve">Materials (MetalTek)                             </t>
  </si>
  <si>
    <t xml:space="preserve">MCWF-051   </t>
  </si>
  <si>
    <t xml:space="preserve">C1-MTK-casting upgrade                           </t>
  </si>
  <si>
    <t xml:space="preserve">MCWF-061   </t>
  </si>
  <si>
    <t xml:space="preserve">C1-MTM - machining/inspection                    </t>
  </si>
  <si>
    <t xml:space="preserve">MCWF-071   </t>
  </si>
  <si>
    <t xml:space="preserve">C1-Receive at PPPL                               </t>
  </si>
  <si>
    <t xml:space="preserve">MCWF-081   </t>
  </si>
  <si>
    <t xml:space="preserve">C2-MTK-casting                                   </t>
  </si>
  <si>
    <t xml:space="preserve">30 </t>
  </si>
  <si>
    <t xml:space="preserve">MCWF-091   </t>
  </si>
  <si>
    <t xml:space="preserve">C2-MTM - machining/inspection                    </t>
  </si>
  <si>
    <t xml:space="preserve">MCWF-101   </t>
  </si>
  <si>
    <t xml:space="preserve">C2-Receive at PPPL                               </t>
  </si>
  <si>
    <t xml:space="preserve">MCWF-111   </t>
  </si>
  <si>
    <t xml:space="preserve">A1-MTK-casting                                   </t>
  </si>
  <si>
    <t xml:space="preserve">MCWF-121   </t>
  </si>
  <si>
    <t xml:space="preserve">A1-MTM - machining/inspection                    </t>
  </si>
  <si>
    <t xml:space="preserve">MCWF-131   </t>
  </si>
  <si>
    <t xml:space="preserve">A1-Receive at PPPL                               </t>
  </si>
  <si>
    <t xml:space="preserve">MCWF-141   </t>
  </si>
  <si>
    <t xml:space="preserve">C3-MTK-casting                                   </t>
  </si>
  <si>
    <t xml:space="preserve">MCWF-151   </t>
  </si>
  <si>
    <t xml:space="preserve">C3-MTM - machining/inspection                    </t>
  </si>
  <si>
    <t xml:space="preserve">MCWF-161   </t>
  </si>
  <si>
    <t xml:space="preserve">C3-Receive at PPPL                               </t>
  </si>
  <si>
    <t xml:space="preserve">MCWF-171   </t>
  </si>
  <si>
    <t xml:space="preserve">A2-MTK-casting                                   </t>
  </si>
  <si>
    <t xml:space="preserve">MCWF-181   </t>
  </si>
  <si>
    <t xml:space="preserve">A2-MTM - machining/inspection                    </t>
  </si>
  <si>
    <t xml:space="preserve">MCWF-191   </t>
  </si>
  <si>
    <t xml:space="preserve">A2-Receive at PPPL                               </t>
  </si>
  <si>
    <t xml:space="preserve">MCWF-201   </t>
  </si>
  <si>
    <t xml:space="preserve">C4-MTK-casting                                   </t>
  </si>
  <si>
    <t xml:space="preserve">MCWF-211   </t>
  </si>
  <si>
    <t xml:space="preserve">C4-MTM - machining/inspection                    </t>
  </si>
  <si>
    <t xml:space="preserve">MCWF-221   </t>
  </si>
  <si>
    <t xml:space="preserve">C4-Receive at PPPL                               </t>
  </si>
  <si>
    <t xml:space="preserve">MCWF-231   </t>
  </si>
  <si>
    <t xml:space="preserve">B1-MTK-casting                                   </t>
  </si>
  <si>
    <t xml:space="preserve">MCWF-241   </t>
  </si>
  <si>
    <t xml:space="preserve">6.00 </t>
  </si>
  <si>
    <t xml:space="preserve">1803-5.02  </t>
  </si>
  <si>
    <t xml:space="preserve">Establish an assembly interface requirements doc </t>
  </si>
  <si>
    <t xml:space="preserve">1803-5.03  </t>
  </si>
  <si>
    <t xml:space="preserve">Develop test components as needed to qualify ass </t>
  </si>
  <si>
    <t xml:space="preserve">1803-7.01  </t>
  </si>
  <si>
    <t xml:space="preserve">Meetings Prep and Reporting                      </t>
  </si>
  <si>
    <t xml:space="preserve">7.00 </t>
  </si>
  <si>
    <t xml:space="preserve">1803-7.02  </t>
  </si>
  <si>
    <t xml:space="preserve">Develop and maintain concept definition document </t>
  </si>
  <si>
    <t xml:space="preserve">1803-7.03  </t>
  </si>
  <si>
    <t xml:space="preserve">Develop and maintain assembly plan document      </t>
  </si>
  <si>
    <t xml:space="preserve">1803-7.04  </t>
  </si>
  <si>
    <t xml:space="preserve">Mike Cole's FY05 on-site involvement in assembly </t>
  </si>
  <si>
    <t xml:space="preserve">713A.040   </t>
  </si>
  <si>
    <t xml:space="preserve">TOOL </t>
  </si>
  <si>
    <t xml:space="preserve">713A.050   </t>
  </si>
  <si>
    <t xml:space="preserve">713A.060   </t>
  </si>
  <si>
    <t xml:space="preserve">Instl He gas piping from NSTX to D-site tc       </t>
  </si>
  <si>
    <t xml:space="preserve">740.020    </t>
  </si>
  <si>
    <t xml:space="preserve">Facility Prep                                    </t>
  </si>
  <si>
    <t xml:space="preserve">1804 </t>
  </si>
  <si>
    <t xml:space="preserve">MEAS </t>
  </si>
  <si>
    <t xml:space="preserve">740.100    </t>
  </si>
  <si>
    <t xml:space="preserve">Romer CMM- spare probes                          </t>
  </si>
  <si>
    <t xml:space="preserve">740.105    </t>
  </si>
  <si>
    <t xml:space="preserve">Romer CMM-Software support &amp; warranty renewal    </t>
  </si>
  <si>
    <t xml:space="preserve">740.110    </t>
  </si>
  <si>
    <t xml:space="preserve">Romer CMM-Laptop for 2nd arm                     </t>
  </si>
  <si>
    <t xml:space="preserve">740.130    </t>
  </si>
  <si>
    <t xml:space="preserve">Misc hand tools calibration and spare laptop     </t>
  </si>
  <si>
    <t xml:space="preserve">740.135    </t>
  </si>
  <si>
    <t xml:space="preserve">Gary Puhl subcontract for TRC analysis           </t>
  </si>
  <si>
    <t xml:space="preserve">1803-8     </t>
  </si>
  <si>
    <t xml:space="preserve">Metrology Support (moved from 1803)              </t>
  </si>
  <si>
    <t xml:space="preserve">0191-5     </t>
  </si>
  <si>
    <t xml:space="preserve">LOE-FY05 WBS 191                                 </t>
  </si>
  <si>
    <t xml:space="preserve">1901 </t>
  </si>
  <si>
    <t xml:space="preserve">191  </t>
  </si>
  <si>
    <t xml:space="preserve">0191-6     </t>
  </si>
  <si>
    <t xml:space="preserve">LOE-FY06 WBS 191                                 </t>
  </si>
  <si>
    <t xml:space="preserve">0191-6X    </t>
  </si>
  <si>
    <t xml:space="preserve">LOE-FY07 WBS 191                                 </t>
  </si>
  <si>
    <t xml:space="preserve">0191-7     </t>
  </si>
  <si>
    <t xml:space="preserve">LOE-FY08 WBS 191                                 </t>
  </si>
  <si>
    <t xml:space="preserve">191-8      </t>
  </si>
  <si>
    <t xml:space="preserve">LOE-FY089 WBS 191                                </t>
  </si>
  <si>
    <t xml:space="preserve">192-6.01   </t>
  </si>
  <si>
    <t xml:space="preserve">Document coil tolerance and trim coil requiremen </t>
  </si>
  <si>
    <t xml:space="preserve">192  </t>
  </si>
  <si>
    <t xml:space="preserve">192-6.031  </t>
  </si>
  <si>
    <t xml:space="preserve">Demo Method for  current center on TRC           </t>
  </si>
  <si>
    <t xml:space="preserve">0192-5     </t>
  </si>
  <si>
    <t xml:space="preserve">LOE-FY05 WBS 192                                 </t>
  </si>
  <si>
    <t xml:space="preserve">0192-6     </t>
  </si>
  <si>
    <t xml:space="preserve">LOE-FY06 WBS 192                                 </t>
  </si>
  <si>
    <t xml:space="preserve">0192-6X    </t>
  </si>
  <si>
    <t xml:space="preserve">LOE-FY07 WBS 192                                 </t>
  </si>
  <si>
    <t xml:space="preserve">0192-7     </t>
  </si>
  <si>
    <t xml:space="preserve">LOE-FY08 WBS 192                                 </t>
  </si>
  <si>
    <t xml:space="preserve">0192-99    </t>
  </si>
  <si>
    <t xml:space="preserve">LOE-FY09                                         </t>
  </si>
  <si>
    <t xml:space="preserve">4101-100.1 </t>
  </si>
  <si>
    <t xml:space="preserve">Prepare Preliminary One line diagram             </t>
  </si>
  <si>
    <t xml:space="preserve">4 </t>
  </si>
  <si>
    <t xml:space="preserve">4101 </t>
  </si>
  <si>
    <t xml:space="preserve">411  </t>
  </si>
  <si>
    <t xml:space="preserve">18   </t>
  </si>
  <si>
    <t xml:space="preserve">411-1-100  </t>
  </si>
  <si>
    <t xml:space="preserve">Ex-Test cell AC pwr-Reactivate&amp; new instl        </t>
  </si>
  <si>
    <t xml:space="preserve">411-2-2    </t>
  </si>
  <si>
    <t xml:space="preserve">Grounding-Dsn                                    </t>
  </si>
  <si>
    <t xml:space="preserve">411-2-4    </t>
  </si>
  <si>
    <t xml:space="preserve">Grounding-Procure                                </t>
  </si>
  <si>
    <t xml:space="preserve">411-2-6    </t>
  </si>
  <si>
    <t xml:space="preserve">Grounding-Install                                </t>
  </si>
  <si>
    <t xml:space="preserve">411-2-8    </t>
  </si>
  <si>
    <t xml:space="preserve">Grounding-Commission                             </t>
  </si>
  <si>
    <t xml:space="preserve">411-3-2    </t>
  </si>
  <si>
    <t xml:space="preserve">Test Cell AC Power Distr-Dsn                     </t>
  </si>
  <si>
    <t xml:space="preserve">411-3-4    </t>
  </si>
  <si>
    <t xml:space="preserve">Test Cell AC Power Distr-Procure(pnls &amp; xfrmrs)  </t>
  </si>
  <si>
    <t xml:space="preserve">411-3-6    </t>
  </si>
  <si>
    <t xml:space="preserve">Test Cell AC Power Distr-Install                 </t>
  </si>
  <si>
    <t xml:space="preserve">411-3-8    </t>
  </si>
  <si>
    <t xml:space="preserve">Test Cell AC Power Distr-Commission              </t>
  </si>
  <si>
    <t xml:space="preserve">412-1-2    </t>
  </si>
  <si>
    <t xml:space="preserve">D-site Pulsed AC Power Distr-Dsn                 </t>
  </si>
  <si>
    <t xml:space="preserve">412  </t>
  </si>
  <si>
    <t xml:space="preserve">412-1-4    </t>
  </si>
  <si>
    <t xml:space="preserve">D-site Pulsed AC Power Distr-Procure             </t>
  </si>
  <si>
    <t xml:space="preserve">412-1-6    </t>
  </si>
  <si>
    <t xml:space="preserve">D-site Pulsed AC Power Distr-Install             </t>
  </si>
  <si>
    <t xml:space="preserve">412-1-8    </t>
  </si>
  <si>
    <t xml:space="preserve">D-site Pulsed AC Power Distr-Commission          </t>
  </si>
  <si>
    <t xml:space="preserve">B1-MTM - machining/inspection                    </t>
  </si>
  <si>
    <t xml:space="preserve">MCWF-251   </t>
  </si>
  <si>
    <t xml:space="preserve">B1-Receive at PPPL                               </t>
  </si>
  <si>
    <t xml:space="preserve">MCWF-261   </t>
  </si>
  <si>
    <t xml:space="preserve">C5-MTK-casting                                   </t>
  </si>
  <si>
    <t xml:space="preserve">MCWF-271   </t>
  </si>
  <si>
    <t xml:space="preserve">C5-MTM - machining/inspection                    </t>
  </si>
  <si>
    <t xml:space="preserve">MCWF-281   </t>
  </si>
  <si>
    <t xml:space="preserve">C5-Receive at PPPL                               </t>
  </si>
  <si>
    <t xml:space="preserve">MCWF-291   </t>
  </si>
  <si>
    <t xml:space="preserve">C6-MTK-casting                                   </t>
  </si>
  <si>
    <t xml:space="preserve">MCWF-301   </t>
  </si>
  <si>
    <t xml:space="preserve">C6-MTM - machining/inspection                    </t>
  </si>
  <si>
    <t xml:space="preserve">MCWF-311   </t>
  </si>
  <si>
    <t xml:space="preserve">C6-Receive at PPPL                               </t>
  </si>
  <si>
    <t xml:space="preserve">MCWF-321   </t>
  </si>
  <si>
    <t xml:space="preserve">B2-MTK-casting                                   </t>
  </si>
  <si>
    <t xml:space="preserve">MCWF-331   </t>
  </si>
  <si>
    <t xml:space="preserve">B2-MTM - machining/inspection                    </t>
  </si>
  <si>
    <t xml:space="preserve">MCWF-341   </t>
  </si>
  <si>
    <t xml:space="preserve">B2-Receive at PPPL                               </t>
  </si>
  <si>
    <t xml:space="preserve">MCWF-351   </t>
  </si>
  <si>
    <t xml:space="preserve">A3-MTK-casting                                   </t>
  </si>
  <si>
    <t xml:space="preserve">MCWF-361   </t>
  </si>
  <si>
    <t xml:space="preserve">A3-MTM - machining/inspection                    </t>
  </si>
  <si>
    <t xml:space="preserve">MCWF-371   </t>
  </si>
  <si>
    <t xml:space="preserve">A3-Receive at PPPL                               </t>
  </si>
  <si>
    <t xml:space="preserve">MCWF-381   </t>
  </si>
  <si>
    <t xml:space="preserve">A4-MTK-casting                                   </t>
  </si>
  <si>
    <t xml:space="preserve">MCWF-391   </t>
  </si>
  <si>
    <t xml:space="preserve">A4-MTM - machining/inspection                    </t>
  </si>
  <si>
    <t xml:space="preserve">MCWF-401   </t>
  </si>
  <si>
    <t xml:space="preserve">A4-Receive at PPPL                               </t>
  </si>
  <si>
    <t xml:space="preserve">MCWF-411   </t>
  </si>
  <si>
    <t xml:space="preserve">A5-MTK-casting                                   </t>
  </si>
  <si>
    <t xml:space="preserve">MCWF-421   </t>
  </si>
  <si>
    <t xml:space="preserve">A5-MTM - machining/inspection                    </t>
  </si>
  <si>
    <t xml:space="preserve">MCWF-431   </t>
  </si>
  <si>
    <t xml:space="preserve">A5-Receive at PPPL                               </t>
  </si>
  <si>
    <t xml:space="preserve">MCWF-441   </t>
  </si>
  <si>
    <t xml:space="preserve">A6-MTK-casting                                   </t>
  </si>
  <si>
    <t xml:space="preserve">MCWF-451   </t>
  </si>
  <si>
    <t xml:space="preserve">A6-MTM - machining/inspection                    </t>
  </si>
  <si>
    <t xml:space="preserve">MCWF-461   </t>
  </si>
  <si>
    <t xml:space="preserve">A6-Receive at PPPL                               </t>
  </si>
  <si>
    <t xml:space="preserve">MCWF-471   </t>
  </si>
  <si>
    <t xml:space="preserve">B3-MTK-casting                                   </t>
  </si>
  <si>
    <t xml:space="preserve">MCWF-481   </t>
  </si>
  <si>
    <t xml:space="preserve">B3-MTM - machining/inspection                    </t>
  </si>
  <si>
    <t xml:space="preserve">MCWF-491   </t>
  </si>
  <si>
    <t xml:space="preserve">B3-Receive at PPPL                               </t>
  </si>
  <si>
    <t xml:space="preserve">MCWF-501   </t>
  </si>
  <si>
    <t xml:space="preserve">B4-MTK-casting                                   </t>
  </si>
  <si>
    <t xml:space="preserve">MCWF-511   </t>
  </si>
  <si>
    <t xml:space="preserve">B4-MTM - machining/inspection                    </t>
  </si>
  <si>
    <t xml:space="preserve">MCWF-521   </t>
  </si>
  <si>
    <t xml:space="preserve">B4-Receive at PPPL                               </t>
  </si>
  <si>
    <t xml:space="preserve">MCWF-531   </t>
  </si>
  <si>
    <t xml:space="preserve">B5-MTK-casting                                   </t>
  </si>
  <si>
    <t xml:space="preserve">MCWF-541   </t>
  </si>
  <si>
    <t xml:space="preserve">B5-MTM - machining/inspection                    </t>
  </si>
  <si>
    <t xml:space="preserve">MCWF-551   </t>
  </si>
  <si>
    <t xml:space="preserve">B5-Receive at PPPL                               </t>
  </si>
  <si>
    <t xml:space="preserve">MCWF-561   </t>
  </si>
  <si>
    <t xml:space="preserve">B6-MTK-casting                                   </t>
  </si>
  <si>
    <t xml:space="preserve">MCWF-571   </t>
  </si>
  <si>
    <t xml:space="preserve">B6-MTM - machining/inspection                    </t>
  </si>
  <si>
    <t xml:space="preserve">MCWF-581   </t>
  </si>
  <si>
    <t xml:space="preserve">B6-Receive at PPPL                               </t>
  </si>
  <si>
    <t xml:space="preserve">21-10      </t>
  </si>
  <si>
    <t xml:space="preserve">Eng. Work Planning and Design                    </t>
  </si>
  <si>
    <t xml:space="preserve">2 </t>
  </si>
  <si>
    <t xml:space="preserve">EC16 </t>
  </si>
  <si>
    <t xml:space="preserve">14   </t>
  </si>
  <si>
    <t xml:space="preserve">21-15      </t>
  </si>
  <si>
    <t xml:space="preserve">Design Gas Handling Hardware                     </t>
  </si>
  <si>
    <t xml:space="preserve">21-20      </t>
  </si>
  <si>
    <t xml:space="preserve">Design PLC Controls                              </t>
  </si>
  <si>
    <t xml:space="preserve">21-25      </t>
  </si>
  <si>
    <t xml:space="preserve">Electrical Drafting for pumping system           </t>
  </si>
  <si>
    <t xml:space="preserve">21-30      </t>
  </si>
  <si>
    <t xml:space="preserve">Drafting                                         </t>
  </si>
  <si>
    <t xml:space="preserve">21-35      </t>
  </si>
  <si>
    <t xml:space="preserve">Eng. Work Planning and Design during fab         </t>
  </si>
  <si>
    <t xml:space="preserve">21-40      </t>
  </si>
  <si>
    <t xml:space="preserve">Fabrication/Install Hardware                     </t>
  </si>
  <si>
    <t xml:space="preserve">21-45      </t>
  </si>
  <si>
    <t xml:space="preserve">Fabrication/installation                         </t>
  </si>
  <si>
    <t xml:space="preserve">21-55      </t>
  </si>
  <si>
    <t xml:space="preserve">Install PLC Controls                             </t>
  </si>
  <si>
    <t xml:space="preserve">21-60      </t>
  </si>
  <si>
    <t xml:space="preserve">Integrated Systems Testing/Eng                   </t>
  </si>
  <si>
    <t xml:space="preserve">21-65      </t>
  </si>
  <si>
    <t xml:space="preserve">Integrated Systems Testing/Tech Support          </t>
  </si>
  <si>
    <t xml:space="preserve">22-25      </t>
  </si>
  <si>
    <t xml:space="preserve">22-30      </t>
  </si>
  <si>
    <t xml:space="preserve">Design PLC based control system                  </t>
  </si>
  <si>
    <t xml:space="preserve">22-35      </t>
  </si>
  <si>
    <t xml:space="preserve">22-40      </t>
  </si>
  <si>
    <t xml:space="preserve">22-45      </t>
  </si>
  <si>
    <t xml:space="preserve">22-50      </t>
  </si>
  <si>
    <t xml:space="preserve">Perform maint. &amp; repair of pmpg sys              </t>
  </si>
  <si>
    <t xml:space="preserve">22-55      </t>
  </si>
  <si>
    <t xml:space="preserve">Repair and Calibration of  vac instrumentation   </t>
  </si>
  <si>
    <t xml:space="preserve">22-60      </t>
  </si>
  <si>
    <t xml:space="preserve">22-65      </t>
  </si>
  <si>
    <t xml:space="preserve">Fab PLC conrols                                  </t>
  </si>
  <si>
    <t xml:space="preserve">22-70      </t>
  </si>
  <si>
    <t xml:space="preserve">22-75      </t>
  </si>
  <si>
    <t xml:space="preserve">3101-125   </t>
  </si>
  <si>
    <t xml:space="preserve">PDR PREP -VESSEL SADDLE LOOP MOUNTING            </t>
  </si>
  <si>
    <t xml:space="preserve">3 </t>
  </si>
  <si>
    <t xml:space="preserve">3101 </t>
  </si>
  <si>
    <t xml:space="preserve">MD1  </t>
  </si>
  <si>
    <t xml:space="preserve">30   </t>
  </si>
  <si>
    <t xml:space="preserve">3101-129   </t>
  </si>
  <si>
    <t xml:space="preserve">DESIGN AND PROTOTYPE SADDLE LOOP TERMINATIONS    </t>
  </si>
  <si>
    <t xml:space="preserve">3101-133   </t>
  </si>
  <si>
    <t xml:space="preserve">Prototype  loops on vsl proto segment using ARI  </t>
  </si>
  <si>
    <t xml:space="preserve">3101-141   </t>
  </si>
  <si>
    <t xml:space="preserve">FDR  PREP- VESSEL SADDLE LOOPS                   </t>
  </si>
  <si>
    <t xml:space="preserve">3101-145   </t>
  </si>
  <si>
    <t xml:space="preserve">PROCURE MATERIALS                                </t>
  </si>
  <si>
    <t xml:space="preserve">3101-149   </t>
  </si>
  <si>
    <t xml:space="preserve">PREPARE METROLOGY                                </t>
  </si>
  <si>
    <t xml:space="preserve">3101-153   </t>
  </si>
  <si>
    <t xml:space="preserve">FAB TERMINATION BOXES &amp; CLAMPS                   </t>
  </si>
  <si>
    <t xml:space="preserve">3101-157   </t>
  </si>
  <si>
    <t xml:space="preserve">Design  Tooling                                  </t>
  </si>
  <si>
    <t xml:space="preserve">3101-161   </t>
  </si>
  <si>
    <t xml:space="preserve">SUPT LOOP INSTL 200 LOOPS), TERMINATION,TESTING  </t>
  </si>
  <si>
    <t xml:space="preserve">3101-209   </t>
  </si>
  <si>
    <t xml:space="preserve">PROTOTYPE ON TWISTED RACETRACK                   </t>
  </si>
  <si>
    <t xml:space="preserve">MD2  </t>
  </si>
  <si>
    <t xml:space="preserve">3101-213   </t>
  </si>
  <si>
    <t xml:space="preserve">DESIGN TERMINATION                               </t>
  </si>
  <si>
    <t xml:space="preserve">3101-217   </t>
  </si>
  <si>
    <t xml:space="preserve">FDR PREP- MC CO-WOUND LOOP                       </t>
  </si>
  <si>
    <t xml:space="preserve">3101-221   </t>
  </si>
  <si>
    <t xml:space="preserve">3101-225   </t>
  </si>
  <si>
    <t xml:space="preserve">FAB TERMINATION BOXES                            </t>
  </si>
  <si>
    <t xml:space="preserve">3101-229   </t>
  </si>
  <si>
    <t xml:space="preserve">SUPPORT NSTALLATION, TERMINATION, TESTING        </t>
  </si>
  <si>
    <t xml:space="preserve">3101-301   </t>
  </si>
  <si>
    <t xml:space="preserve">LAYOUT LOCATION  ROWGOSKI COIL &amp;EST COIL DIMEN   </t>
  </si>
  <si>
    <t xml:space="preserve">MD3  </t>
  </si>
  <si>
    <t xml:space="preserve">3101-305   </t>
  </si>
  <si>
    <t xml:space="preserve">ROWGOWSKI COIL DESIGN                            </t>
  </si>
  <si>
    <t xml:space="preserve">3101-309   </t>
  </si>
  <si>
    <t xml:space="preserve">DESIGN COIL MOUNTING TECHNIQUE                   </t>
  </si>
  <si>
    <t xml:space="preserve">3101-313   </t>
  </si>
  <si>
    <t xml:space="preserve">DESIGN LEAD ROUTING AND TERMINATION              </t>
  </si>
  <si>
    <t xml:space="preserve">3101-317   </t>
  </si>
  <si>
    <t xml:space="preserve">PDR PREP- ROWGOWSKI COIL                         </t>
  </si>
  <si>
    <t xml:space="preserve">3101-321   </t>
  </si>
  <si>
    <t xml:space="preserve">DETAILED DESIGN OF ROWGOWSKI COILS, TERMINATIONS </t>
  </si>
  <si>
    <t xml:space="preserve">3101-325   </t>
  </si>
  <si>
    <t xml:space="preserve">FDR PREP ROWGOSKI COIL                           </t>
  </si>
  <si>
    <t xml:space="preserve">3101-329   </t>
  </si>
  <si>
    <t xml:space="preserve">FAB ROWGOWSKI COILS (2)                          </t>
  </si>
  <si>
    <t xml:space="preserve">3101-333   </t>
  </si>
  <si>
    <t xml:space="preserve">FAB TERMINATIONS                                 </t>
  </si>
  <si>
    <t xml:space="preserve">3101-401   </t>
  </si>
  <si>
    <t xml:space="preserve"> MOUNTING/LOCATING TECHNIQUE  TF CO-WOUND LOOPS  </t>
  </si>
  <si>
    <t xml:space="preserve">MD4  </t>
  </si>
  <si>
    <t xml:space="preserve">3101-405   </t>
  </si>
  <si>
    <t xml:space="preserve">3101-409   </t>
  </si>
  <si>
    <t xml:space="preserve">FINALIZE LOOP LOCATION/MOUNTING TECHNIQUE        </t>
  </si>
  <si>
    <t xml:space="preserve">3101-413   </t>
  </si>
  <si>
    <t xml:space="preserve">FDR PREP- TF CO-WOUND LOOPS                      </t>
  </si>
  <si>
    <t xml:space="preserve">3101-417   </t>
  </si>
  <si>
    <t xml:space="preserve">3101-421   </t>
  </si>
  <si>
    <t xml:space="preserve">3101-429   </t>
  </si>
  <si>
    <t xml:space="preserve">INSTALL TERMINATIONS                             </t>
  </si>
  <si>
    <t xml:space="preserve">3101-501   </t>
  </si>
  <si>
    <t xml:space="preserve">DETERMINE NUMEBR AND LOCATION OF LOOPS           </t>
  </si>
  <si>
    <t xml:space="preserve">MD5  </t>
  </si>
  <si>
    <t xml:space="preserve">3101-505   </t>
  </si>
  <si>
    <t xml:space="preserve">MOUNTING/LOCATING TECHN MC SHELL SADDLE LOOPS    </t>
  </si>
  <si>
    <t xml:space="preserve">3101-509   </t>
  </si>
  <si>
    <t xml:space="preserve">PROTOTYPE MC SHELL SADDLE LOOPS                  </t>
  </si>
  <si>
    <t xml:space="preserve">3101-513   </t>
  </si>
  <si>
    <t xml:space="preserve">PDR PREP -MC SHELL SADDLE LOOPS                  </t>
  </si>
  <si>
    <t xml:space="preserve">3101-517   </t>
  </si>
  <si>
    <t xml:space="preserve">3101-521   </t>
  </si>
  <si>
    <t xml:space="preserve">3101-525   </t>
  </si>
  <si>
    <t xml:space="preserve">FDR PREP - MC SHELL SADDLE LOOPS                 </t>
  </si>
  <si>
    <t xml:space="preserve">3101-529   </t>
  </si>
  <si>
    <t xml:space="preserve">3101-537   </t>
  </si>
  <si>
    <t xml:space="preserve">361-001    </t>
  </si>
  <si>
    <t xml:space="preserve">Design Visible Camera sys                        </t>
  </si>
  <si>
    <t xml:space="preserve">20   </t>
  </si>
  <si>
    <t xml:space="preserve">361-015    </t>
  </si>
  <si>
    <t xml:space="preserve">Fab/Assy/Installation Visible Camera             </t>
  </si>
  <si>
    <t xml:space="preserve">380-010    </t>
  </si>
  <si>
    <t xml:space="preserve">Designe-Beam Probe,Fluor. Screen                 </t>
  </si>
  <si>
    <t xml:space="preserve">34   </t>
  </si>
  <si>
    <t xml:space="preserve">380-015    </t>
  </si>
  <si>
    <t xml:space="preserve">Fab &amp; Install Beam probe                         </t>
  </si>
  <si>
    <t xml:space="preserve">390-020    </t>
  </si>
  <si>
    <t xml:space="preserve">LOE Support FY06                                 </t>
  </si>
  <si>
    <t xml:space="preserve">390-015    </t>
  </si>
  <si>
    <t xml:space="preserve">LOE Support FY05  **reduced scope                </t>
  </si>
  <si>
    <t xml:space="preserve">3901 </t>
  </si>
  <si>
    <t xml:space="preserve">51-10      </t>
  </si>
  <si>
    <t xml:space="preserve">Preliminary Design (Title I)                     </t>
  </si>
  <si>
    <t xml:space="preserve">5 </t>
  </si>
  <si>
    <t xml:space="preserve">51-20      </t>
  </si>
  <si>
    <t xml:space="preserve">Final Network Design (Title II)                  </t>
  </si>
  <si>
    <t xml:space="preserve">51-30      </t>
  </si>
  <si>
    <t xml:space="preserve">Installation, Testing, Documentation (Title III) </t>
  </si>
  <si>
    <t xml:space="preserve">52-10      </t>
  </si>
  <si>
    <t xml:space="preserve">52-20      </t>
  </si>
  <si>
    <t xml:space="preserve">Final Design (Title II)                          </t>
  </si>
  <si>
    <t xml:space="preserve">52-30      </t>
  </si>
  <si>
    <t xml:space="preserve">53-10      </t>
  </si>
  <si>
    <t xml:space="preserve">16   </t>
  </si>
  <si>
    <t xml:space="preserve">53-20      </t>
  </si>
  <si>
    <t xml:space="preserve">53-30      </t>
  </si>
  <si>
    <t xml:space="preserve">Coding, Configuration, Testing (Title III)       </t>
  </si>
  <si>
    <t xml:space="preserve">54-10      </t>
  </si>
  <si>
    <t xml:space="preserve">54-20      </t>
  </si>
  <si>
    <t xml:space="preserve">54-30      </t>
  </si>
  <si>
    <t xml:space="preserve">55-10      </t>
  </si>
  <si>
    <t xml:space="preserve">8    </t>
  </si>
  <si>
    <t xml:space="preserve">55-20      </t>
  </si>
  <si>
    <t xml:space="preserve">55-30      </t>
  </si>
  <si>
    <t xml:space="preserve">56-10      </t>
  </si>
  <si>
    <t xml:space="preserve">56-20      </t>
  </si>
  <si>
    <t xml:space="preserve">56-30      </t>
  </si>
  <si>
    <t xml:space="preserve">51-02      </t>
  </si>
  <si>
    <t xml:space="preserve">FY05 LOE support                                 </t>
  </si>
  <si>
    <t xml:space="preserve">5801 </t>
  </si>
  <si>
    <t xml:space="preserve">3    </t>
  </si>
  <si>
    <t xml:space="preserve">640.011    </t>
  </si>
  <si>
    <t xml:space="preserve">Design GN2, Air &amp; Vent Systems                   </t>
  </si>
  <si>
    <t xml:space="preserve">6 </t>
  </si>
  <si>
    <t xml:space="preserve">640.021    </t>
  </si>
  <si>
    <t xml:space="preserve">Assembly/Fabrication                             </t>
  </si>
  <si>
    <t xml:space="preserve">920.001    </t>
  </si>
  <si>
    <t xml:space="preserve">Procedure &amp; Doc Prep f/ first plasma(20%into ops </t>
  </si>
  <si>
    <t xml:space="preserve">8 </t>
  </si>
  <si>
    <t xml:space="preserve">05 </t>
  </si>
  <si>
    <t xml:space="preserve">713.020    </t>
  </si>
  <si>
    <t xml:space="preserve">Lab Fab/Assy/Installation                        </t>
  </si>
  <si>
    <t xml:space="preserve">7 </t>
  </si>
  <si>
    <t xml:space="preserve">7601 </t>
  </si>
  <si>
    <t xml:space="preserve">24   </t>
  </si>
  <si>
    <t xml:space="preserve">713.030    </t>
  </si>
  <si>
    <t xml:space="preserve">Tooling,assy fixtures,misc equipt                </t>
  </si>
  <si>
    <t xml:space="preserve">713.040    </t>
  </si>
  <si>
    <t xml:space="preserve">General procurements                             </t>
  </si>
  <si>
    <t xml:space="preserve">713.050    </t>
  </si>
  <si>
    <t xml:space="preserve">Welding tools, materials &amp; equipt                </t>
  </si>
  <si>
    <t xml:space="preserve">920.000    </t>
  </si>
  <si>
    <t xml:space="preserve">Startup Personnel                                </t>
  </si>
  <si>
    <t xml:space="preserve">1203-161   </t>
  </si>
  <si>
    <t xml:space="preserve">Finalize &amp;  Sign All ICDs                        </t>
  </si>
  <si>
    <t xml:space="preserve">121 </t>
  </si>
  <si>
    <t xml:space="preserve">1203 </t>
  </si>
  <si>
    <t xml:space="preserve">12FD </t>
  </si>
  <si>
    <t xml:space="preserve">23 </t>
  </si>
  <si>
    <t xml:space="preserve">40   </t>
  </si>
  <si>
    <t xml:space="preserve">1203-201   </t>
  </si>
  <si>
    <t xml:space="preserve">Update/Perform   FMECA Analyses                  </t>
  </si>
  <si>
    <t xml:space="preserve">1203-232   </t>
  </si>
  <si>
    <t xml:space="preserve">Structural Analysis of Vac Vsl                   </t>
  </si>
  <si>
    <t xml:space="preserve">1203-239   </t>
  </si>
  <si>
    <t xml:space="preserve">Perform Analysis of VV Supports                  </t>
  </si>
  <si>
    <t xml:space="preserve">1203-271   </t>
  </si>
  <si>
    <t xml:space="preserve">Develop/Confirm &amp; Installation Process           </t>
  </si>
  <si>
    <t xml:space="preserve">70 </t>
  </si>
  <si>
    <t xml:space="preserve">1202-848   </t>
  </si>
  <si>
    <t xml:space="preserve">Bid,eval,award full size test sample     *ECP6*  </t>
  </si>
  <si>
    <t xml:space="preserve">1206 </t>
  </si>
  <si>
    <t xml:space="preserve">12Z  </t>
  </si>
  <si>
    <t xml:space="preserve">49 </t>
  </si>
  <si>
    <t xml:space="preserve">1202-851   </t>
  </si>
  <si>
    <t xml:space="preserve">vendor fab &amp; deliver full size sample  *ECP6*    </t>
  </si>
  <si>
    <t xml:space="preserve">1202-854   </t>
  </si>
  <si>
    <t xml:space="preserve">Instrument sample        *ECP6*                  </t>
  </si>
  <si>
    <t xml:space="preserve">1202-857   </t>
  </si>
  <si>
    <t xml:space="preserve">Perform welds on sample        *ECP6*            </t>
  </si>
  <si>
    <t xml:space="preserve">1202-860   </t>
  </si>
  <si>
    <t xml:space="preserve">Measure Results        *ECP6*                    </t>
  </si>
  <si>
    <t xml:space="preserve">1202-863   </t>
  </si>
  <si>
    <t xml:space="preserve">Report Results        *ECP6*                     </t>
  </si>
  <si>
    <t xml:space="preserve">1206-100   </t>
  </si>
  <si>
    <t xml:space="preserve">Prep Sample                                      </t>
  </si>
  <si>
    <t xml:space="preserve">1206-110   </t>
  </si>
  <si>
    <t xml:space="preserve">Weld                                             </t>
  </si>
  <si>
    <t xml:space="preserve">121-034    </t>
  </si>
  <si>
    <t xml:space="preserve">VVSA Title III engr                              </t>
  </si>
  <si>
    <t xml:space="preserve">07 </t>
  </si>
  <si>
    <t xml:space="preserve">121-035    </t>
  </si>
  <si>
    <t xml:space="preserve">VVSA Contract oversight FY05 &amp; FY06              </t>
  </si>
  <si>
    <t xml:space="preserve">08 </t>
  </si>
  <si>
    <t xml:space="preserve">121-035.1  </t>
  </si>
  <si>
    <t xml:space="preserve">ORNL fesign support during MTM Contract          </t>
  </si>
  <si>
    <t xml:space="preserve">121-036    </t>
  </si>
  <si>
    <t xml:space="preserve">Ship vac equipt from PPPL to MTM for vac testing </t>
  </si>
  <si>
    <t xml:space="preserve">121-037    </t>
  </si>
  <si>
    <t xml:space="preserve">Purchase seals and ship to MTM                   </t>
  </si>
  <si>
    <t xml:space="preserve">121-038    </t>
  </si>
  <si>
    <t xml:space="preserve">assist MTM testing of VVSA                       </t>
  </si>
  <si>
    <t xml:space="preserve">121-039    </t>
  </si>
  <si>
    <t xml:space="preserve">Design Seal Template                             </t>
  </si>
  <si>
    <t xml:space="preserve">121-141    </t>
  </si>
  <si>
    <t xml:space="preserve">Fabricate Seal Template and ship to MTM          </t>
  </si>
  <si>
    <t xml:space="preserve">122-011    </t>
  </si>
  <si>
    <t xml:space="preserve">Final design WBS 122 Thermal insulation          </t>
  </si>
  <si>
    <t xml:space="preserve">60 </t>
  </si>
  <si>
    <t xml:space="preserve">32   </t>
  </si>
  <si>
    <t xml:space="preserve">122-037    </t>
  </si>
  <si>
    <t xml:space="preserve">VV Insulation Procurement WBS 122                </t>
  </si>
  <si>
    <t xml:space="preserve">1204 </t>
  </si>
  <si>
    <t xml:space="preserve">24 </t>
  </si>
  <si>
    <t xml:space="preserve">122-031    </t>
  </si>
  <si>
    <t xml:space="preserve">Title III engr WBS 122                           </t>
  </si>
  <si>
    <t xml:space="preserve">1203-361   </t>
  </si>
  <si>
    <t xml:space="preserve">Final Design of Heating/Cooling                  </t>
  </si>
  <si>
    <t xml:space="preserve">122-012    </t>
  </si>
  <si>
    <t xml:space="preserve">Heater Tape Design                               </t>
  </si>
  <si>
    <t xml:space="preserve">123-037    </t>
  </si>
  <si>
    <t xml:space="preserve">VV Heating/Cooling Distr Procurement WBS 123     </t>
  </si>
  <si>
    <t xml:space="preserve">35 </t>
  </si>
  <si>
    <t xml:space="preserve">123-041    </t>
  </si>
  <si>
    <t xml:space="preserve">VV Heating/Cooling Fab/Assy WBS 123              </t>
  </si>
  <si>
    <t xml:space="preserve">123-031    </t>
  </si>
  <si>
    <t xml:space="preserve">Title III engr WBS 123                           </t>
  </si>
  <si>
    <t xml:space="preserve">37 </t>
  </si>
  <si>
    <t xml:space="preserve">124-011    </t>
  </si>
  <si>
    <t xml:space="preserve">Final design WBS 124 VV supports                 </t>
  </si>
  <si>
    <t xml:space="preserve">124-011.1  </t>
  </si>
  <si>
    <t xml:space="preserve">Lateral VV supports                              </t>
  </si>
  <si>
    <t xml:space="preserve">33 </t>
  </si>
  <si>
    <t xml:space="preserve">124-011.2  </t>
  </si>
  <si>
    <t xml:space="preserve">Analysis of Lateral supports                     </t>
  </si>
  <si>
    <t xml:space="preserve">124-011.3  </t>
  </si>
  <si>
    <t xml:space="preserve">check support analysis                           </t>
  </si>
  <si>
    <t xml:space="preserve">120-100    </t>
  </si>
  <si>
    <t xml:space="preserve">Magnetic Diag Interface/Install dwgs             </t>
  </si>
  <si>
    <t xml:space="preserve">34 </t>
  </si>
  <si>
    <t xml:space="preserve">124-037    </t>
  </si>
  <si>
    <t xml:space="preserve"> VV Supports Procurement WBS 124                 </t>
  </si>
  <si>
    <t xml:space="preserve">124-041    </t>
  </si>
  <si>
    <t xml:space="preserve">VV Supports  Fab/assy WBS 124                    </t>
  </si>
  <si>
    <t xml:space="preserve">124-031    </t>
  </si>
  <si>
    <t xml:space="preserve">Title III engr WBS 124                           </t>
  </si>
  <si>
    <t xml:space="preserve">125-001    </t>
  </si>
  <si>
    <t xml:space="preserve">Prelim design WBS 125 local I&amp;C                  </t>
  </si>
  <si>
    <t xml:space="preserve">125-011    </t>
  </si>
  <si>
    <t xml:space="preserve">Final design WBS 125 local I&amp;C                   </t>
  </si>
  <si>
    <t xml:space="preserve">32 </t>
  </si>
  <si>
    <t xml:space="preserve">125-015    </t>
  </si>
  <si>
    <t xml:space="preserve">Title III design Local I&amp;C                       </t>
  </si>
  <si>
    <t xml:space="preserve">90 </t>
  </si>
  <si>
    <t xml:space="preserve">125-037    </t>
  </si>
  <si>
    <t xml:space="preserve">Procurement Local I&amp;C                            </t>
  </si>
  <si>
    <t xml:space="preserve">91 </t>
  </si>
  <si>
    <t xml:space="preserve">133-010    </t>
  </si>
  <si>
    <t xml:space="preserve">Design WBS 134 Conv Coil I&amp;C                     </t>
  </si>
  <si>
    <t xml:space="preserve">1301 </t>
  </si>
  <si>
    <t xml:space="preserve">FINL </t>
  </si>
  <si>
    <t xml:space="preserve">09 </t>
  </si>
  <si>
    <t xml:space="preserve">1301FD-01  </t>
  </si>
  <si>
    <t xml:space="preserve">TF Detailed Drawings                             </t>
  </si>
  <si>
    <t xml:space="preserve">80 </t>
  </si>
  <si>
    <t xml:space="preserve">1301FD-03  </t>
  </si>
  <si>
    <t xml:space="preserve">Layout Subassembly Fixture                       </t>
  </si>
  <si>
    <t xml:space="preserve">1301FD-04  </t>
  </si>
  <si>
    <t xml:space="preserve">Final Drawing Check                              </t>
  </si>
  <si>
    <t xml:space="preserve">1301FD-05  </t>
  </si>
  <si>
    <t xml:space="preserve">Anaylsis Check                                   </t>
  </si>
  <si>
    <t xml:space="preserve">1301FD-09  </t>
  </si>
  <si>
    <t xml:space="preserve">Electrical Test 1st Sample                       </t>
  </si>
  <si>
    <t xml:space="preserve">1301FD-11  </t>
  </si>
  <si>
    <t xml:space="preserve">Machine Copper Bars 2nd Sample                   </t>
  </si>
  <si>
    <t xml:space="preserve">1301FD-12  </t>
  </si>
  <si>
    <t xml:space="preserve">Turn to Turn and Ground Wrap 2nd Sample          </t>
  </si>
  <si>
    <t xml:space="preserve">1301FD-13  </t>
  </si>
  <si>
    <t xml:space="preserve">Impregnate and Complete Sample 2nd Sample        </t>
  </si>
  <si>
    <t xml:space="preserve">1301FD-14  </t>
  </si>
  <si>
    <t xml:space="preserve">Update Analysis for Front Puller                 </t>
  </si>
  <si>
    <t xml:space="preserve">1301FD-15  </t>
  </si>
  <si>
    <t xml:space="preserve">Lead Transition Stress Analysis                  </t>
  </si>
  <si>
    <t xml:space="preserve">1301FD-16  </t>
  </si>
  <si>
    <t xml:space="preserve">Honeycomb InsulationStress Analysis              </t>
  </si>
  <si>
    <t xml:space="preserve">1301FD-17  </t>
  </si>
  <si>
    <t xml:space="preserve">Resolve Tolerance Issues                         </t>
  </si>
  <si>
    <t xml:space="preserve">1301FD-20  </t>
  </si>
  <si>
    <t xml:space="preserve">Test 1st Sample                                  </t>
  </si>
  <si>
    <t xml:space="preserve">1301FD-21  </t>
  </si>
  <si>
    <t xml:space="preserve">Test 2nd Sample                                  </t>
  </si>
  <si>
    <t xml:space="preserve">1301FD-50  </t>
  </si>
  <si>
    <t xml:space="preserve">Engineering                                      </t>
  </si>
  <si>
    <t xml:space="preserve">1301R-12   </t>
  </si>
  <si>
    <t xml:space="preserve">Build Test Fixture                               </t>
  </si>
  <si>
    <t xml:space="preserve">1350-100   </t>
  </si>
  <si>
    <t xml:space="preserve">Design tooling &amp; winding facility                </t>
  </si>
  <si>
    <t xml:space="preserve">1350 </t>
  </si>
  <si>
    <t xml:space="preserve">1350-500   </t>
  </si>
  <si>
    <t xml:space="preserve">Recondition turnkng fixture                      </t>
  </si>
  <si>
    <t xml:space="preserve">1350-505   </t>
  </si>
  <si>
    <t xml:space="preserve">Winding Clamps                                   </t>
  </si>
  <si>
    <t xml:space="preserve">1350-510   </t>
  </si>
  <si>
    <t xml:space="preserve">Taping Machine Conditioning                      </t>
  </si>
  <si>
    <t xml:space="preserve">1350-515   </t>
  </si>
  <si>
    <t xml:space="preserve">Winding mandrel                                  </t>
  </si>
  <si>
    <t xml:space="preserve">1350-520   </t>
  </si>
  <si>
    <t xml:space="preserve">Misc tools &amp; equipt                              </t>
  </si>
  <si>
    <t xml:space="preserve">1350-525   </t>
  </si>
  <si>
    <t xml:space="preserve">TF mold (2)                                      </t>
  </si>
  <si>
    <t xml:space="preserve">1350-600   </t>
  </si>
  <si>
    <t xml:space="preserve">Build Cleanroom                                  </t>
  </si>
  <si>
    <t xml:space="preserve">1350-605   </t>
  </si>
  <si>
    <t xml:space="preserve">Install winding table                            </t>
  </si>
  <si>
    <t xml:space="preserve">1350-610   </t>
  </si>
  <si>
    <t xml:space="preserve">Setup copper delivery system                     </t>
  </si>
  <si>
    <t xml:space="preserve">1350-615   </t>
  </si>
  <si>
    <t xml:space="preserve">Install taping machine                           </t>
  </si>
  <si>
    <t xml:space="preserve">131-031    </t>
  </si>
  <si>
    <t xml:space="preserve">Title III engr (FDR through 1st coil test 75%)   </t>
  </si>
  <si>
    <t xml:space="preserve">1351 </t>
  </si>
  <si>
    <t xml:space="preserve">130  </t>
  </si>
  <si>
    <t xml:space="preserve">131-032    </t>
  </si>
  <si>
    <t xml:space="preserve">Title III engr (completion of coils 10% )        </t>
  </si>
  <si>
    <t xml:space="preserve">131-033    </t>
  </si>
  <si>
    <t xml:space="preserve">Winding operations field oversight               </t>
  </si>
  <si>
    <t xml:space="preserve">1351-080   </t>
  </si>
  <si>
    <t xml:space="preserve">Design Assy Fixture                              </t>
  </si>
  <si>
    <t xml:space="preserve">13A  </t>
  </si>
  <si>
    <t xml:space="preserve">1351-086   </t>
  </si>
  <si>
    <t xml:space="preserve">Fab/Assemble Fixture                             </t>
  </si>
  <si>
    <t xml:space="preserve">1351-088   </t>
  </si>
  <si>
    <t xml:space="preserve">Setup Wedge Casting Fixture &amp; test               </t>
  </si>
  <si>
    <t xml:space="preserve">1351-110A  </t>
  </si>
  <si>
    <t xml:space="preserve">Assemble TF to Wedge Casting TF#1                </t>
  </si>
  <si>
    <t xml:space="preserve">1351-115A  </t>
  </si>
  <si>
    <t xml:space="preserve">Assemble TF to Wedge Casting TF#2                </t>
  </si>
  <si>
    <t xml:space="preserve">1351-120A  </t>
  </si>
  <si>
    <t xml:space="preserve">Assemble TF to Wedge Casting TF#3                </t>
  </si>
  <si>
    <t xml:space="preserve">1351-125A  </t>
  </si>
  <si>
    <t xml:space="preserve">Assemble TF to Wedge Casting TF#4                </t>
  </si>
  <si>
    <t xml:space="preserve">1351-130A  </t>
  </si>
  <si>
    <t xml:space="preserve">Assemble TF to Wedge Casting TF#5                </t>
  </si>
  <si>
    <t xml:space="preserve">1351-135A  </t>
  </si>
  <si>
    <t xml:space="preserve">Assemble TF to Wedge Casting TF#6                </t>
  </si>
  <si>
    <t xml:space="preserve">1351-140A  </t>
  </si>
  <si>
    <t xml:space="preserve">Assemble TF to Wedge Casting TF#7(w/15% learnin  </t>
  </si>
  <si>
    <t xml:space="preserve">1351-145A  </t>
  </si>
  <si>
    <t xml:space="preserve">Assemble TF to Wedge Casting TF#8(w/15% learnin  </t>
  </si>
  <si>
    <t xml:space="preserve">1351-150A  </t>
  </si>
  <si>
    <t xml:space="preserve">Assemble TF to Wedge Casting TF#9(w/15% learnin  </t>
  </si>
  <si>
    <t xml:space="preserve">1351-155A  </t>
  </si>
  <si>
    <t xml:space="preserve">Assemble TF to Wedge Casting TF#10(w/15% learnin </t>
  </si>
  <si>
    <t xml:space="preserve">1351-160A  </t>
  </si>
  <si>
    <t xml:space="preserve">Assemble TF to Wedge Casting TF#11(w/15% learnin </t>
  </si>
  <si>
    <t xml:space="preserve">1351-165A  </t>
  </si>
  <si>
    <t xml:space="preserve">Assemble TF to Wedge Casting TF#12(w/15% learnin </t>
  </si>
  <si>
    <t xml:space="preserve">1351-170A  </t>
  </si>
  <si>
    <t xml:space="preserve">Assemble TF to Wedge Casting TF#13(w/15% learnin </t>
  </si>
  <si>
    <t xml:space="preserve">1351-175A  </t>
  </si>
  <si>
    <t xml:space="preserve">Assemble TF to Wedge Casting TF#14(w/15% learnin </t>
  </si>
  <si>
    <t xml:space="preserve">1351-180A  </t>
  </si>
  <si>
    <t xml:space="preserve">Assemble TF to Wedge Casting TF#15(w/15% learnin </t>
  </si>
  <si>
    <t xml:space="preserve">1351-185A  </t>
  </si>
  <si>
    <t xml:space="preserve">Assemble TF to Wedge Casting TF#16(w/15% learnin </t>
  </si>
  <si>
    <t xml:space="preserve">1351-190A  </t>
  </si>
  <si>
    <t xml:space="preserve">Assemble TF to Wedge Casting TF#17(w/15% learnin </t>
  </si>
  <si>
    <t xml:space="preserve">1351-195A  </t>
  </si>
  <si>
    <t xml:space="preserve">Assemble TF to Wedge Casting TF#18(w/15% learnin </t>
  </si>
  <si>
    <t xml:space="preserve">1351-85D   </t>
  </si>
  <si>
    <t>Rates</t>
  </si>
  <si>
    <t>TFTR test cell realestate clearout and fixt assy (crane oper)</t>
  </si>
  <si>
    <t>Learning curve on last FP assy</t>
  </si>
  <si>
    <t>Scope reductions</t>
  </si>
  <si>
    <t>WBS 13 TFDesign &amp; Fabrication</t>
  </si>
  <si>
    <t>WBS 12 VVSA Add'l Dies</t>
  </si>
  <si>
    <t>WBS 12 Vac VslContract Oversight</t>
  </si>
  <si>
    <t xml:space="preserve">MC winding labor  $97, Oversight Stretchout $499 Final Design $141,add'l copper $45, TRC ETC $54YTD </t>
  </si>
  <si>
    <t>YTD CV 538 misc rates/s.o. $503</t>
  </si>
  <si>
    <t>WBS 141 MC Assy hardware</t>
  </si>
  <si>
    <t>WBS 142 MC winding</t>
  </si>
  <si>
    <t>WBS 142 MC Final Design &amp; TRC completion</t>
  </si>
  <si>
    <t>LOE Stretchout 563, Dimensional control coordination/support add'l$322</t>
  </si>
  <si>
    <t>WBS 82 Dimensional control &amp; sprt</t>
  </si>
  <si>
    <t>Balance of rate increases (overhead and re-schedule)</t>
  </si>
  <si>
    <t xml:space="preserve">Contingency </t>
  </si>
  <si>
    <t>WBS 142 MC winding oversight incl rate incr</t>
  </si>
  <si>
    <t>WBS 611 water sys</t>
  </si>
  <si>
    <t>WBS 185 FP assy LC</t>
  </si>
  <si>
    <t>WBS 85 ISTP doc.</t>
  </si>
  <si>
    <t>WBS 18 FP Assy fixturing and setup</t>
  </si>
  <si>
    <t>WBS 81 Proj mgt</t>
  </si>
  <si>
    <t>misc</t>
  </si>
  <si>
    <t>cont</t>
  </si>
  <si>
    <t>WBS 12 contract oversight,title III ,stretchout and rates</t>
  </si>
  <si>
    <t>WBS 13 TF fab oversight stretchout and rates</t>
  </si>
  <si>
    <t>Management Challenges &amp; Drivers of contingency</t>
  </si>
  <si>
    <t>PMB</t>
  </si>
  <si>
    <t xml:space="preserve">Warm Test Coil #15 (w/15% learning curve)        </t>
  </si>
  <si>
    <t xml:space="preserve">1351-879   </t>
  </si>
  <si>
    <t xml:space="preserve">Warm Test Coil #16 (w/15% learning curve)        </t>
  </si>
  <si>
    <t xml:space="preserve">1351-881   </t>
  </si>
  <si>
    <t xml:space="preserve">Warm Test Coil #17 (w/15% learning curve)        </t>
  </si>
  <si>
    <t xml:space="preserve">1351-883   </t>
  </si>
  <si>
    <t xml:space="preserve">Warm Test Coil #18 (w/15% learning curve)        </t>
  </si>
  <si>
    <t xml:space="preserve">1351-901   </t>
  </si>
  <si>
    <t xml:space="preserve">Build Cryostat for teststand to hold TF coil     </t>
  </si>
  <si>
    <t xml:space="preserve">13Z  </t>
  </si>
  <si>
    <t xml:space="preserve">1351-902   </t>
  </si>
  <si>
    <t xml:space="preserve">Build lifting fixture                            </t>
  </si>
  <si>
    <t xml:space="preserve">1351-905   </t>
  </si>
  <si>
    <t xml:space="preserve">Cold test #1 BEFORE casting applied              </t>
  </si>
  <si>
    <t xml:space="preserve">1351-910   </t>
  </si>
  <si>
    <t xml:space="preserve">Cold test #1 again AFTER casting applied         </t>
  </si>
  <si>
    <t xml:space="preserve">1302-PF    </t>
  </si>
  <si>
    <t xml:space="preserve">PF&amp; CS Support Preliminary Design                </t>
  </si>
  <si>
    <t xml:space="preserve">1302 </t>
  </si>
  <si>
    <t xml:space="preserve">1302-CSS   </t>
  </si>
  <si>
    <t xml:space="preserve">PF &amp; CS Support Final Design                     </t>
  </si>
  <si>
    <t xml:space="preserve">722.010    </t>
  </si>
  <si>
    <t xml:space="preserve">PF Coil receipt inspect/test (formerly wbs 183)  </t>
  </si>
  <si>
    <t xml:space="preserve">1352 </t>
  </si>
  <si>
    <t xml:space="preserve">13P  </t>
  </si>
  <si>
    <t xml:space="preserve">1352-100   </t>
  </si>
  <si>
    <t xml:space="preserve">Material &amp; leads                                 </t>
  </si>
  <si>
    <t xml:space="preserve">1352-110   </t>
  </si>
  <si>
    <t xml:space="preserve">Tooling for PF 4                                 </t>
  </si>
  <si>
    <t xml:space="preserve">1352-115   </t>
  </si>
  <si>
    <t xml:space="preserve">Tooling for PF 5                                 </t>
  </si>
  <si>
    <t xml:space="preserve">1352-120   </t>
  </si>
  <si>
    <t xml:space="preserve">Tooling for PF 6                                 </t>
  </si>
  <si>
    <t xml:space="preserve">1352-105   </t>
  </si>
  <si>
    <t xml:space="preserve">Tooling for PF 1,2 and 3                         </t>
  </si>
  <si>
    <t xml:space="preserve">1352-140   </t>
  </si>
  <si>
    <t xml:space="preserve">Fabricate/Dlvr PF 4 lower                        </t>
  </si>
  <si>
    <t xml:space="preserve">1352-145   </t>
  </si>
  <si>
    <t xml:space="preserve">Fabricate/Dlvr PF 5 lower                        </t>
  </si>
  <si>
    <t xml:space="preserve">1352-150   </t>
  </si>
  <si>
    <t xml:space="preserve">Fabricate/Dlvr PF 6 lower                        </t>
  </si>
  <si>
    <t xml:space="preserve">40 </t>
  </si>
  <si>
    <t xml:space="preserve">1352-155   </t>
  </si>
  <si>
    <t xml:space="preserve">Fabricate/Dlvr PF 4 upper                        </t>
  </si>
  <si>
    <t xml:space="preserve">1352-160   </t>
  </si>
  <si>
    <t xml:space="preserve">Fabricate/Dlvr PF 5 upper                        </t>
  </si>
  <si>
    <t xml:space="preserve">42 </t>
  </si>
  <si>
    <t xml:space="preserve">1352-165   </t>
  </si>
  <si>
    <t xml:space="preserve">Fabricate/Dlvr PF 6 upper                        </t>
  </si>
  <si>
    <t xml:space="preserve">1352-125   </t>
  </si>
  <si>
    <t xml:space="preserve">Fabricate/Dlvr PF 1 upper &amp; lower                </t>
  </si>
  <si>
    <t xml:space="preserve">1352-130   </t>
  </si>
  <si>
    <t xml:space="preserve">Fabricate/Dlvr PF 2 upper &amp; lower                </t>
  </si>
  <si>
    <t xml:space="preserve">47 </t>
  </si>
  <si>
    <t xml:space="preserve">1352-135   </t>
  </si>
  <si>
    <t xml:space="preserve">Fabricate/Dlvr PF 3 upper &amp; lower                </t>
  </si>
  <si>
    <t xml:space="preserve">48 </t>
  </si>
  <si>
    <t xml:space="preserve">141-031    </t>
  </si>
  <si>
    <t xml:space="preserve">Title III engr WBS 132                           </t>
  </si>
  <si>
    <t xml:space="preserve">163-037    </t>
  </si>
  <si>
    <t xml:space="preserve"> CS Support Structure Procurement/Fab            </t>
  </si>
  <si>
    <t xml:space="preserve">1353 </t>
  </si>
  <si>
    <t xml:space="preserve">132A </t>
  </si>
  <si>
    <t xml:space="preserve">163-015    </t>
  </si>
  <si>
    <t xml:space="preserve">Title III design  CS sprt struc                  </t>
  </si>
  <si>
    <t xml:space="preserve">1303-TRIM  </t>
  </si>
  <si>
    <t xml:space="preserve">Trim Coil Design                                 </t>
  </si>
  <si>
    <t xml:space="preserve">1354 </t>
  </si>
  <si>
    <t xml:space="preserve">133  </t>
  </si>
  <si>
    <t xml:space="preserve">184-037    </t>
  </si>
  <si>
    <t xml:space="preserve">External Trim Coil  Procurement/Fab*ecp16        </t>
  </si>
  <si>
    <t xml:space="preserve">184-015    </t>
  </si>
  <si>
    <t xml:space="preserve">Title III  WBS 133 Rxt Trim Coils                </t>
  </si>
  <si>
    <t xml:space="preserve">133-015    </t>
  </si>
  <si>
    <t xml:space="preserve">Title III  WBS 134 Conv Coil I&amp;C                 </t>
  </si>
  <si>
    <t xml:space="preserve">1355 </t>
  </si>
  <si>
    <t xml:space="preserve">134  </t>
  </si>
  <si>
    <t xml:space="preserve">133-037    </t>
  </si>
  <si>
    <t xml:space="preserve">Conv Coil  I&amp;C WBS 134 Proc &amp; Install            </t>
  </si>
  <si>
    <t xml:space="preserve">1355-100   </t>
  </si>
  <si>
    <t xml:space="preserve">CS and PF 1-3 Pre-Assy incl coil I&amp;C procurement </t>
  </si>
  <si>
    <t xml:space="preserve">1403-11.1  </t>
  </si>
  <si>
    <t xml:space="preserve">Compl assembly / interface drawings for ICDs     </t>
  </si>
  <si>
    <t xml:space="preserve">141 </t>
  </si>
  <si>
    <t xml:space="preserve">1403 </t>
  </si>
  <si>
    <t xml:space="preserve">DW08 </t>
  </si>
  <si>
    <t xml:space="preserve">1403-16    </t>
  </si>
  <si>
    <t xml:space="preserve">Assembly bolts, nuts,washers                     </t>
  </si>
  <si>
    <t xml:space="preserve">1403-17    </t>
  </si>
  <si>
    <t xml:space="preserve">Assembly shims                                   </t>
  </si>
  <si>
    <t xml:space="preserve">1403-18    </t>
  </si>
  <si>
    <t xml:space="preserve">Eccentric ball assembly                          </t>
  </si>
  <si>
    <t xml:space="preserve">1403-19    </t>
  </si>
  <si>
    <t xml:space="preserve">Top assembly dwgs for mod coil shell             </t>
  </si>
  <si>
    <t xml:space="preserve">1403-19A   </t>
  </si>
  <si>
    <t xml:space="preserve">Bladder Details                                  </t>
  </si>
  <si>
    <t xml:space="preserve">1403-90    </t>
  </si>
  <si>
    <t xml:space="preserve">Compile Material properties database             </t>
  </si>
  <si>
    <t xml:space="preserve">DW09 </t>
  </si>
  <si>
    <t xml:space="preserve">1403-40.2Z </t>
  </si>
  <si>
    <t xml:space="preserve">Update nonlinear winding pack analysis           </t>
  </si>
  <si>
    <t xml:space="preserve">1403-42H   </t>
  </si>
  <si>
    <t xml:space="preserve">calculate EM loads at leads                      </t>
  </si>
  <si>
    <t xml:space="preserve">1403-74    </t>
  </si>
  <si>
    <t xml:space="preserve">check analysis using simplified models           </t>
  </si>
  <si>
    <t xml:space="preserve">1403-42D   </t>
  </si>
  <si>
    <t xml:space="preserve">Fracture fatigue analysis for MCWF               </t>
  </si>
  <si>
    <t xml:space="preserve">1403-42D.0 </t>
  </si>
  <si>
    <t xml:space="preserve">Determine Fatigue properties                     </t>
  </si>
  <si>
    <t xml:space="preserve">1403-42F   </t>
  </si>
  <si>
    <t xml:space="preserve">Perform WP beam tests at ORNL                    </t>
  </si>
  <si>
    <t xml:space="preserve">1403-47A   </t>
  </si>
  <si>
    <t xml:space="preserve">Update,review &amp; approve FMECA                    </t>
  </si>
  <si>
    <t xml:space="preserve">1403-42A   </t>
  </si>
  <si>
    <t xml:space="preserve">WP beam bending results documentation            </t>
  </si>
  <si>
    <t xml:space="preserve">1403-73    </t>
  </si>
  <si>
    <t xml:space="preserve">Prep struct analysis report                      </t>
  </si>
  <si>
    <t xml:space="preserve">1403-76    </t>
  </si>
  <si>
    <t xml:space="preserve">Structural analysis of leads                     </t>
  </si>
  <si>
    <t xml:space="preserve">1403-47C   </t>
  </si>
  <si>
    <t xml:space="preserve">Perform cool-down/warmup analysis                </t>
  </si>
  <si>
    <t xml:space="preserve">1403-49A   </t>
  </si>
  <si>
    <t xml:space="preserve">Update tech sheets for new #of turns             </t>
  </si>
  <si>
    <t xml:space="preserve">1403-50A   </t>
  </si>
  <si>
    <t xml:space="preserve">Check inductance calculation                     </t>
  </si>
  <si>
    <t xml:space="preserve">1403-20.00 </t>
  </si>
  <si>
    <t xml:space="preserve">Resolve FDR chits                                </t>
  </si>
  <si>
    <t xml:space="preserve">DWPT </t>
  </si>
  <si>
    <t xml:space="preserve">1403-20.04 </t>
  </si>
  <si>
    <t xml:space="preserve">1403-49    </t>
  </si>
  <si>
    <t xml:space="preserve">Update cost / schedule estimates                 </t>
  </si>
  <si>
    <t xml:space="preserve">1403-20.2  </t>
  </si>
  <si>
    <t xml:space="preserve">172-031    </t>
  </si>
  <si>
    <t xml:space="preserve">Title III engr                                   </t>
  </si>
  <si>
    <t xml:space="preserve">1413-100   </t>
  </si>
  <si>
    <t xml:space="preserve">Oversight                                        </t>
  </si>
  <si>
    <t xml:space="preserve">1413 </t>
  </si>
  <si>
    <t xml:space="preserve">1413-110   </t>
  </si>
  <si>
    <t xml:space="preserve">Cut 3 discs from proto;cut 1 into qrts (MTM)     </t>
  </si>
  <si>
    <t xml:space="preserve">1413-120   </t>
  </si>
  <si>
    <t xml:space="preserve">Weld quartered discs (Metal Tek)                 </t>
  </si>
  <si>
    <t xml:space="preserve">1413-130   </t>
  </si>
  <si>
    <t xml:space="preserve">Machine test blanks (PPPL)                       </t>
  </si>
  <si>
    <t xml:space="preserve">1413-140   </t>
  </si>
  <si>
    <t xml:space="preserve">Wire EDM 12 specimens (Crystal)                  </t>
  </si>
  <si>
    <t xml:space="preserve">1413-150   </t>
  </si>
  <si>
    <t xml:space="preserve">Perform fracture tests (NHMFL)                   </t>
  </si>
  <si>
    <t xml:space="preserve">1421-100   </t>
  </si>
  <si>
    <t xml:space="preserve">Submet Requisition for - Assy bolts,nuts,washers </t>
  </si>
  <si>
    <t xml:space="preserve">1421 </t>
  </si>
  <si>
    <t xml:space="preserve">1421-110   </t>
  </si>
  <si>
    <t xml:space="preserve">Deliver - Assy bolts,nuts,washers                </t>
  </si>
  <si>
    <t xml:space="preserve">1421-200   </t>
  </si>
  <si>
    <t xml:space="preserve">Submet Requisition for - Assembly shims          </t>
  </si>
  <si>
    <t xml:space="preserve">1421-210   </t>
  </si>
  <si>
    <t xml:space="preserve">Deliver - Assembly shims                         </t>
  </si>
  <si>
    <t xml:space="preserve">1421-300   </t>
  </si>
  <si>
    <t xml:space="preserve">Submet Requisition for - Eccentric ball assy     </t>
  </si>
  <si>
    <t xml:space="preserve">1421-310   </t>
  </si>
  <si>
    <t xml:space="preserve">Deliver - Eccentric ball assy                    </t>
  </si>
  <si>
    <t xml:space="preserve">1421-400   </t>
  </si>
  <si>
    <t xml:space="preserve">Submet Requisition for - Bladders                </t>
  </si>
  <si>
    <t xml:space="preserve">1421-410   </t>
  </si>
  <si>
    <t xml:space="preserve">Deliver - Bladders                               </t>
  </si>
  <si>
    <t xml:space="preserve">1421-500   </t>
  </si>
  <si>
    <t xml:space="preserve">Submet Requisition for-Tooling plates&amp;reaming HW </t>
  </si>
  <si>
    <t xml:space="preserve">1421-510   </t>
  </si>
  <si>
    <t xml:space="preserve">Deliver-Tooling plates&amp;reaming HW                </t>
  </si>
  <si>
    <t xml:space="preserve">TITLE2TRC  </t>
  </si>
  <si>
    <t xml:space="preserve">Titel III Design-TRC FAB                         </t>
  </si>
  <si>
    <t xml:space="preserve">1403-219   </t>
  </si>
  <si>
    <t xml:space="preserve">MCWF assy-Type C                                 </t>
  </si>
  <si>
    <t xml:space="preserve">04 </t>
  </si>
  <si>
    <t xml:space="preserve">1403-220   </t>
  </si>
  <si>
    <t xml:space="preserve">Cladding assembly-Type C                         </t>
  </si>
  <si>
    <t xml:space="preserve">1403-201   </t>
  </si>
  <si>
    <t xml:space="preserve">Leads start assy Dwgs (10)-Type C                </t>
  </si>
  <si>
    <t xml:space="preserve">06 </t>
  </si>
  <si>
    <t xml:space="preserve">1403-222   </t>
  </si>
  <si>
    <t xml:space="preserve">Terminal / elec services assembly-Type C         </t>
  </si>
  <si>
    <t xml:space="preserve">1403-200   </t>
  </si>
  <si>
    <t xml:space="preserve">Side A/B winding pack assy-Type C                </t>
  </si>
  <si>
    <t xml:space="preserve">1403-221   </t>
  </si>
  <si>
    <t xml:space="preserve">Lead ends assy-Type C                            </t>
  </si>
  <si>
    <t xml:space="preserve">1403-204   </t>
  </si>
  <si>
    <t xml:space="preserve">Outer Chill Plate Dwgs -Type C                   </t>
  </si>
  <si>
    <t xml:space="preserve">1403-206.1 </t>
  </si>
  <si>
    <t xml:space="preserve">Cooling tubes/services assy- Type C              </t>
  </si>
  <si>
    <t xml:space="preserve">1403-203C  </t>
  </si>
  <si>
    <t xml:space="preserve">Finish Clamp Dwgs (5)-Type C                     </t>
  </si>
  <si>
    <t xml:space="preserve">1403-224C  </t>
  </si>
  <si>
    <t>1  Stellarator Core Systems</t>
  </si>
  <si>
    <t>2 Heating, Fueling &amp; Vac Sys</t>
  </si>
  <si>
    <t>3 Diagnostics</t>
  </si>
  <si>
    <t>4 Electrical Power Sys</t>
  </si>
  <si>
    <t>5 Central I&amp;C Sys</t>
  </si>
  <si>
    <t>6 Facility Sys</t>
  </si>
  <si>
    <t>7 Test Cell Prep &amp; Machine Assy</t>
  </si>
  <si>
    <t>8 Project Oversight &amp; Support</t>
  </si>
  <si>
    <t>TEC =</t>
  </si>
  <si>
    <t>19 - Stellarator Core Mgt &amp; Integr</t>
  </si>
  <si>
    <t>17 - Cryostat and Base Support Struct</t>
  </si>
  <si>
    <t>ECP-24</t>
  </si>
  <si>
    <t>Re-baseline</t>
  </si>
  <si>
    <t>Change</t>
  </si>
  <si>
    <t>TF coil Fabrication</t>
  </si>
  <si>
    <t>Final Design, MC Assy hardware and winding oversight</t>
  </si>
  <si>
    <t>Oversight stretchout</t>
  </si>
  <si>
    <t>C-site water system activation</t>
  </si>
  <si>
    <t xml:space="preserve">Schedule delay </t>
  </si>
  <si>
    <t>balance from 3/1/05</t>
  </si>
  <si>
    <t>Stretchout and Dimensional control</t>
  </si>
  <si>
    <t>Through April 1st=</t>
  </si>
  <si>
    <t>9.0% increase</t>
  </si>
  <si>
    <t>Through March 1st =</t>
  </si>
  <si>
    <t xml:space="preserve">1408-623   </t>
  </si>
  <si>
    <t xml:space="preserve">Fabr Chill Plts Type A for Coil a2               </t>
  </si>
  <si>
    <t xml:space="preserve">1408-625   </t>
  </si>
  <si>
    <t xml:space="preserve">Fabr Chill Plts Type A for Coil a3               </t>
  </si>
  <si>
    <t xml:space="preserve">1408-627   </t>
  </si>
  <si>
    <t xml:space="preserve">Fabr Chill Plts Type A for Coil a4               </t>
  </si>
  <si>
    <t xml:space="preserve">1408-629   </t>
  </si>
  <si>
    <t xml:space="preserve">Fabr Chill Plts Type A for Coil a5               </t>
  </si>
  <si>
    <t xml:space="preserve">1408-631   </t>
  </si>
  <si>
    <t xml:space="preserve">Fabr Chill Plts Type A for Coil a6               </t>
  </si>
  <si>
    <t xml:space="preserve">1408-637   </t>
  </si>
  <si>
    <t xml:space="preserve">Fabr Chill Plts Type B for Coil b1               </t>
  </si>
  <si>
    <t xml:space="preserve">1408-639   </t>
  </si>
  <si>
    <t xml:space="preserve">Fabr Chill Plts Type B for Coil b2               </t>
  </si>
  <si>
    <t xml:space="preserve">1408-641   </t>
  </si>
  <si>
    <t xml:space="preserve">Fabr Chill Plts Type B for Coil b3               </t>
  </si>
  <si>
    <t xml:space="preserve">1408-643   </t>
  </si>
  <si>
    <t xml:space="preserve">Fabr Chill Plts Type B for Coil b4               </t>
  </si>
  <si>
    <t xml:space="preserve">1408-645   </t>
  </si>
  <si>
    <t xml:space="preserve">Fabr Chill Plts Type B for Coil b5               </t>
  </si>
  <si>
    <t xml:space="preserve">1408-647   </t>
  </si>
  <si>
    <t xml:space="preserve">Fabr Chill Plts Type B for Coil b6               </t>
  </si>
  <si>
    <t xml:space="preserve">1408-505   </t>
  </si>
  <si>
    <t xml:space="preserve">PPPL Fabr Cladding Type C for Coil c1            </t>
  </si>
  <si>
    <t xml:space="preserve">CLAD </t>
  </si>
  <si>
    <t xml:space="preserve">1408-507   </t>
  </si>
  <si>
    <t xml:space="preserve">Fabr Cladding Type C for Coil c2                 </t>
  </si>
  <si>
    <t xml:space="preserve">1408-509   </t>
  </si>
  <si>
    <t xml:space="preserve">Fabr Cladding Type C for Coil c3                 </t>
  </si>
  <si>
    <t xml:space="preserve">1408-511   </t>
  </si>
  <si>
    <t xml:space="preserve">Fabr Cladding Type C for Coil c4                 </t>
  </si>
  <si>
    <t xml:space="preserve">1408-513   </t>
  </si>
  <si>
    <t xml:space="preserve">Fabr Cladding Type C for Coil c5                 </t>
  </si>
  <si>
    <t xml:space="preserve">1408-515   </t>
  </si>
  <si>
    <t xml:space="preserve">Fabr Cladding Type C for Coil c6                 </t>
  </si>
  <si>
    <t xml:space="preserve">1408-521   </t>
  </si>
  <si>
    <t xml:space="preserve">Fabr Cladding Type A for Coil a1                 </t>
  </si>
  <si>
    <t xml:space="preserve">1408-523   </t>
  </si>
  <si>
    <t xml:space="preserve">Fabr Cladding Type A for Coil a2                 </t>
  </si>
  <si>
    <t xml:space="preserve">1408-525   </t>
  </si>
  <si>
    <t xml:space="preserve">Fabr Cladding Type A for Coil a3                 </t>
  </si>
  <si>
    <t xml:space="preserve">1408-527   </t>
  </si>
  <si>
    <t xml:space="preserve">Fabr Cladding Type A for Coil a4                 </t>
  </si>
  <si>
    <t xml:space="preserve">1408-529   </t>
  </si>
  <si>
    <t xml:space="preserve">Fabr Cladding Type A for Coil a5                 </t>
  </si>
  <si>
    <t xml:space="preserve">1408-531   </t>
  </si>
  <si>
    <t xml:space="preserve">Fabr Cladding Type A for Coil a6                 </t>
  </si>
  <si>
    <t xml:space="preserve">1408-537   </t>
  </si>
  <si>
    <t xml:space="preserve">Fabr Cladding Type B for Coil b1                 </t>
  </si>
  <si>
    <t xml:space="preserve">1408-539   </t>
  </si>
  <si>
    <t xml:space="preserve">Fabr Cladding Type B for Coil b2                 </t>
  </si>
  <si>
    <t xml:space="preserve">1408-541   </t>
  </si>
  <si>
    <t xml:space="preserve">Fabr Cladding Type B for Coil b3                 </t>
  </si>
  <si>
    <t xml:space="preserve">1408-543   </t>
  </si>
  <si>
    <t xml:space="preserve">Fabr Cladding Type B for Coil b4                 </t>
  </si>
  <si>
    <t xml:space="preserve">1408-545   </t>
  </si>
  <si>
    <t xml:space="preserve">Fabr Cladding Type B for Coil b5                 </t>
  </si>
  <si>
    <t xml:space="preserve">1408-547   </t>
  </si>
  <si>
    <t xml:space="preserve">Fabr Cladding Type B for Coil b6                 </t>
  </si>
  <si>
    <t xml:space="preserve">1408-905   </t>
  </si>
  <si>
    <t xml:space="preserve">Fabr Clamps  Type C for Coil c1                  </t>
  </si>
  <si>
    <t xml:space="preserve">CLMP </t>
  </si>
  <si>
    <t xml:space="preserve">1408-907   </t>
  </si>
  <si>
    <t xml:space="preserve">Fabr Clamps  Type C for Coil c2                  </t>
  </si>
  <si>
    <t xml:space="preserve">1408-909   </t>
  </si>
  <si>
    <t xml:space="preserve">Fabr Clamps  Type C for Coil c3                  </t>
  </si>
  <si>
    <t xml:space="preserve">1408-911   </t>
  </si>
  <si>
    <t xml:space="preserve">Fabr Clamps  Type C for Coil c4                  </t>
  </si>
  <si>
    <t xml:space="preserve">1408-913   </t>
  </si>
  <si>
    <t xml:space="preserve">Fabr Clamps  Type C for Coil c5                  </t>
  </si>
  <si>
    <t xml:space="preserve">1408-915   </t>
  </si>
  <si>
    <t xml:space="preserve">Fabr Clamps  Type C for Coil c6                  </t>
  </si>
  <si>
    <t xml:space="preserve">1408-921   </t>
  </si>
  <si>
    <t xml:space="preserve">Fabr Clamps  Type A for Coil a1                  </t>
  </si>
  <si>
    <t xml:space="preserve">1408-923   </t>
  </si>
  <si>
    <t xml:space="preserve">Fabr Clamps  Type A for Coil a2                  </t>
  </si>
  <si>
    <t xml:space="preserve">1408-925   </t>
  </si>
  <si>
    <t xml:space="preserve">Fabr Clamps  Type A for Coil a3                  </t>
  </si>
  <si>
    <t xml:space="preserve">1408-927   </t>
  </si>
  <si>
    <t xml:space="preserve">Fabr Clamps  Type A for Coil a4                  </t>
  </si>
  <si>
    <t xml:space="preserve">1408-929   </t>
  </si>
  <si>
    <t xml:space="preserve">Fabr Clamps  Type A for Coil a5                  </t>
  </si>
  <si>
    <t xml:space="preserve">1408-931   </t>
  </si>
  <si>
    <t xml:space="preserve">Fabr Clamps  Type A for Coil a6                  </t>
  </si>
  <si>
    <t xml:space="preserve">1408-937   </t>
  </si>
  <si>
    <t xml:space="preserve">Fabr Clamps  Type B for Coil b1                  </t>
  </si>
  <si>
    <t xml:space="preserve">1408-939   </t>
  </si>
  <si>
    <t xml:space="preserve">Fabr Clamps  Type B for Coil b2                  </t>
  </si>
  <si>
    <t xml:space="preserve">1408-941   </t>
  </si>
  <si>
    <t xml:space="preserve">Fabr Clamps  Type B for Coil b3                  </t>
  </si>
  <si>
    <t xml:space="preserve">1408-943   </t>
  </si>
  <si>
    <t xml:space="preserve">Fabr Clamps  Type B for Coil b4                  </t>
  </si>
  <si>
    <t xml:space="preserve">1408-945   </t>
  </si>
  <si>
    <t xml:space="preserve">Fabr Clamps  Type B for Coil b5                  </t>
  </si>
  <si>
    <t xml:space="preserve">1408-947   </t>
  </si>
  <si>
    <t xml:space="preserve">Fabr Clamps  Type B for Coil b6                  </t>
  </si>
  <si>
    <t xml:space="preserve">1408-145   </t>
  </si>
  <si>
    <t xml:space="preserve">Copper Conductor -Delivery #2 PE005371           </t>
  </si>
  <si>
    <t xml:space="preserve">COPP </t>
  </si>
  <si>
    <t xml:space="preserve">99 </t>
  </si>
  <si>
    <t xml:space="preserve">1408-146   </t>
  </si>
  <si>
    <t xml:space="preserve">Add'l Copper Conductor f/trial winding PE005371  </t>
  </si>
  <si>
    <t xml:space="preserve">1408-117   </t>
  </si>
  <si>
    <t xml:space="preserve">Epoxy -1st Delivery for Production               </t>
  </si>
  <si>
    <t xml:space="preserve">EPOX </t>
  </si>
  <si>
    <t xml:space="preserve">1408-119   </t>
  </si>
  <si>
    <t xml:space="preserve">Epoxy -2nd Delivery for Production               </t>
  </si>
  <si>
    <t xml:space="preserve">1408-121   </t>
  </si>
  <si>
    <t xml:space="preserve">Epoxy -3rd Delivery for Production               </t>
  </si>
  <si>
    <t xml:space="preserve">1408-123   </t>
  </si>
  <si>
    <t>Total</t>
  </si>
  <si>
    <t>12v</t>
  </si>
  <si>
    <t>14m</t>
  </si>
  <si>
    <t xml:space="preserve"> %</t>
  </si>
  <si>
    <t>Original BA</t>
  </si>
  <si>
    <t>New BA</t>
  </si>
  <si>
    <t>BA cum old</t>
  </si>
  <si>
    <t>BA cum new</t>
  </si>
  <si>
    <t>PMB cum</t>
  </si>
  <si>
    <t xml:space="preserve"> BA</t>
  </si>
  <si>
    <t>PMB w/cont</t>
  </si>
  <si>
    <t>Cum BA</t>
  </si>
  <si>
    <t>Cum BO</t>
  </si>
  <si>
    <t xml:space="preserve">Receive C1, Prep&amp; Instl Cladding(Station 1)      </t>
  </si>
  <si>
    <t xml:space="preserve">1451 </t>
  </si>
  <si>
    <t xml:space="preserve">1    </t>
  </si>
  <si>
    <t xml:space="preserve">01 </t>
  </si>
  <si>
    <t xml:space="preserve">P1-091     </t>
  </si>
  <si>
    <t xml:space="preserve">Receive C2, Prep&amp; Instl Cladding(Station 1)      </t>
  </si>
  <si>
    <t xml:space="preserve">02 </t>
  </si>
  <si>
    <t xml:space="preserve">P2-001     </t>
  </si>
  <si>
    <t xml:space="preserve">Receive A1, Prep&amp; Instl Cladding(Station 1)      </t>
  </si>
  <si>
    <t xml:space="preserve">03 </t>
  </si>
  <si>
    <t xml:space="preserve">P2-091     </t>
  </si>
  <si>
    <t xml:space="preserve">Receive C3, Prep&amp; Instl Cladding(Station 1)      </t>
  </si>
  <si>
    <t xml:space="preserve">P3-001     </t>
  </si>
  <si>
    <t xml:space="preserve">Receive A2, Prep&amp; Instl Cladding(Station 1)      </t>
  </si>
  <si>
    <t xml:space="preserve">P3-091     </t>
  </si>
  <si>
    <t xml:space="preserve">Receive C4, Prep&amp; Instl Cladding(Station 1)      </t>
  </si>
  <si>
    <t xml:space="preserve">P1-031     </t>
  </si>
  <si>
    <t xml:space="preserve">Receive B1, Prep&amp; Instl Cladding(Station 1)      </t>
  </si>
  <si>
    <t xml:space="preserve">P1-121     </t>
  </si>
  <si>
    <t xml:space="preserve">Receive C5, Prep&amp; Instl Cladding(Station 1)      </t>
  </si>
  <si>
    <t xml:space="preserve">P2-031     </t>
  </si>
  <si>
    <t xml:space="preserve">Receive C6, Prep&amp; Instl Cladding(Station 1)      </t>
  </si>
  <si>
    <t xml:space="preserve">P2-121     </t>
  </si>
  <si>
    <t xml:space="preserve">Receive B2, Prep&amp; Instl Cladding(Station 1)      </t>
  </si>
  <si>
    <t xml:space="preserve">P3-031     </t>
  </si>
  <si>
    <t xml:space="preserve">Receive A3, Prep&amp; Instl Cladding(Station 1)      </t>
  </si>
  <si>
    <t xml:space="preserve">P3-121     </t>
  </si>
  <si>
    <t xml:space="preserve">Receive A4, Prep&amp; Instl Cladding(Station 1)      </t>
  </si>
  <si>
    <t xml:space="preserve">P1-061     </t>
  </si>
  <si>
    <t xml:space="preserve">Receive A5, Prep&amp; Instl Cladding(Station 1)      </t>
  </si>
  <si>
    <t xml:space="preserve">P1-151     </t>
  </si>
  <si>
    <t xml:space="preserve">Receive A6, Prep&amp; Instl Cladding(Station 1)      </t>
  </si>
  <si>
    <t xml:space="preserve">P2-061     </t>
  </si>
  <si>
    <t xml:space="preserve">Receive B3, Prep&amp; Instl Cladding(Station 1)      </t>
  </si>
  <si>
    <t xml:space="preserve">P2-151     </t>
  </si>
  <si>
    <t xml:space="preserve">Receive B4, Prep&amp; Instl Cladding(Station 1)      </t>
  </si>
  <si>
    <t xml:space="preserve">P3-061     </t>
  </si>
  <si>
    <t xml:space="preserve">Receive B5, Prep&amp; Instl Cladding(Station 1)      </t>
  </si>
  <si>
    <t xml:space="preserve">P3-151     </t>
  </si>
  <si>
    <t xml:space="preserve">Receive B6, Prep&amp; Instl Cladding(Station 1)      </t>
  </si>
  <si>
    <t xml:space="preserve">P1-011     </t>
  </si>
  <si>
    <t xml:space="preserve">Wind coil C1 ------&gt;incl trial winding           </t>
  </si>
  <si>
    <t xml:space="preserve">2    </t>
  </si>
  <si>
    <t xml:space="preserve">P1-020     </t>
  </si>
  <si>
    <t xml:space="preserve">Instl Chill Plates,Tubing, Bag C1 (Station 2)    </t>
  </si>
  <si>
    <t xml:space="preserve">P2-011     </t>
  </si>
  <si>
    <t xml:space="preserve">Wind coil A1 ------&gt;incl trial winding           </t>
  </si>
  <si>
    <t xml:space="preserve">P2-020     </t>
  </si>
  <si>
    <t xml:space="preserve">Instl Chill Plates,Tubing, Bag A1  (Station 2)   </t>
  </si>
  <si>
    <t xml:space="preserve">P3-011     </t>
  </si>
  <si>
    <t xml:space="preserve">Wind coil A2                                     </t>
  </si>
  <si>
    <t xml:space="preserve">P3-020     </t>
  </si>
  <si>
    <t xml:space="preserve">Instl Chill Plates,Tubing, Bag A2  (Station 2)   </t>
  </si>
  <si>
    <t xml:space="preserve">P1-041     </t>
  </si>
  <si>
    <t xml:space="preserve">Wind coil B1-----------&gt;incl trial winding       </t>
  </si>
  <si>
    <t xml:space="preserve">P1-050     </t>
  </si>
  <si>
    <t xml:space="preserve">Instl Chl Plates,Tubing, Bag  B1 (Station 2)     </t>
  </si>
  <si>
    <t xml:space="preserve">P2-041     </t>
  </si>
  <si>
    <t xml:space="preserve">Wind coil C6 (station 2)                         </t>
  </si>
  <si>
    <t xml:space="preserve">P2-050     </t>
  </si>
  <si>
    <t xml:space="preserve">Instl Chl Plates,Tubing, Bag C6 (Station 2)      </t>
  </si>
  <si>
    <t xml:space="preserve">P3-041     </t>
  </si>
  <si>
    <t xml:space="preserve">Wind coil A3 (station 2)                         </t>
  </si>
  <si>
    <t xml:space="preserve">67 </t>
  </si>
  <si>
    <t xml:space="preserve">P3-050     </t>
  </si>
  <si>
    <t xml:space="preserve">Instl Chl Plates,Tubing, Bag A3 Station 2)       </t>
  </si>
  <si>
    <t xml:space="preserve">P1-071     </t>
  </si>
  <si>
    <t xml:space="preserve">Wind coil A5 (station 2)@15%                     </t>
  </si>
  <si>
    <t xml:space="preserve">45   </t>
  </si>
  <si>
    <t xml:space="preserve">P1-080     </t>
  </si>
  <si>
    <t xml:space="preserve">Instl Chl Plates,Tubing,Bag A5(Station 2)@15%    </t>
  </si>
  <si>
    <t xml:space="preserve">P2-071     </t>
  </si>
  <si>
    <t xml:space="preserve">Wind coil B3 (station 2)@15%                     </t>
  </si>
  <si>
    <t xml:space="preserve">77 </t>
  </si>
  <si>
    <t xml:space="preserve">P2-080     </t>
  </si>
  <si>
    <t xml:space="preserve">Instl Chill Plates,Tubing,Bag B3 (Station 2)@15% </t>
  </si>
  <si>
    <t xml:space="preserve">78 </t>
  </si>
  <si>
    <t xml:space="preserve">P3-071     </t>
  </si>
  <si>
    <t xml:space="preserve">Wind coil B5 (station 2)@15%                     </t>
  </si>
  <si>
    <t xml:space="preserve">87 </t>
  </si>
  <si>
    <t xml:space="preserve">P3-080     </t>
  </si>
  <si>
    <t xml:space="preserve">Instl Chill Plates,Tubing,Bag B5 Station 2)@15%  </t>
  </si>
  <si>
    <t xml:space="preserve">88 </t>
  </si>
  <si>
    <t xml:space="preserve">P1-101     </t>
  </si>
  <si>
    <t xml:space="preserve">Wind coil C-2(station 3)                         </t>
  </si>
  <si>
    <t xml:space="preserve">P1-110     </t>
  </si>
  <si>
    <t xml:space="preserve">Instl Chill Plates,Tubing, Bag C2  (Station 3)   </t>
  </si>
  <si>
    <t xml:space="preserve">P2-101     </t>
  </si>
  <si>
    <t xml:space="preserve">Wind coil C-3 (station3)                         </t>
  </si>
  <si>
    <t xml:space="preserve">P2-110     </t>
  </si>
  <si>
    <t xml:space="preserve">Instl Chill Plates,Tubing, Bag C3(Station 3)     </t>
  </si>
  <si>
    <t xml:space="preserve">P3-101     </t>
  </si>
  <si>
    <t>BCWR ETC Feb 28th</t>
  </si>
  <si>
    <t>NCSX Contingency Analysis</t>
  </si>
  <si>
    <t>BCWR From Feb 28th</t>
  </si>
  <si>
    <t>7 Test Cell Prep &amp; MachAssy</t>
  </si>
  <si>
    <t>VVSA Contract- dd'l dies, contract oversight &amp; Final design</t>
  </si>
  <si>
    <t>FP Assy oversight &amp; HP support, MC turning fixture fabr</t>
  </si>
  <si>
    <t xml:space="preserve">Final Clamps &amp; Warm Test (Station1) C3           </t>
  </si>
  <si>
    <t xml:space="preserve">P3-021C    </t>
  </si>
  <si>
    <t xml:space="preserve">Final Clamps &amp; Warm Test (Station1) A2           </t>
  </si>
  <si>
    <t xml:space="preserve">P3-111C    </t>
  </si>
  <si>
    <t xml:space="preserve">Final Clamps &amp; Warm Test (Station1) C4           </t>
  </si>
  <si>
    <t xml:space="preserve">P1-051C    </t>
  </si>
  <si>
    <t xml:space="preserve">Final Clamps &amp; Warm Test (Station1) B1           </t>
  </si>
  <si>
    <t xml:space="preserve">P1-141C    </t>
  </si>
  <si>
    <t xml:space="preserve">Final Clamps &amp; Warm Test (Station1) C5           </t>
  </si>
  <si>
    <t xml:space="preserve">P2-051C    </t>
  </si>
  <si>
    <t xml:space="preserve">Final Clamps &amp; Warm Test (Station1) C6           </t>
  </si>
  <si>
    <t xml:space="preserve">P2-141C    </t>
  </si>
  <si>
    <t xml:space="preserve">Final Clamps &amp; Warm Test (Station1) B2           </t>
  </si>
  <si>
    <t xml:space="preserve">P3-051C    </t>
  </si>
  <si>
    <t xml:space="preserve">Final Clamps &amp; Warm Test (Station1) A3           </t>
  </si>
  <si>
    <t xml:space="preserve">P3-141C    </t>
  </si>
  <si>
    <t xml:space="preserve">Final Clamps &amp; Warm Test (Station1) A4           </t>
  </si>
  <si>
    <t xml:space="preserve">P1-081C    </t>
  </si>
  <si>
    <t xml:space="preserve">Final Clamps &amp; Warm Test (Station1) A5           </t>
  </si>
  <si>
    <t xml:space="preserve">P1-171C    </t>
  </si>
  <si>
    <t xml:space="preserve">Final Clamps &amp; Warm Test (Station1) A6           </t>
  </si>
  <si>
    <t xml:space="preserve">P2-081C    </t>
  </si>
  <si>
    <t xml:space="preserve">Final Clamps &amp; Warm Test (Station1) B3           </t>
  </si>
  <si>
    <t xml:space="preserve">P3-081C    </t>
  </si>
  <si>
    <t xml:space="preserve">Final Clamps &amp; Warm Test (Station1) B4           </t>
  </si>
  <si>
    <t xml:space="preserve">P3-171C    </t>
  </si>
  <si>
    <t xml:space="preserve">Final Clamps &amp; Warm Test (Station1) B5           </t>
  </si>
  <si>
    <t xml:space="preserve">P2-171C    </t>
  </si>
  <si>
    <t xml:space="preserve">Final Clamps &amp; Warm Test (Station1) B6           </t>
  </si>
  <si>
    <t xml:space="preserve">171-040    </t>
  </si>
  <si>
    <t xml:space="preserve">Winding Oversight (LOE)                          </t>
  </si>
  <si>
    <t xml:space="preserve">LABR </t>
  </si>
  <si>
    <t xml:space="preserve">171-041    </t>
  </si>
  <si>
    <t xml:space="preserve">Tech Supervision                                 </t>
  </si>
  <si>
    <t xml:space="preserve">TITLE3W    </t>
  </si>
  <si>
    <t xml:space="preserve">Titel III Design-CASTING FAB &amp;  WINDING          </t>
  </si>
  <si>
    <t xml:space="preserve">174-035    </t>
  </si>
  <si>
    <t xml:space="preserve">Modular Coil local I&amp;C -Procurement              </t>
  </si>
  <si>
    <t xml:space="preserve">1431 </t>
  </si>
  <si>
    <t xml:space="preserve">174-037    </t>
  </si>
  <si>
    <t xml:space="preserve">Modular Coil local I&amp;C -Install                  </t>
  </si>
  <si>
    <t xml:space="preserve">1409-155   </t>
  </si>
  <si>
    <t xml:space="preserve">Fab/Instl Closed Loop LN2 sys                    </t>
  </si>
  <si>
    <t xml:space="preserve">1409 </t>
  </si>
  <si>
    <t xml:space="preserve">14-9 </t>
  </si>
  <si>
    <t xml:space="preserve">1409-029   </t>
  </si>
  <si>
    <t xml:space="preserve">Oversight/Supervision                            </t>
  </si>
  <si>
    <t xml:space="preserve">1409-027   </t>
  </si>
  <si>
    <t xml:space="preserve">Cryo Line Installation                           </t>
  </si>
  <si>
    <t xml:space="preserve">1409-130   </t>
  </si>
  <si>
    <t xml:space="preserve">Cryostat (specimen shroud) dsn                   </t>
  </si>
  <si>
    <t xml:space="preserve">1409-135   </t>
  </si>
  <si>
    <t xml:space="preserve">Cryostat (specimen shroud) Fabr &amp; Install        </t>
  </si>
  <si>
    <t xml:space="preserve">1409-028   </t>
  </si>
  <si>
    <t xml:space="preserve">System Testing  (planar racetrack)               </t>
  </si>
  <si>
    <t xml:space="preserve">1409-160   </t>
  </si>
  <si>
    <t xml:space="preserve">Test Closed Loop Cooling                         </t>
  </si>
  <si>
    <t xml:space="preserve">1407-130.1 </t>
  </si>
  <si>
    <t xml:space="preserve">Misc tools &amp; equipt FY05                         </t>
  </si>
  <si>
    <t xml:space="preserve">1412 </t>
  </si>
  <si>
    <t xml:space="preserve">FIX  </t>
  </si>
  <si>
    <t xml:space="preserve">1407-126.1 </t>
  </si>
  <si>
    <t xml:space="preserve">Complete Fab Type A casting supports (6) sets    </t>
  </si>
  <si>
    <t xml:space="preserve">1407-127.1 </t>
  </si>
  <si>
    <t xml:space="preserve">Complete Fab Type B casting supports (6) sets    </t>
  </si>
  <si>
    <t xml:space="preserve">1501-FY05  </t>
  </si>
  <si>
    <t xml:space="preserve">Prelim Design Structures                         </t>
  </si>
  <si>
    <t xml:space="preserve">1501 </t>
  </si>
  <si>
    <t xml:space="preserve">1501-FD    </t>
  </si>
  <si>
    <t xml:space="preserve">Final Design Structures                          </t>
  </si>
  <si>
    <t xml:space="preserve">153.037    </t>
  </si>
  <si>
    <t xml:space="preserve">WBS 153 Support Structure I&amp;C  Procurement/Fab   </t>
  </si>
  <si>
    <t xml:space="preserve">1550 </t>
  </si>
  <si>
    <t xml:space="preserve">153.015    </t>
  </si>
  <si>
    <t xml:space="preserve">Title III design WBS 153 localI&amp;C                </t>
  </si>
  <si>
    <t xml:space="preserve">162-037    </t>
  </si>
  <si>
    <t xml:space="preserve">WBS 151Coil Support Assy Procurement  [A/1]      </t>
  </si>
  <si>
    <t xml:space="preserve">162-031    </t>
  </si>
  <si>
    <t xml:space="preserve">Title III engr WBS 151                           </t>
  </si>
  <si>
    <t xml:space="preserve">191-001    </t>
  </si>
  <si>
    <t xml:space="preserve">Title I design WBS 161 LN2 manifolds&amp;piping      </t>
  </si>
  <si>
    <t xml:space="preserve">161  </t>
  </si>
  <si>
    <t xml:space="preserve">28   </t>
  </si>
  <si>
    <t xml:space="preserve">191-011    </t>
  </si>
  <si>
    <t xml:space="preserve">Title II design WBS 161 LN2 manifolds&amp;piping     </t>
  </si>
  <si>
    <t xml:space="preserve">191-031    </t>
  </si>
  <si>
    <t xml:space="preserve">Title III engr WBS 161                           </t>
  </si>
  <si>
    <t xml:space="preserve">191-037    </t>
  </si>
  <si>
    <t xml:space="preserve">Procurement WBS 161                              </t>
  </si>
  <si>
    <t xml:space="preserve">191-041    </t>
  </si>
  <si>
    <t xml:space="preserve">LN2 Manifolds &amp; ppg Fab/assy/instl WBS 161       </t>
  </si>
  <si>
    <t xml:space="preserve">191-038   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</si>
</sst>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+\ 0.00;\-\ 0.00"/>
    <numFmt numFmtId="165" formatCode="[Red]\+\ 0.00;[Blue]\-\ 0.00"/>
    <numFmt numFmtId="166" formatCode="[Red]\+\ 0.0;[Blue]\-\ 0.0"/>
    <numFmt numFmtId="167" formatCode="[Red]\+\ 0;[Blue]\-\ 0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  <numFmt numFmtId="171" formatCode="0.0000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.000_);_(* \(#,##0.000\);_(* &quot;-&quot;???_);_(@_)"/>
    <numFmt numFmtId="179" formatCode="0.0%"/>
    <numFmt numFmtId="180" formatCode="_(&quot;$&quot;* #,##0_);_(&quot;$&quot;* \(#,##0\);_(&quot;$&quot;* &quot;-&quot;??_);_(@_)"/>
    <numFmt numFmtId="181" formatCode="_(&quot;$&quot;* #,##0.0_);_(&quot;$&quot;* \(#,##0.0\);_(&quot;$&quot;* &quot;-&quot;??_);_(@_)"/>
    <numFmt numFmtId="182" formatCode="[$-409]mmm\-yy;@"/>
    <numFmt numFmtId="183" formatCode="0.00_)"/>
    <numFmt numFmtId="184" formatCode="0.00000"/>
    <numFmt numFmtId="185" formatCode="_(&quot;$&quot;* #,##0.000_);_(&quot;$&quot;* \(#,##0.000\);_(&quot;$&quot;* &quot;-&quot;??_);_(@_)"/>
    <numFmt numFmtId="186" formatCode="0.000%"/>
    <numFmt numFmtId="187" formatCode="0.0000%"/>
    <numFmt numFmtId="188" formatCode="_(&quot;$&quot;* #,##0.0000_);_(&quot;$&quot;* \(#,##0.0000\);_(&quot;$&quot;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i/>
      <sz val="10"/>
      <name val="Arial"/>
      <family val="2"/>
    </font>
    <font>
      <u val="singleAccounting"/>
      <sz val="10"/>
      <name val="Arial"/>
      <family val="0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i/>
      <u val="singleAccounting"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i/>
      <sz val="11"/>
      <name val="Arial"/>
      <family val="0"/>
    </font>
    <font>
      <b/>
      <u val="single"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u val="singleAccounting"/>
      <sz val="11"/>
      <name val="Arial"/>
      <family val="2"/>
    </font>
    <font>
      <b/>
      <u val="single"/>
      <sz val="14"/>
      <name val="Arial"/>
      <family val="2"/>
    </font>
    <font>
      <b/>
      <u val="singleAccounting"/>
      <sz val="14"/>
      <name val="Arial"/>
      <family val="2"/>
    </font>
    <font>
      <u val="single"/>
      <sz val="12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b/>
      <u val="single"/>
      <sz val="20"/>
      <name val="Arial"/>
      <family val="2"/>
    </font>
    <font>
      <b/>
      <sz val="16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u val="single"/>
      <sz val="9"/>
      <name val="Arial"/>
      <family val="2"/>
    </font>
    <font>
      <b/>
      <sz val="13.25"/>
      <name val="Arial"/>
      <family val="2"/>
    </font>
    <font>
      <sz val="10.25"/>
      <name val="Arial"/>
      <family val="2"/>
    </font>
    <font>
      <b/>
      <sz val="9"/>
      <name val="Arial"/>
      <family val="2"/>
    </font>
    <font>
      <sz val="15.5"/>
      <name val="Arial"/>
      <family val="2"/>
    </font>
    <font>
      <sz val="16.25"/>
      <name val="Arial"/>
      <family val="2"/>
    </font>
    <font>
      <b/>
      <sz val="20"/>
      <name val="Arial"/>
      <family val="2"/>
    </font>
    <font>
      <b/>
      <sz val="16.25"/>
      <name val="Arial"/>
      <family val="2"/>
    </font>
    <font>
      <b/>
      <u val="single"/>
      <sz val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Fill="1" applyAlignment="1">
      <alignment/>
    </xf>
    <xf numFmtId="169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2" fillId="0" borderId="1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169" fontId="5" fillId="0" borderId="6" xfId="15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169" fontId="14" fillId="0" borderId="7" xfId="15" applyNumberFormat="1" applyFont="1" applyFill="1" applyBorder="1" applyAlignment="1">
      <alignment/>
    </xf>
    <xf numFmtId="169" fontId="14" fillId="0" borderId="0" xfId="15" applyNumberFormat="1" applyFont="1" applyFill="1" applyBorder="1" applyAlignment="1">
      <alignment/>
    </xf>
    <xf numFmtId="169" fontId="14" fillId="0" borderId="0" xfId="0" applyNumberFormat="1" applyFont="1" applyFill="1" applyBorder="1" applyAlignment="1">
      <alignment/>
    </xf>
    <xf numFmtId="169" fontId="13" fillId="0" borderId="7" xfId="15" applyNumberFormat="1" applyFont="1" applyFill="1" applyBorder="1" applyAlignment="1">
      <alignment/>
    </xf>
    <xf numFmtId="169" fontId="13" fillId="0" borderId="0" xfId="15" applyNumberFormat="1" applyFont="1" applyFill="1" applyBorder="1" applyAlignment="1">
      <alignment/>
    </xf>
    <xf numFmtId="169" fontId="13" fillId="0" borderId="0" xfId="0" applyNumberFormat="1" applyFont="1" applyFill="1" applyBorder="1" applyAlignment="1">
      <alignment/>
    </xf>
    <xf numFmtId="169" fontId="0" fillId="0" borderId="7" xfId="15" applyNumberFormat="1" applyFill="1" applyBorder="1" applyAlignment="1">
      <alignment/>
    </xf>
    <xf numFmtId="169" fontId="0" fillId="0" borderId="0" xfId="15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169" fontId="12" fillId="0" borderId="0" xfId="15" applyNumberFormat="1" applyFont="1" applyFill="1" applyBorder="1" applyAlignment="1">
      <alignment/>
    </xf>
    <xf numFmtId="169" fontId="0" fillId="0" borderId="8" xfId="15" applyNumberFormat="1" applyFill="1" applyBorder="1" applyAlignment="1">
      <alignment/>
    </xf>
    <xf numFmtId="169" fontId="0" fillId="0" borderId="9" xfId="15" applyNumberFormat="1" applyFill="1" applyBorder="1" applyAlignment="1">
      <alignment/>
    </xf>
    <xf numFmtId="169" fontId="0" fillId="0" borderId="9" xfId="0" applyNumberFormat="1" applyFill="1" applyBorder="1" applyAlignment="1">
      <alignment/>
    </xf>
    <xf numFmtId="169" fontId="0" fillId="0" borderId="0" xfId="15" applyNumberFormat="1" applyFont="1" applyFill="1" applyBorder="1" applyAlignment="1">
      <alignment/>
    </xf>
    <xf numFmtId="169" fontId="8" fillId="0" borderId="7" xfId="15" applyNumberFormat="1" applyFont="1" applyFill="1" applyBorder="1" applyAlignment="1">
      <alignment/>
    </xf>
    <xf numFmtId="169" fontId="8" fillId="0" borderId="0" xfId="15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/>
    </xf>
    <xf numFmtId="169" fontId="9" fillId="0" borderId="7" xfId="15" applyNumberFormat="1" applyFont="1" applyFill="1" applyBorder="1" applyAlignment="1">
      <alignment/>
    </xf>
    <xf numFmtId="169" fontId="7" fillId="0" borderId="0" xfId="15" applyNumberFormat="1" applyFont="1" applyFill="1" applyBorder="1" applyAlignment="1">
      <alignment/>
    </xf>
    <xf numFmtId="169" fontId="9" fillId="0" borderId="0" xfId="15" applyNumberFormat="1" applyFont="1" applyFill="1" applyBorder="1" applyAlignment="1">
      <alignment/>
    </xf>
    <xf numFmtId="169" fontId="2" fillId="0" borderId="7" xfId="15" applyNumberFormat="1" applyFont="1" applyFill="1" applyBorder="1" applyAlignment="1">
      <alignment/>
    </xf>
    <xf numFmtId="169" fontId="8" fillId="0" borderId="0" xfId="15" applyNumberFormat="1" applyFont="1" applyFill="1" applyBorder="1" applyAlignment="1">
      <alignment/>
    </xf>
    <xf numFmtId="169" fontId="0" fillId="0" borderId="7" xfId="15" applyNumberFormat="1" applyFont="1" applyFill="1" applyBorder="1" applyAlignment="1">
      <alignment vertical="top"/>
    </xf>
    <xf numFmtId="169" fontId="0" fillId="0" borderId="7" xfId="15" applyNumberFormat="1" applyFont="1" applyFill="1" applyBorder="1" applyAlignment="1">
      <alignment/>
    </xf>
    <xf numFmtId="169" fontId="0" fillId="0" borderId="0" xfId="15" applyNumberFormat="1" applyFont="1" applyFill="1" applyBorder="1" applyAlignment="1">
      <alignment vertical="top"/>
    </xf>
    <xf numFmtId="169" fontId="8" fillId="0" borderId="7" xfId="15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169" fontId="11" fillId="0" borderId="7" xfId="15" applyNumberFormat="1" applyFont="1" applyFill="1" applyBorder="1" applyAlignment="1">
      <alignment/>
    </xf>
    <xf numFmtId="169" fontId="11" fillId="0" borderId="0" xfId="15" applyNumberFormat="1" applyFont="1" applyFill="1" applyBorder="1" applyAlignment="1">
      <alignment/>
    </xf>
    <xf numFmtId="169" fontId="11" fillId="0" borderId="0" xfId="0" applyNumberFormat="1" applyFont="1" applyFill="1" applyBorder="1" applyAlignment="1">
      <alignment/>
    </xf>
    <xf numFmtId="169" fontId="2" fillId="0" borderId="0" xfId="15" applyNumberFormat="1" applyFont="1" applyFill="1" applyBorder="1" applyAlignment="1">
      <alignment/>
    </xf>
    <xf numFmtId="0" fontId="15" fillId="0" borderId="0" xfId="0" applyFont="1" applyFill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15" applyNumberFormat="1" applyFont="1" applyFill="1" applyAlignment="1">
      <alignment/>
    </xf>
    <xf numFmtId="169" fontId="0" fillId="0" borderId="0" xfId="15" applyNumberFormat="1" applyFill="1" applyAlignment="1">
      <alignment/>
    </xf>
    <xf numFmtId="169" fontId="0" fillId="0" borderId="0" xfId="0" applyNumberFormat="1" applyFont="1" applyFill="1" applyBorder="1" applyAlignment="1">
      <alignment wrapText="1"/>
    </xf>
    <xf numFmtId="169" fontId="0" fillId="0" borderId="0" xfId="0" applyNumberFormat="1" applyFill="1" applyBorder="1" applyAlignment="1">
      <alignment wrapText="1"/>
    </xf>
    <xf numFmtId="169" fontId="5" fillId="0" borderId="10" xfId="15" applyNumberFormat="1" applyFont="1" applyFill="1" applyBorder="1" applyAlignment="1">
      <alignment/>
    </xf>
    <xf numFmtId="169" fontId="6" fillId="0" borderId="8" xfId="15" applyNumberFormat="1" applyFont="1" applyFill="1" applyBorder="1" applyAlignment="1">
      <alignment wrapText="1"/>
    </xf>
    <xf numFmtId="0" fontId="6" fillId="0" borderId="9" xfId="0" applyFont="1" applyFill="1" applyBorder="1" applyAlignment="1">
      <alignment/>
    </xf>
    <xf numFmtId="169" fontId="0" fillId="0" borderId="7" xfId="15" applyNumberFormat="1" applyBorder="1" applyAlignment="1">
      <alignment/>
    </xf>
    <xf numFmtId="169" fontId="8" fillId="0" borderId="7" xfId="15" applyNumberFormat="1" applyFont="1" applyBorder="1" applyAlignment="1">
      <alignment/>
    </xf>
    <xf numFmtId="169" fontId="18" fillId="0" borderId="7" xfId="15" applyNumberFormat="1" applyFont="1" applyBorder="1" applyAlignment="1">
      <alignment/>
    </xf>
    <xf numFmtId="0" fontId="0" fillId="0" borderId="0" xfId="0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7" fontId="0" fillId="0" borderId="0" xfId="0" applyNumberFormat="1" applyFill="1" applyBorder="1" applyAlignment="1">
      <alignment wrapText="1"/>
    </xf>
    <xf numFmtId="0" fontId="0" fillId="0" borderId="0" xfId="0" applyFill="1" applyBorder="1" applyAlignment="1" quotePrefix="1">
      <alignment wrapText="1"/>
    </xf>
    <xf numFmtId="0" fontId="12" fillId="0" borderId="0" xfId="0" applyFont="1" applyFill="1" applyBorder="1" applyAlignment="1">
      <alignment wrapText="1"/>
    </xf>
    <xf numFmtId="0" fontId="2" fillId="2" borderId="0" xfId="0" applyFont="1" applyFill="1" applyAlignment="1">
      <alignment/>
    </xf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169" fontId="6" fillId="0" borderId="11" xfId="15" applyNumberFormat="1" applyFont="1" applyFill="1" applyBorder="1" applyAlignment="1">
      <alignment wrapText="1"/>
    </xf>
    <xf numFmtId="169" fontId="0" fillId="0" borderId="11" xfId="15" applyNumberFormat="1" applyFill="1" applyBorder="1" applyAlignment="1">
      <alignment/>
    </xf>
    <xf numFmtId="169" fontId="0" fillId="0" borderId="12" xfId="15" applyNumberFormat="1" applyFill="1" applyBorder="1" applyAlignment="1">
      <alignment/>
    </xf>
    <xf numFmtId="169" fontId="0" fillId="0" borderId="12" xfId="15" applyNumberFormat="1" applyBorder="1" applyAlignment="1">
      <alignment/>
    </xf>
    <xf numFmtId="169" fontId="8" fillId="0" borderId="12" xfId="15" applyNumberFormat="1" applyFont="1" applyBorder="1" applyAlignment="1">
      <alignment/>
    </xf>
    <xf numFmtId="169" fontId="9" fillId="0" borderId="12" xfId="15" applyNumberFormat="1" applyFont="1" applyFill="1" applyBorder="1" applyAlignment="1">
      <alignment/>
    </xf>
    <xf numFmtId="16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69" fontId="8" fillId="0" borderId="12" xfId="15" applyNumberFormat="1" applyFont="1" applyFill="1" applyBorder="1" applyAlignment="1">
      <alignment/>
    </xf>
    <xf numFmtId="169" fontId="11" fillId="0" borderId="12" xfId="15" applyNumberFormat="1" applyFont="1" applyFill="1" applyBorder="1" applyAlignment="1">
      <alignment/>
    </xf>
    <xf numFmtId="169" fontId="14" fillId="0" borderId="12" xfId="15" applyNumberFormat="1" applyFont="1" applyFill="1" applyBorder="1" applyAlignment="1">
      <alignment/>
    </xf>
    <xf numFmtId="169" fontId="18" fillId="0" borderId="12" xfId="15" applyNumberFormat="1" applyFont="1" applyBorder="1" applyAlignment="1">
      <alignment/>
    </xf>
    <xf numFmtId="1" fontId="0" fillId="0" borderId="12" xfId="0" applyNumberFormat="1" applyBorder="1" applyAlignment="1">
      <alignment/>
    </xf>
    <xf numFmtId="169" fontId="13" fillId="0" borderId="12" xfId="15" applyNumberFormat="1" applyFont="1" applyFill="1" applyBorder="1" applyAlignment="1">
      <alignment/>
    </xf>
    <xf numFmtId="169" fontId="5" fillId="0" borderId="13" xfId="15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Fill="1" applyAlignment="1">
      <alignment/>
    </xf>
    <xf numFmtId="169" fontId="6" fillId="0" borderId="11" xfId="15" applyNumberFormat="1" applyFont="1" applyFill="1" applyBorder="1" applyAlignment="1">
      <alignment wrapText="1"/>
    </xf>
    <xf numFmtId="0" fontId="6" fillId="0" borderId="9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2" borderId="0" xfId="0" applyFont="1" applyFill="1" applyAlignment="1">
      <alignment/>
    </xf>
    <xf numFmtId="169" fontId="0" fillId="0" borderId="11" xfId="15" applyNumberFormat="1" applyFont="1" applyFill="1" applyBorder="1" applyAlignment="1">
      <alignment/>
    </xf>
    <xf numFmtId="169" fontId="0" fillId="0" borderId="9" xfId="0" applyNumberFormat="1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2" borderId="0" xfId="0" applyFont="1" applyFill="1" applyAlignment="1">
      <alignment/>
    </xf>
    <xf numFmtId="0" fontId="0" fillId="4" borderId="0" xfId="0" applyFont="1" applyFill="1" applyAlignment="1">
      <alignment/>
    </xf>
    <xf numFmtId="169" fontId="0" fillId="0" borderId="0" xfId="15" applyNumberFormat="1" applyFont="1" applyFill="1" applyAlignment="1">
      <alignment/>
    </xf>
    <xf numFmtId="169" fontId="0" fillId="0" borderId="12" xfId="15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169" fontId="0" fillId="0" borderId="12" xfId="15" applyNumberFormat="1" applyFont="1" applyBorder="1" applyAlignment="1">
      <alignment/>
    </xf>
    <xf numFmtId="169" fontId="8" fillId="0" borderId="12" xfId="15" applyNumberFormat="1" applyFont="1" applyBorder="1" applyAlignment="1">
      <alignment/>
    </xf>
    <xf numFmtId="169" fontId="2" fillId="0" borderId="12" xfId="15" applyNumberFormat="1" applyFont="1" applyFill="1" applyBorder="1" applyAlignment="1">
      <alignment/>
    </xf>
    <xf numFmtId="168" fontId="0" fillId="5" borderId="0" xfId="0" applyNumberFormat="1" applyFont="1" applyFill="1" applyBorder="1" applyAlignment="1">
      <alignment/>
    </xf>
    <xf numFmtId="0" fontId="0" fillId="5" borderId="1" xfId="0" applyFont="1" applyFill="1" applyBorder="1" applyAlignment="1">
      <alignment wrapText="1"/>
    </xf>
    <xf numFmtId="168" fontId="2" fillId="0" borderId="0" xfId="15" applyNumberFormat="1" applyFont="1" applyFill="1" applyBorder="1" applyAlignment="1">
      <alignment/>
    </xf>
    <xf numFmtId="167" fontId="0" fillId="0" borderId="1" xfId="0" applyNumberFormat="1" applyFont="1" applyFill="1" applyBorder="1" applyAlignment="1">
      <alignment wrapText="1"/>
    </xf>
    <xf numFmtId="167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 quotePrefix="1">
      <alignment wrapText="1"/>
    </xf>
    <xf numFmtId="168" fontId="0" fillId="0" borderId="0" xfId="0" applyNumberFormat="1" applyFont="1" applyFill="1" applyAlignment="1">
      <alignment/>
    </xf>
    <xf numFmtId="0" fontId="0" fillId="0" borderId="1" xfId="0" applyFont="1" applyFill="1" applyBorder="1" applyAlignment="1" quotePrefix="1">
      <alignment wrapText="1"/>
    </xf>
    <xf numFmtId="169" fontId="10" fillId="0" borderId="12" xfId="15" applyNumberFormat="1" applyFont="1" applyFill="1" applyBorder="1" applyAlignment="1">
      <alignment/>
    </xf>
    <xf numFmtId="169" fontId="10" fillId="0" borderId="0" xfId="15" applyNumberFormat="1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Alignment="1">
      <alignment/>
    </xf>
    <xf numFmtId="0" fontId="12" fillId="2" borderId="0" xfId="0" applyFont="1" applyFill="1" applyAlignment="1">
      <alignment/>
    </xf>
    <xf numFmtId="169" fontId="13" fillId="0" borderId="12" xfId="15" applyNumberFormat="1" applyFont="1" applyFill="1" applyBorder="1" applyAlignment="1">
      <alignment/>
    </xf>
    <xf numFmtId="169" fontId="13" fillId="0" borderId="0" xfId="15" applyNumberFormat="1" applyFont="1" applyFill="1" applyBorder="1" applyAlignment="1">
      <alignment/>
    </xf>
    <xf numFmtId="0" fontId="12" fillId="0" borderId="1" xfId="0" applyFont="1" applyFill="1" applyBorder="1" applyAlignment="1">
      <alignment wrapText="1"/>
    </xf>
    <xf numFmtId="169" fontId="13" fillId="0" borderId="0" xfId="0" applyNumberFormat="1" applyFont="1" applyFill="1" applyBorder="1" applyAlignment="1">
      <alignment/>
    </xf>
    <xf numFmtId="169" fontId="0" fillId="0" borderId="0" xfId="0" applyNumberFormat="1" applyFont="1" applyFill="1" applyAlignment="1">
      <alignment/>
    </xf>
    <xf numFmtId="169" fontId="0" fillId="0" borderId="1" xfId="0" applyNumberFormat="1" applyFont="1" applyFill="1" applyBorder="1" applyAlignment="1">
      <alignment wrapText="1"/>
    </xf>
    <xf numFmtId="169" fontId="0" fillId="3" borderId="0" xfId="15" applyNumberFormat="1" applyFont="1" applyFill="1" applyAlignment="1">
      <alignment/>
    </xf>
    <xf numFmtId="168" fontId="13" fillId="0" borderId="0" xfId="15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167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179" fontId="0" fillId="0" borderId="0" xfId="21" applyNumberFormat="1" applyFont="1" applyFill="1" applyAlignment="1">
      <alignment/>
    </xf>
    <xf numFmtId="0" fontId="13" fillId="3" borderId="0" xfId="0" applyFont="1" applyFill="1" applyAlignment="1">
      <alignment/>
    </xf>
    <xf numFmtId="169" fontId="13" fillId="3" borderId="0" xfId="15" applyNumberFormat="1" applyFont="1" applyFill="1" applyAlignment="1">
      <alignment/>
    </xf>
    <xf numFmtId="0" fontId="20" fillId="0" borderId="2" xfId="0" applyFont="1" applyFill="1" applyBorder="1" applyAlignment="1">
      <alignment/>
    </xf>
    <xf numFmtId="169" fontId="21" fillId="0" borderId="0" xfId="15" applyNumberFormat="1" applyFont="1" applyFill="1" applyAlignment="1">
      <alignment/>
    </xf>
    <xf numFmtId="9" fontId="0" fillId="0" borderId="0" xfId="2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5" fillId="2" borderId="0" xfId="0" applyFont="1" applyFill="1" applyAlignment="1">
      <alignment/>
    </xf>
    <xf numFmtId="180" fontId="5" fillId="0" borderId="0" xfId="17" applyNumberFormat="1" applyFont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/>
    </xf>
    <xf numFmtId="179" fontId="0" fillId="5" borderId="0" xfId="21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179" fontId="0" fillId="3" borderId="0" xfId="21" applyNumberFormat="1" applyFill="1" applyAlignment="1">
      <alignment/>
    </xf>
    <xf numFmtId="179" fontId="0" fillId="3" borderId="0" xfId="21" applyNumberFormat="1" applyFont="1" applyFill="1" applyAlignment="1">
      <alignment/>
    </xf>
    <xf numFmtId="179" fontId="0" fillId="0" borderId="0" xfId="21" applyNumberFormat="1" applyFont="1" applyAlignment="1">
      <alignment/>
    </xf>
    <xf numFmtId="179" fontId="0" fillId="0" borderId="0" xfId="21" applyNumberFormat="1" applyFont="1" applyFill="1" applyBorder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/>
    </xf>
    <xf numFmtId="44" fontId="12" fillId="6" borderId="0" xfId="17" applyNumberFormat="1" applyFont="1" applyFill="1" applyBorder="1" applyAlignment="1">
      <alignment/>
    </xf>
    <xf numFmtId="44" fontId="0" fillId="6" borderId="0" xfId="17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0" xfId="17" applyNumberFormat="1" applyAlignment="1">
      <alignment/>
    </xf>
    <xf numFmtId="169" fontId="13" fillId="3" borderId="12" xfId="15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69" fontId="8" fillId="0" borderId="12" xfId="15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3" fillId="3" borderId="11" xfId="0" applyFont="1" applyFill="1" applyBorder="1" applyAlignment="1">
      <alignment/>
    </xf>
    <xf numFmtId="0" fontId="13" fillId="3" borderId="12" xfId="0" applyFont="1" applyFill="1" applyBorder="1" applyAlignment="1">
      <alignment/>
    </xf>
    <xf numFmtId="169" fontId="5" fillId="3" borderId="2" xfId="15" applyNumberFormat="1" applyFont="1" applyFill="1" applyBorder="1" applyAlignment="1">
      <alignment/>
    </xf>
    <xf numFmtId="10" fontId="0" fillId="0" borderId="0" xfId="0" applyNumberFormat="1" applyAlignment="1">
      <alignment/>
    </xf>
    <xf numFmtId="179" fontId="0" fillId="0" borderId="0" xfId="21" applyNumberFormat="1" applyAlignment="1">
      <alignment/>
    </xf>
    <xf numFmtId="169" fontId="13" fillId="0" borderId="0" xfId="15" applyNumberFormat="1" applyFont="1" applyAlignment="1">
      <alignment/>
    </xf>
    <xf numFmtId="0" fontId="2" fillId="0" borderId="0" xfId="0" applyFont="1" applyAlignment="1">
      <alignment/>
    </xf>
    <xf numFmtId="169" fontId="0" fillId="0" borderId="0" xfId="0" applyNumberFormat="1" applyAlignment="1">
      <alignment/>
    </xf>
    <xf numFmtId="169" fontId="4" fillId="0" borderId="0" xfId="15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169" fontId="0" fillId="0" borderId="0" xfId="15" applyNumberFormat="1" applyFill="1" applyAlignment="1">
      <alignment wrapText="1"/>
    </xf>
    <xf numFmtId="169" fontId="4" fillId="0" borderId="0" xfId="0" applyNumberFormat="1" applyFont="1" applyFill="1" applyAlignment="1">
      <alignment wrapText="1"/>
    </xf>
    <xf numFmtId="168" fontId="0" fillId="0" borderId="0" xfId="15" applyNumberFormat="1" applyAlignment="1">
      <alignment/>
    </xf>
    <xf numFmtId="168" fontId="0" fillId="0" borderId="0" xfId="0" applyNumberFormat="1" applyAlignment="1">
      <alignment/>
    </xf>
    <xf numFmtId="0" fontId="5" fillId="0" borderId="0" xfId="0" applyFont="1" applyFill="1" applyAlignment="1">
      <alignment/>
    </xf>
    <xf numFmtId="169" fontId="4" fillId="0" borderId="0" xfId="0" applyNumberFormat="1" applyFont="1" applyFill="1" applyAlignment="1">
      <alignment/>
    </xf>
    <xf numFmtId="169" fontId="13" fillId="0" borderId="0" xfId="15" applyNumberFormat="1" applyFont="1" applyFill="1" applyAlignment="1">
      <alignment/>
    </xf>
    <xf numFmtId="169" fontId="5" fillId="0" borderId="0" xfId="15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3" fontId="22" fillId="0" borderId="0" xfId="0" applyNumberFormat="1" applyFont="1" applyFill="1" applyAlignment="1">
      <alignment horizontal="left"/>
    </xf>
    <xf numFmtId="9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9" fontId="0" fillId="0" borderId="9" xfId="21" applyFont="1" applyBorder="1" applyAlignment="1">
      <alignment/>
    </xf>
    <xf numFmtId="0" fontId="0" fillId="0" borderId="14" xfId="0" applyBorder="1" applyAlignment="1">
      <alignment/>
    </xf>
    <xf numFmtId="0" fontId="0" fillId="0" borderId="7" xfId="0" applyBorder="1" applyAlignment="1">
      <alignment/>
    </xf>
    <xf numFmtId="9" fontId="0" fillId="0" borderId="0" xfId="21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9" fontId="0" fillId="0" borderId="10" xfId="21" applyBorder="1" applyAlignment="1">
      <alignment/>
    </xf>
    <xf numFmtId="0" fontId="0" fillId="0" borderId="15" xfId="0" applyBorder="1" applyAlignment="1">
      <alignment/>
    </xf>
    <xf numFmtId="9" fontId="0" fillId="0" borderId="9" xfId="21" applyBorder="1" applyAlignment="1">
      <alignment/>
    </xf>
    <xf numFmtId="9" fontId="2" fillId="0" borderId="9" xfId="21" applyFont="1" applyBorder="1" applyAlignment="1">
      <alignment/>
    </xf>
    <xf numFmtId="9" fontId="2" fillId="0" borderId="0" xfId="21" applyFont="1" applyBorder="1" applyAlignment="1">
      <alignment/>
    </xf>
    <xf numFmtId="0" fontId="0" fillId="0" borderId="10" xfId="0" applyBorder="1" applyAlignment="1">
      <alignment/>
    </xf>
    <xf numFmtId="9" fontId="0" fillId="0" borderId="10" xfId="21" applyFont="1" applyBorder="1" applyAlignment="1">
      <alignment/>
    </xf>
    <xf numFmtId="9" fontId="0" fillId="0" borderId="10" xfId="21" applyNumberFormat="1" applyFont="1" applyBorder="1" applyAlignment="1">
      <alignment/>
    </xf>
    <xf numFmtId="169" fontId="0" fillId="0" borderId="0" xfId="15" applyNumberForma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Fill="1" applyAlignment="1">
      <alignment wrapText="1"/>
    </xf>
    <xf numFmtId="169" fontId="5" fillId="0" borderId="0" xfId="0" applyNumberFormat="1" applyFont="1" applyFill="1" applyAlignment="1">
      <alignment wrapText="1"/>
    </xf>
    <xf numFmtId="3" fontId="5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169" fontId="2" fillId="0" borderId="0" xfId="15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0" fontId="13" fillId="3" borderId="7" xfId="0" applyFont="1" applyFill="1" applyBorder="1" applyAlignment="1">
      <alignment/>
    </xf>
    <xf numFmtId="169" fontId="13" fillId="3" borderId="7" xfId="15" applyNumberFormat="1" applyFont="1" applyFill="1" applyBorder="1" applyAlignment="1">
      <alignment/>
    </xf>
    <xf numFmtId="169" fontId="19" fillId="3" borderId="7" xfId="15" applyNumberFormat="1" applyFont="1" applyFill="1" applyBorder="1" applyAlignment="1">
      <alignment/>
    </xf>
    <xf numFmtId="169" fontId="2" fillId="3" borderId="7" xfId="15" applyNumberFormat="1" applyFont="1" applyFill="1" applyBorder="1" applyAlignment="1">
      <alignment/>
    </xf>
    <xf numFmtId="169" fontId="10" fillId="3" borderId="7" xfId="15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25" fillId="0" borderId="0" xfId="0" applyFont="1" applyFill="1" applyAlignment="1">
      <alignment/>
    </xf>
    <xf numFmtId="9" fontId="0" fillId="0" borderId="14" xfId="21" applyBorder="1" applyAlignment="1">
      <alignment/>
    </xf>
    <xf numFmtId="9" fontId="0" fillId="0" borderId="1" xfId="21" applyBorder="1" applyAlignment="1">
      <alignment/>
    </xf>
    <xf numFmtId="0" fontId="15" fillId="0" borderId="0" xfId="0" applyFont="1" applyFill="1" applyAlignment="1">
      <alignment/>
    </xf>
    <xf numFmtId="169" fontId="21" fillId="0" borderId="0" xfId="15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169" fontId="26" fillId="0" borderId="0" xfId="0" applyNumberFormat="1" applyFont="1" applyFill="1" applyAlignment="1">
      <alignment/>
    </xf>
    <xf numFmtId="179" fontId="26" fillId="0" borderId="0" xfId="21" applyNumberFormat="1" applyFont="1" applyFill="1" applyAlignment="1">
      <alignment horizontal="left" wrapText="1"/>
    </xf>
    <xf numFmtId="0" fontId="24" fillId="0" borderId="0" xfId="0" applyFont="1" applyFill="1" applyAlignment="1">
      <alignment horizontal="left"/>
    </xf>
    <xf numFmtId="3" fontId="24" fillId="0" borderId="0" xfId="0" applyNumberFormat="1" applyFont="1" applyFill="1" applyAlignment="1">
      <alignment horizontal="left"/>
    </xf>
    <xf numFmtId="1" fontId="2" fillId="0" borderId="0" xfId="0" applyNumberFormat="1" applyFont="1" applyAlignment="1">
      <alignment/>
    </xf>
    <xf numFmtId="173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0" fontId="23" fillId="0" borderId="0" xfId="0" applyFont="1" applyAlignment="1" applyProtection="1">
      <alignment horizontal="left"/>
      <protection/>
    </xf>
    <xf numFmtId="180" fontId="23" fillId="0" borderId="0" xfId="17" applyNumberFormat="1" applyFont="1" applyAlignment="1" applyProtection="1">
      <alignment horizontal="left"/>
      <protection/>
    </xf>
    <xf numFmtId="9" fontId="23" fillId="0" borderId="0" xfId="21" applyFont="1" applyAlignment="1" applyProtection="1">
      <alignment horizontal="left"/>
      <protection/>
    </xf>
    <xf numFmtId="0" fontId="27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83" fontId="0" fillId="0" borderId="0" xfId="0" applyNumberFormat="1" applyFont="1" applyAlignment="1" applyProtection="1">
      <alignment/>
      <protection/>
    </xf>
    <xf numFmtId="180" fontId="2" fillId="0" borderId="0" xfId="17" applyNumberFormat="1" applyFont="1" applyAlignment="1" applyProtection="1">
      <alignment/>
      <protection/>
    </xf>
    <xf numFmtId="9" fontId="0" fillId="0" borderId="0" xfId="21" applyFont="1" applyAlignment="1" applyProtection="1">
      <alignment horizontal="left"/>
      <protection/>
    </xf>
    <xf numFmtId="180" fontId="13" fillId="0" borderId="0" xfId="17" applyNumberFormat="1" applyFont="1" applyAlignment="1" applyProtection="1">
      <alignment horizontal="left"/>
      <protection/>
    </xf>
    <xf numFmtId="180" fontId="2" fillId="0" borderId="0" xfId="17" applyNumberFormat="1" applyFont="1" applyAlignment="1">
      <alignment/>
    </xf>
    <xf numFmtId="0" fontId="0" fillId="0" borderId="16" xfId="0" applyBorder="1" applyAlignment="1">
      <alignment/>
    </xf>
    <xf numFmtId="180" fontId="0" fillId="0" borderId="0" xfId="17" applyNumberFormat="1" applyAlignment="1">
      <alignment/>
    </xf>
    <xf numFmtId="180" fontId="0" fillId="0" borderId="16" xfId="17" applyNumberFormat="1" applyBorder="1" applyAlignment="1">
      <alignment/>
    </xf>
    <xf numFmtId="180" fontId="0" fillId="0" borderId="19" xfId="17" applyNumberFormat="1" applyBorder="1" applyAlignment="1">
      <alignment/>
    </xf>
    <xf numFmtId="180" fontId="0" fillId="0" borderId="20" xfId="17" applyNumberFormat="1" applyBorder="1" applyAlignment="1">
      <alignment/>
    </xf>
    <xf numFmtId="180" fontId="0" fillId="0" borderId="0" xfId="17" applyNumberFormat="1" applyFont="1" applyAlignment="1">
      <alignment/>
    </xf>
    <xf numFmtId="0" fontId="20" fillId="0" borderId="0" xfId="0" applyFont="1" applyFill="1" applyAlignment="1">
      <alignment/>
    </xf>
    <xf numFmtId="179" fontId="24" fillId="0" borderId="0" xfId="21" applyNumberFormat="1" applyFont="1" applyFill="1" applyAlignment="1">
      <alignment/>
    </xf>
    <xf numFmtId="180" fontId="0" fillId="0" borderId="9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8" fillId="0" borderId="0" xfId="0" applyNumberFormat="1" applyFont="1" applyBorder="1" applyAlignment="1">
      <alignment/>
    </xf>
    <xf numFmtId="9" fontId="8" fillId="0" borderId="1" xfId="21" applyFont="1" applyBorder="1" applyAlignment="1">
      <alignment/>
    </xf>
    <xf numFmtId="180" fontId="2" fillId="0" borderId="10" xfId="0" applyNumberFormat="1" applyFont="1" applyBorder="1" applyAlignment="1">
      <alignment/>
    </xf>
    <xf numFmtId="9" fontId="2" fillId="0" borderId="15" xfId="21" applyFont="1" applyBorder="1" applyAlignment="1">
      <alignment/>
    </xf>
    <xf numFmtId="0" fontId="0" fillId="0" borderId="21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0" fontId="12" fillId="0" borderId="21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1" fontId="4" fillId="0" borderId="0" xfId="0" applyNumberFormat="1" applyFont="1" applyFill="1" applyAlignment="1">
      <alignment horizontal="left"/>
    </xf>
    <xf numFmtId="1" fontId="22" fillId="0" borderId="0" xfId="0" applyNumberFormat="1" applyFont="1" applyFill="1" applyAlignment="1">
      <alignment horizontal="left"/>
    </xf>
    <xf numFmtId="1" fontId="24" fillId="0" borderId="0" xfId="0" applyNumberFormat="1" applyFont="1" applyFill="1" applyAlignment="1">
      <alignment horizontal="left"/>
    </xf>
    <xf numFmtId="1" fontId="0" fillId="0" borderId="0" xfId="0" applyNumberFormat="1" applyFill="1" applyBorder="1" applyAlignment="1">
      <alignment wrapText="1"/>
    </xf>
    <xf numFmtId="1" fontId="2" fillId="0" borderId="25" xfId="0" applyNumberFormat="1" applyFont="1" applyFill="1" applyBorder="1" applyAlignment="1">
      <alignment wrapText="1"/>
    </xf>
    <xf numFmtId="1" fontId="2" fillId="0" borderId="28" xfId="0" applyNumberFormat="1" applyFont="1" applyFill="1" applyBorder="1" applyAlignment="1">
      <alignment wrapText="1"/>
    </xf>
    <xf numFmtId="1" fontId="2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/>
    </xf>
    <xf numFmtId="169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wrapText="1"/>
    </xf>
    <xf numFmtId="0" fontId="29" fillId="0" borderId="0" xfId="0" applyFont="1" applyFill="1" applyAlignment="1">
      <alignment horizontal="right"/>
    </xf>
    <xf numFmtId="169" fontId="29" fillId="0" borderId="0" xfId="0" applyNumberFormat="1" applyFont="1" applyFill="1" applyAlignment="1">
      <alignment/>
    </xf>
    <xf numFmtId="169" fontId="29" fillId="0" borderId="0" xfId="15" applyNumberFormat="1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wrapText="1"/>
    </xf>
    <xf numFmtId="1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1" fontId="30" fillId="0" borderId="0" xfId="0" applyNumberFormat="1" applyFont="1" applyFill="1" applyAlignment="1">
      <alignment/>
    </xf>
    <xf numFmtId="180" fontId="0" fillId="0" borderId="0" xfId="17" applyNumberFormat="1" applyFill="1" applyAlignment="1">
      <alignment/>
    </xf>
    <xf numFmtId="1" fontId="0" fillId="0" borderId="0" xfId="0" applyNumberFormat="1" applyAlignment="1">
      <alignment/>
    </xf>
    <xf numFmtId="0" fontId="33" fillId="0" borderId="0" xfId="0" applyFont="1" applyFill="1" applyAlignment="1">
      <alignment wrapText="1"/>
    </xf>
    <xf numFmtId="0" fontId="28" fillId="0" borderId="0" xfId="0" applyFont="1" applyAlignment="1">
      <alignment/>
    </xf>
    <xf numFmtId="169" fontId="33" fillId="0" borderId="0" xfId="15" applyNumberFormat="1" applyFont="1" applyAlignment="1">
      <alignment/>
    </xf>
    <xf numFmtId="180" fontId="28" fillId="0" borderId="0" xfId="17" applyNumberFormat="1" applyFont="1" applyFill="1" applyAlignment="1">
      <alignment/>
    </xf>
    <xf numFmtId="180" fontId="33" fillId="0" borderId="0" xfId="17" applyNumberFormat="1" applyFont="1" applyAlignment="1">
      <alignment/>
    </xf>
    <xf numFmtId="180" fontId="5" fillId="0" borderId="0" xfId="17" applyNumberFormat="1" applyFont="1" applyBorder="1" applyAlignment="1">
      <alignment/>
    </xf>
    <xf numFmtId="0" fontId="5" fillId="0" borderId="0" xfId="0" applyFont="1" applyFill="1" applyAlignment="1">
      <alignment/>
    </xf>
    <xf numFmtId="180" fontId="5" fillId="0" borderId="0" xfId="17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44" fontId="5" fillId="0" borderId="0" xfId="17" applyNumberFormat="1" applyFont="1" applyFill="1" applyAlignment="1">
      <alignment/>
    </xf>
    <xf numFmtId="180" fontId="5" fillId="0" borderId="0" xfId="17" applyNumberFormat="1" applyFont="1" applyFill="1" applyAlignment="1">
      <alignment horizontal="right"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180" fontId="4" fillId="2" borderId="0" xfId="17" applyNumberFormat="1" applyFont="1" applyFill="1" applyAlignment="1">
      <alignment/>
    </xf>
    <xf numFmtId="181" fontId="0" fillId="2" borderId="0" xfId="17" applyNumberFormat="1" applyFill="1" applyAlignment="1">
      <alignment/>
    </xf>
    <xf numFmtId="180" fontId="5" fillId="2" borderId="0" xfId="17" applyNumberFormat="1" applyFont="1" applyFill="1" applyAlignment="1">
      <alignment/>
    </xf>
    <xf numFmtId="180" fontId="22" fillId="2" borderId="0" xfId="17" applyNumberFormat="1" applyFont="1" applyFill="1" applyAlignment="1">
      <alignment/>
    </xf>
    <xf numFmtId="180" fontId="5" fillId="2" borderId="0" xfId="17" applyNumberFormat="1" applyFont="1" applyFill="1" applyAlignment="1">
      <alignment/>
    </xf>
    <xf numFmtId="180" fontId="5" fillId="2" borderId="2" xfId="17" applyNumberFormat="1" applyFont="1" applyFill="1" applyBorder="1" applyAlignment="1">
      <alignment/>
    </xf>
    <xf numFmtId="180" fontId="5" fillId="2" borderId="0" xfId="17" applyNumberFormat="1" applyFont="1" applyFill="1" applyBorder="1" applyAlignment="1">
      <alignment/>
    </xf>
    <xf numFmtId="44" fontId="24" fillId="0" borderId="2" xfId="17" applyFont="1" applyBorder="1" applyAlignment="1">
      <alignment/>
    </xf>
    <xf numFmtId="0" fontId="0" fillId="0" borderId="0" xfId="0" applyAlignment="1" quotePrefix="1">
      <alignment/>
    </xf>
    <xf numFmtId="180" fontId="8" fillId="0" borderId="0" xfId="17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 horizontal="right"/>
    </xf>
    <xf numFmtId="169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9" fontId="7" fillId="0" borderId="0" xfId="21" applyFont="1" applyFill="1" applyAlignment="1">
      <alignment/>
    </xf>
    <xf numFmtId="0" fontId="7" fillId="0" borderId="0" xfId="0" applyFont="1" applyFill="1" applyAlignment="1">
      <alignment horizontal="right"/>
    </xf>
    <xf numFmtId="169" fontId="7" fillId="0" borderId="0" xfId="15" applyNumberFormat="1" applyFont="1" applyFill="1" applyAlignment="1">
      <alignment/>
    </xf>
    <xf numFmtId="9" fontId="0" fillId="0" borderId="0" xfId="21" applyNumberFormat="1" applyFont="1" applyFill="1" applyAlignment="1" quotePrefix="1">
      <alignment horizontal="left"/>
    </xf>
    <xf numFmtId="0" fontId="0" fillId="0" borderId="6" xfId="0" applyBorder="1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0" fillId="0" borderId="27" xfId="0" applyFont="1" applyBorder="1" applyAlignment="1">
      <alignment/>
    </xf>
    <xf numFmtId="180" fontId="0" fillId="0" borderId="0" xfId="0" applyNumberForma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80" fontId="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15" applyNumberFormat="1" applyFont="1" applyFill="1" applyBorder="1" applyAlignment="1">
      <alignment/>
    </xf>
    <xf numFmtId="169" fontId="18" fillId="0" borderId="0" xfId="15" applyNumberFormat="1" applyFont="1" applyFill="1" applyBorder="1" applyAlignment="1">
      <alignment/>
    </xf>
    <xf numFmtId="169" fontId="0" fillId="0" borderId="21" xfId="0" applyNumberFormat="1" applyFont="1" applyFill="1" applyBorder="1" applyAlignment="1">
      <alignment/>
    </xf>
    <xf numFmtId="169" fontId="0" fillId="0" borderId="23" xfId="15" applyNumberFormat="1" applyFont="1" applyFill="1" applyBorder="1" applyAlignment="1">
      <alignment/>
    </xf>
    <xf numFmtId="169" fontId="0" fillId="0" borderId="24" xfId="0" applyNumberFormat="1" applyFont="1" applyFill="1" applyBorder="1" applyAlignment="1">
      <alignment/>
    </xf>
    <xf numFmtId="169" fontId="0" fillId="0" borderId="25" xfId="15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180" fontId="0" fillId="0" borderId="24" xfId="0" applyNumberFormat="1" applyFont="1" applyBorder="1" applyAlignment="1">
      <alignment/>
    </xf>
    <xf numFmtId="169" fontId="8" fillId="0" borderId="25" xfId="15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169" fontId="0" fillId="0" borderId="28" xfId="15" applyNumberFormat="1" applyFont="1" applyFill="1" applyBorder="1" applyAlignment="1">
      <alignment/>
    </xf>
    <xf numFmtId="169" fontId="8" fillId="0" borderId="0" xfId="15" applyNumberFormat="1" applyFont="1" applyFill="1" applyAlignment="1">
      <alignment/>
    </xf>
    <xf numFmtId="180" fontId="0" fillId="0" borderId="0" xfId="21" applyNumberFormat="1" applyAlignment="1">
      <alignment/>
    </xf>
    <xf numFmtId="9" fontId="0" fillId="0" borderId="0" xfId="21" applyFill="1" applyAlignment="1">
      <alignment/>
    </xf>
    <xf numFmtId="9" fontId="18" fillId="0" borderId="0" xfId="21" applyFont="1" applyFill="1" applyAlignment="1">
      <alignment/>
    </xf>
    <xf numFmtId="9" fontId="0" fillId="0" borderId="0" xfId="21" applyNumberFormat="1" applyAlignment="1">
      <alignment/>
    </xf>
    <xf numFmtId="0" fontId="0" fillId="0" borderId="7" xfId="0" applyBorder="1" applyAlignment="1">
      <alignment horizontal="right"/>
    </xf>
    <xf numFmtId="180" fontId="2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8" xfId="0" applyBorder="1" applyAlignment="1">
      <alignment horizontal="right"/>
    </xf>
    <xf numFmtId="0" fontId="18" fillId="0" borderId="0" xfId="0" applyFont="1" applyFill="1" applyAlignment="1">
      <alignment/>
    </xf>
    <xf numFmtId="0" fontId="23" fillId="0" borderId="0" xfId="0" applyFont="1" applyFill="1" applyAlignment="1">
      <alignment/>
    </xf>
    <xf numFmtId="169" fontId="0" fillId="0" borderId="0" xfId="15" applyNumberFormat="1" applyFont="1" applyFill="1" applyAlignment="1">
      <alignment wrapText="1"/>
    </xf>
    <xf numFmtId="181" fontId="0" fillId="0" borderId="0" xfId="17" applyNumberFormat="1" applyFill="1" applyAlignment="1">
      <alignment/>
    </xf>
    <xf numFmtId="181" fontId="0" fillId="0" borderId="0" xfId="17" applyNumberFormat="1" applyFont="1" applyFill="1" applyAlignment="1">
      <alignment/>
    </xf>
    <xf numFmtId="181" fontId="2" fillId="0" borderId="0" xfId="17" applyNumberFormat="1" applyFont="1" applyFill="1" applyAlignment="1">
      <alignment/>
    </xf>
    <xf numFmtId="0" fontId="26" fillId="0" borderId="0" xfId="0" applyFont="1" applyFill="1" applyAlignment="1">
      <alignment/>
    </xf>
    <xf numFmtId="181" fontId="26" fillId="0" borderId="0" xfId="17" applyNumberFormat="1" applyFont="1" applyFill="1" applyAlignment="1">
      <alignment/>
    </xf>
    <xf numFmtId="181" fontId="26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0" fontId="0" fillId="0" borderId="8" xfId="0" applyFill="1" applyBorder="1" applyAlignment="1">
      <alignment/>
    </xf>
    <xf numFmtId="0" fontId="0" fillId="0" borderId="14" xfId="0" applyFill="1" applyBorder="1" applyAlignment="1">
      <alignment/>
    </xf>
    <xf numFmtId="0" fontId="18" fillId="0" borderId="9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NCSX Staffing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7"/>
          <c:w val="0.97725"/>
          <c:h val="0.91525"/>
        </c:manualLayout>
      </c:layout>
      <c:lineChart>
        <c:grouping val="standard"/>
        <c:varyColors val="0"/>
        <c:ser>
          <c:idx val="0"/>
          <c:order val="0"/>
          <c:tx>
            <c:strRef>
              <c:f>Staffing!$B$23</c:f>
              <c:strCache>
                <c:ptCount val="1"/>
                <c:pt idx="0">
                  <c:v>PPPL TECHS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Staffing!$C$1:$BJ$1</c:f>
              <c:strCache>
                <c:ptCount val="60"/>
                <c:pt idx="0">
                  <c:v>38626</c:v>
                </c:pt>
                <c:pt idx="1">
                  <c:v>38657</c:v>
                </c:pt>
                <c:pt idx="2">
                  <c:v>38687</c:v>
                </c:pt>
                <c:pt idx="3">
                  <c:v>38718</c:v>
                </c:pt>
                <c:pt idx="4">
                  <c:v>38749</c:v>
                </c:pt>
                <c:pt idx="5">
                  <c:v>38777</c:v>
                </c:pt>
                <c:pt idx="6">
                  <c:v>38808</c:v>
                </c:pt>
                <c:pt idx="7">
                  <c:v>38838</c:v>
                </c:pt>
                <c:pt idx="8">
                  <c:v>38869</c:v>
                </c:pt>
                <c:pt idx="9">
                  <c:v>38899</c:v>
                </c:pt>
                <c:pt idx="10">
                  <c:v>38930</c:v>
                </c:pt>
                <c:pt idx="11">
                  <c:v>38961</c:v>
                </c:pt>
                <c:pt idx="12">
                  <c:v>38991</c:v>
                </c:pt>
                <c:pt idx="13">
                  <c:v>39022</c:v>
                </c:pt>
                <c:pt idx="14">
                  <c:v>39052</c:v>
                </c:pt>
                <c:pt idx="15">
                  <c:v>39083</c:v>
                </c:pt>
                <c:pt idx="16">
                  <c:v>39114</c:v>
                </c:pt>
                <c:pt idx="17">
                  <c:v>39142</c:v>
                </c:pt>
                <c:pt idx="18">
                  <c:v>39173</c:v>
                </c:pt>
                <c:pt idx="19">
                  <c:v>39203</c:v>
                </c:pt>
                <c:pt idx="20">
                  <c:v>39234</c:v>
                </c:pt>
                <c:pt idx="21">
                  <c:v>39264</c:v>
                </c:pt>
                <c:pt idx="22">
                  <c:v>39295</c:v>
                </c:pt>
                <c:pt idx="23">
                  <c:v>39326</c:v>
                </c:pt>
                <c:pt idx="24">
                  <c:v>39356</c:v>
                </c:pt>
                <c:pt idx="25">
                  <c:v>39387</c:v>
                </c:pt>
                <c:pt idx="26">
                  <c:v>39417</c:v>
                </c:pt>
                <c:pt idx="27">
                  <c:v>39448</c:v>
                </c:pt>
                <c:pt idx="28">
                  <c:v>39479</c:v>
                </c:pt>
                <c:pt idx="29">
                  <c:v>39508</c:v>
                </c:pt>
                <c:pt idx="30">
                  <c:v>39539</c:v>
                </c:pt>
                <c:pt idx="31">
                  <c:v>39569</c:v>
                </c:pt>
                <c:pt idx="32">
                  <c:v>39600</c:v>
                </c:pt>
                <c:pt idx="33">
                  <c:v>39630</c:v>
                </c:pt>
                <c:pt idx="34">
                  <c:v>39661</c:v>
                </c:pt>
                <c:pt idx="35">
                  <c:v>39692</c:v>
                </c:pt>
                <c:pt idx="36">
                  <c:v>39722</c:v>
                </c:pt>
                <c:pt idx="37">
                  <c:v>39753</c:v>
                </c:pt>
                <c:pt idx="38">
                  <c:v>39783</c:v>
                </c:pt>
                <c:pt idx="39">
                  <c:v>39814</c:v>
                </c:pt>
                <c:pt idx="40">
                  <c:v>39845</c:v>
                </c:pt>
                <c:pt idx="41">
                  <c:v>39873</c:v>
                </c:pt>
                <c:pt idx="42">
                  <c:v>39904</c:v>
                </c:pt>
                <c:pt idx="43">
                  <c:v>39934</c:v>
                </c:pt>
                <c:pt idx="44">
                  <c:v>39965</c:v>
                </c:pt>
                <c:pt idx="45">
                  <c:v>39995</c:v>
                </c:pt>
                <c:pt idx="46">
                  <c:v>40026</c:v>
                </c:pt>
                <c:pt idx="47">
                  <c:v>40057</c:v>
                </c:pt>
                <c:pt idx="48">
                  <c:v>40087</c:v>
                </c:pt>
                <c:pt idx="49">
                  <c:v>40118</c:v>
                </c:pt>
                <c:pt idx="50">
                  <c:v>40148</c:v>
                </c:pt>
                <c:pt idx="51">
                  <c:v>40179</c:v>
                </c:pt>
                <c:pt idx="52">
                  <c:v>40210</c:v>
                </c:pt>
                <c:pt idx="53">
                  <c:v>40238</c:v>
                </c:pt>
                <c:pt idx="54">
                  <c:v>40269</c:v>
                </c:pt>
                <c:pt idx="55">
                  <c:v>40299</c:v>
                </c:pt>
                <c:pt idx="56">
                  <c:v>40330</c:v>
                </c:pt>
                <c:pt idx="57">
                  <c:v>40360</c:v>
                </c:pt>
                <c:pt idx="58">
                  <c:v>40391</c:v>
                </c:pt>
                <c:pt idx="59">
                  <c:v>40422</c:v>
                </c:pt>
              </c:strCache>
            </c:strRef>
          </c:cat>
          <c:val>
            <c:numRef>
              <c:f>Staffing!$C$23:$BJ$23</c:f>
              <c:numCache>
                <c:ptCount val="60"/>
                <c:pt idx="0">
                  <c:v>5.9</c:v>
                </c:pt>
                <c:pt idx="1">
                  <c:v>5.7</c:v>
                </c:pt>
                <c:pt idx="2">
                  <c:v>8.1</c:v>
                </c:pt>
                <c:pt idx="3">
                  <c:v>5.7</c:v>
                </c:pt>
                <c:pt idx="4">
                  <c:v>5.1</c:v>
                </c:pt>
                <c:pt idx="5">
                  <c:v>12.7</c:v>
                </c:pt>
                <c:pt idx="6">
                  <c:v>10.1</c:v>
                </c:pt>
                <c:pt idx="7">
                  <c:v>11.8</c:v>
                </c:pt>
                <c:pt idx="8">
                  <c:v>9.6</c:v>
                </c:pt>
                <c:pt idx="9">
                  <c:v>11.7</c:v>
                </c:pt>
                <c:pt idx="10">
                  <c:v>17.7</c:v>
                </c:pt>
                <c:pt idx="11">
                  <c:v>18.4</c:v>
                </c:pt>
                <c:pt idx="12">
                  <c:v>20.1</c:v>
                </c:pt>
                <c:pt idx="13">
                  <c:v>22.6</c:v>
                </c:pt>
                <c:pt idx="14">
                  <c:v>15.8</c:v>
                </c:pt>
                <c:pt idx="15">
                  <c:v>22.8</c:v>
                </c:pt>
                <c:pt idx="16">
                  <c:v>22.9</c:v>
                </c:pt>
                <c:pt idx="17">
                  <c:v>20.7</c:v>
                </c:pt>
                <c:pt idx="18">
                  <c:v>20.7</c:v>
                </c:pt>
                <c:pt idx="19">
                  <c:v>25.7</c:v>
                </c:pt>
                <c:pt idx="20">
                  <c:v>25.7</c:v>
                </c:pt>
                <c:pt idx="21">
                  <c:v>23</c:v>
                </c:pt>
                <c:pt idx="22">
                  <c:v>26.1</c:v>
                </c:pt>
                <c:pt idx="23">
                  <c:v>17.3</c:v>
                </c:pt>
                <c:pt idx="24">
                  <c:v>28.5</c:v>
                </c:pt>
                <c:pt idx="25">
                  <c:v>26.1</c:v>
                </c:pt>
                <c:pt idx="26">
                  <c:v>17.3</c:v>
                </c:pt>
                <c:pt idx="27">
                  <c:v>29.4</c:v>
                </c:pt>
                <c:pt idx="28">
                  <c:v>30.3</c:v>
                </c:pt>
                <c:pt idx="29">
                  <c:v>25.3</c:v>
                </c:pt>
                <c:pt idx="30">
                  <c:v>28.7</c:v>
                </c:pt>
                <c:pt idx="31">
                  <c:v>29.4</c:v>
                </c:pt>
                <c:pt idx="32">
                  <c:v>24.1</c:v>
                </c:pt>
                <c:pt idx="33">
                  <c:v>20.4</c:v>
                </c:pt>
                <c:pt idx="34">
                  <c:v>30.5</c:v>
                </c:pt>
                <c:pt idx="35">
                  <c:v>28</c:v>
                </c:pt>
                <c:pt idx="36">
                  <c:v>33.3</c:v>
                </c:pt>
                <c:pt idx="37">
                  <c:v>33.7</c:v>
                </c:pt>
                <c:pt idx="38">
                  <c:v>29.6</c:v>
                </c:pt>
                <c:pt idx="39">
                  <c:v>43.5</c:v>
                </c:pt>
                <c:pt idx="40">
                  <c:v>41.8</c:v>
                </c:pt>
                <c:pt idx="41">
                  <c:v>32.1</c:v>
                </c:pt>
                <c:pt idx="42">
                  <c:v>28.9</c:v>
                </c:pt>
                <c:pt idx="43">
                  <c:v>26.9</c:v>
                </c:pt>
                <c:pt idx="44">
                  <c:v>21.6</c:v>
                </c:pt>
                <c:pt idx="45">
                  <c:v>22.4</c:v>
                </c:pt>
                <c:pt idx="46">
                  <c:v>23.9</c:v>
                </c:pt>
                <c:pt idx="47">
                  <c:v>27</c:v>
                </c:pt>
                <c:pt idx="48">
                  <c:v>22.3</c:v>
                </c:pt>
                <c:pt idx="49">
                  <c:v>15.7</c:v>
                </c:pt>
                <c:pt idx="50">
                  <c:v>21.3</c:v>
                </c:pt>
                <c:pt idx="51">
                  <c:v>16</c:v>
                </c:pt>
                <c:pt idx="52">
                  <c:v>12.4</c:v>
                </c:pt>
                <c:pt idx="53">
                  <c:v>7.7</c:v>
                </c:pt>
                <c:pt idx="54">
                  <c:v>4.2</c:v>
                </c:pt>
                <c:pt idx="55">
                  <c:v>3.9</c:v>
                </c:pt>
                <c:pt idx="56">
                  <c:v>4.2</c:v>
                </c:pt>
                <c:pt idx="57">
                  <c:v>4.5</c:v>
                </c:pt>
                <c:pt idx="58">
                  <c:v>3.9</c:v>
                </c:pt>
                <c:pt idx="59">
                  <c:v>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Staffing!$B$24</c:f>
              <c:strCache>
                <c:ptCount val="1"/>
                <c:pt idx="0">
                  <c:v>PPPL ENGR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Staffing!$C$1:$BJ$1</c:f>
              <c:strCache>
                <c:ptCount val="60"/>
                <c:pt idx="0">
                  <c:v>38626</c:v>
                </c:pt>
                <c:pt idx="1">
                  <c:v>38657</c:v>
                </c:pt>
                <c:pt idx="2">
                  <c:v>38687</c:v>
                </c:pt>
                <c:pt idx="3">
                  <c:v>38718</c:v>
                </c:pt>
                <c:pt idx="4">
                  <c:v>38749</c:v>
                </c:pt>
                <c:pt idx="5">
                  <c:v>38777</c:v>
                </c:pt>
                <c:pt idx="6">
                  <c:v>38808</c:v>
                </c:pt>
                <c:pt idx="7">
                  <c:v>38838</c:v>
                </c:pt>
                <c:pt idx="8">
                  <c:v>38869</c:v>
                </c:pt>
                <c:pt idx="9">
                  <c:v>38899</c:v>
                </c:pt>
                <c:pt idx="10">
                  <c:v>38930</c:v>
                </c:pt>
                <c:pt idx="11">
                  <c:v>38961</c:v>
                </c:pt>
                <c:pt idx="12">
                  <c:v>38991</c:v>
                </c:pt>
                <c:pt idx="13">
                  <c:v>39022</c:v>
                </c:pt>
                <c:pt idx="14">
                  <c:v>39052</c:v>
                </c:pt>
                <c:pt idx="15">
                  <c:v>39083</c:v>
                </c:pt>
                <c:pt idx="16">
                  <c:v>39114</c:v>
                </c:pt>
                <c:pt idx="17">
                  <c:v>39142</c:v>
                </c:pt>
                <c:pt idx="18">
                  <c:v>39173</c:v>
                </c:pt>
                <c:pt idx="19">
                  <c:v>39203</c:v>
                </c:pt>
                <c:pt idx="20">
                  <c:v>39234</c:v>
                </c:pt>
                <c:pt idx="21">
                  <c:v>39264</c:v>
                </c:pt>
                <c:pt idx="22">
                  <c:v>39295</c:v>
                </c:pt>
                <c:pt idx="23">
                  <c:v>39326</c:v>
                </c:pt>
                <c:pt idx="24">
                  <c:v>39356</c:v>
                </c:pt>
                <c:pt idx="25">
                  <c:v>39387</c:v>
                </c:pt>
                <c:pt idx="26">
                  <c:v>39417</c:v>
                </c:pt>
                <c:pt idx="27">
                  <c:v>39448</c:v>
                </c:pt>
                <c:pt idx="28">
                  <c:v>39479</c:v>
                </c:pt>
                <c:pt idx="29">
                  <c:v>39508</c:v>
                </c:pt>
                <c:pt idx="30">
                  <c:v>39539</c:v>
                </c:pt>
                <c:pt idx="31">
                  <c:v>39569</c:v>
                </c:pt>
                <c:pt idx="32">
                  <c:v>39600</c:v>
                </c:pt>
                <c:pt idx="33">
                  <c:v>39630</c:v>
                </c:pt>
                <c:pt idx="34">
                  <c:v>39661</c:v>
                </c:pt>
                <c:pt idx="35">
                  <c:v>39692</c:v>
                </c:pt>
                <c:pt idx="36">
                  <c:v>39722</c:v>
                </c:pt>
                <c:pt idx="37">
                  <c:v>39753</c:v>
                </c:pt>
                <c:pt idx="38">
                  <c:v>39783</c:v>
                </c:pt>
                <c:pt idx="39">
                  <c:v>39814</c:v>
                </c:pt>
                <c:pt idx="40">
                  <c:v>39845</c:v>
                </c:pt>
                <c:pt idx="41">
                  <c:v>39873</c:v>
                </c:pt>
                <c:pt idx="42">
                  <c:v>39904</c:v>
                </c:pt>
                <c:pt idx="43">
                  <c:v>39934</c:v>
                </c:pt>
                <c:pt idx="44">
                  <c:v>39965</c:v>
                </c:pt>
                <c:pt idx="45">
                  <c:v>39995</c:v>
                </c:pt>
                <c:pt idx="46">
                  <c:v>40026</c:v>
                </c:pt>
                <c:pt idx="47">
                  <c:v>40057</c:v>
                </c:pt>
                <c:pt idx="48">
                  <c:v>40087</c:v>
                </c:pt>
                <c:pt idx="49">
                  <c:v>40118</c:v>
                </c:pt>
                <c:pt idx="50">
                  <c:v>40148</c:v>
                </c:pt>
                <c:pt idx="51">
                  <c:v>40179</c:v>
                </c:pt>
                <c:pt idx="52">
                  <c:v>40210</c:v>
                </c:pt>
                <c:pt idx="53">
                  <c:v>40238</c:v>
                </c:pt>
                <c:pt idx="54">
                  <c:v>40269</c:v>
                </c:pt>
                <c:pt idx="55">
                  <c:v>40299</c:v>
                </c:pt>
                <c:pt idx="56">
                  <c:v>40330</c:v>
                </c:pt>
                <c:pt idx="57">
                  <c:v>40360</c:v>
                </c:pt>
                <c:pt idx="58">
                  <c:v>40391</c:v>
                </c:pt>
                <c:pt idx="59">
                  <c:v>40422</c:v>
                </c:pt>
              </c:strCache>
            </c:strRef>
          </c:cat>
          <c:val>
            <c:numRef>
              <c:f>Staffing!$C$24:$BJ$24</c:f>
              <c:numCache>
                <c:ptCount val="60"/>
                <c:pt idx="0">
                  <c:v>7.7</c:v>
                </c:pt>
                <c:pt idx="1">
                  <c:v>7.6</c:v>
                </c:pt>
                <c:pt idx="2">
                  <c:v>6.6</c:v>
                </c:pt>
                <c:pt idx="3">
                  <c:v>8.6</c:v>
                </c:pt>
                <c:pt idx="4">
                  <c:v>8.5</c:v>
                </c:pt>
                <c:pt idx="5">
                  <c:v>18.5</c:v>
                </c:pt>
                <c:pt idx="6">
                  <c:v>12.2</c:v>
                </c:pt>
                <c:pt idx="7">
                  <c:v>11.4</c:v>
                </c:pt>
                <c:pt idx="8">
                  <c:v>10</c:v>
                </c:pt>
                <c:pt idx="9">
                  <c:v>9.6</c:v>
                </c:pt>
                <c:pt idx="10">
                  <c:v>9.7</c:v>
                </c:pt>
                <c:pt idx="11">
                  <c:v>8.7</c:v>
                </c:pt>
                <c:pt idx="12">
                  <c:v>8.4</c:v>
                </c:pt>
                <c:pt idx="13">
                  <c:v>8.5</c:v>
                </c:pt>
                <c:pt idx="14">
                  <c:v>6.7</c:v>
                </c:pt>
                <c:pt idx="15">
                  <c:v>8.7</c:v>
                </c:pt>
                <c:pt idx="16">
                  <c:v>7.2</c:v>
                </c:pt>
                <c:pt idx="17">
                  <c:v>8.1</c:v>
                </c:pt>
                <c:pt idx="18">
                  <c:v>7</c:v>
                </c:pt>
                <c:pt idx="19">
                  <c:v>8</c:v>
                </c:pt>
                <c:pt idx="20">
                  <c:v>7.8</c:v>
                </c:pt>
                <c:pt idx="21">
                  <c:v>6.5</c:v>
                </c:pt>
                <c:pt idx="22">
                  <c:v>7.3</c:v>
                </c:pt>
                <c:pt idx="23">
                  <c:v>6.1</c:v>
                </c:pt>
                <c:pt idx="24">
                  <c:v>11.1</c:v>
                </c:pt>
                <c:pt idx="25">
                  <c:v>10.4</c:v>
                </c:pt>
                <c:pt idx="26">
                  <c:v>8.6</c:v>
                </c:pt>
                <c:pt idx="27">
                  <c:v>11.3</c:v>
                </c:pt>
                <c:pt idx="28">
                  <c:v>9.6</c:v>
                </c:pt>
                <c:pt idx="29">
                  <c:v>10</c:v>
                </c:pt>
                <c:pt idx="30">
                  <c:v>8.4</c:v>
                </c:pt>
                <c:pt idx="31">
                  <c:v>8.5</c:v>
                </c:pt>
                <c:pt idx="32">
                  <c:v>7.7</c:v>
                </c:pt>
                <c:pt idx="33">
                  <c:v>8.4</c:v>
                </c:pt>
                <c:pt idx="34">
                  <c:v>9.3</c:v>
                </c:pt>
                <c:pt idx="35">
                  <c:v>9.4</c:v>
                </c:pt>
                <c:pt idx="36">
                  <c:v>12.7</c:v>
                </c:pt>
                <c:pt idx="37">
                  <c:v>11.7</c:v>
                </c:pt>
                <c:pt idx="38">
                  <c:v>9.1</c:v>
                </c:pt>
                <c:pt idx="39">
                  <c:v>12.7</c:v>
                </c:pt>
                <c:pt idx="40">
                  <c:v>12.1</c:v>
                </c:pt>
                <c:pt idx="41">
                  <c:v>12.1</c:v>
                </c:pt>
                <c:pt idx="42">
                  <c:v>11.5</c:v>
                </c:pt>
                <c:pt idx="43">
                  <c:v>10.9</c:v>
                </c:pt>
                <c:pt idx="44">
                  <c:v>10.4</c:v>
                </c:pt>
                <c:pt idx="45">
                  <c:v>10.7</c:v>
                </c:pt>
                <c:pt idx="46">
                  <c:v>9.6</c:v>
                </c:pt>
                <c:pt idx="47">
                  <c:v>9.2</c:v>
                </c:pt>
                <c:pt idx="48">
                  <c:v>9.8</c:v>
                </c:pt>
                <c:pt idx="49">
                  <c:v>8</c:v>
                </c:pt>
                <c:pt idx="50">
                  <c:v>12</c:v>
                </c:pt>
                <c:pt idx="51">
                  <c:v>11</c:v>
                </c:pt>
                <c:pt idx="52">
                  <c:v>9.4</c:v>
                </c:pt>
                <c:pt idx="53">
                  <c:v>7.2</c:v>
                </c:pt>
                <c:pt idx="54">
                  <c:v>5.5</c:v>
                </c:pt>
                <c:pt idx="55">
                  <c:v>5.2</c:v>
                </c:pt>
                <c:pt idx="56">
                  <c:v>5</c:v>
                </c:pt>
                <c:pt idx="57">
                  <c:v>5.3</c:v>
                </c:pt>
                <c:pt idx="58">
                  <c:v>4.8</c:v>
                </c:pt>
                <c:pt idx="59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Staffing!$B$25</c:f>
              <c:strCache>
                <c:ptCount val="1"/>
                <c:pt idx="0">
                  <c:v>ORNL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Staffing!$C$1:$BJ$1</c:f>
              <c:strCache>
                <c:ptCount val="60"/>
                <c:pt idx="0">
                  <c:v>38626</c:v>
                </c:pt>
                <c:pt idx="1">
                  <c:v>38657</c:v>
                </c:pt>
                <c:pt idx="2">
                  <c:v>38687</c:v>
                </c:pt>
                <c:pt idx="3">
                  <c:v>38718</c:v>
                </c:pt>
                <c:pt idx="4">
                  <c:v>38749</c:v>
                </c:pt>
                <c:pt idx="5">
                  <c:v>38777</c:v>
                </c:pt>
                <c:pt idx="6">
                  <c:v>38808</c:v>
                </c:pt>
                <c:pt idx="7">
                  <c:v>38838</c:v>
                </c:pt>
                <c:pt idx="8">
                  <c:v>38869</c:v>
                </c:pt>
                <c:pt idx="9">
                  <c:v>38899</c:v>
                </c:pt>
                <c:pt idx="10">
                  <c:v>38930</c:v>
                </c:pt>
                <c:pt idx="11">
                  <c:v>38961</c:v>
                </c:pt>
                <c:pt idx="12">
                  <c:v>38991</c:v>
                </c:pt>
                <c:pt idx="13">
                  <c:v>39022</c:v>
                </c:pt>
                <c:pt idx="14">
                  <c:v>39052</c:v>
                </c:pt>
                <c:pt idx="15">
                  <c:v>39083</c:v>
                </c:pt>
                <c:pt idx="16">
                  <c:v>39114</c:v>
                </c:pt>
                <c:pt idx="17">
                  <c:v>39142</c:v>
                </c:pt>
                <c:pt idx="18">
                  <c:v>39173</c:v>
                </c:pt>
                <c:pt idx="19">
                  <c:v>39203</c:v>
                </c:pt>
                <c:pt idx="20">
                  <c:v>39234</c:v>
                </c:pt>
                <c:pt idx="21">
                  <c:v>39264</c:v>
                </c:pt>
                <c:pt idx="22">
                  <c:v>39295</c:v>
                </c:pt>
                <c:pt idx="23">
                  <c:v>39326</c:v>
                </c:pt>
                <c:pt idx="24">
                  <c:v>39356</c:v>
                </c:pt>
                <c:pt idx="25">
                  <c:v>39387</c:v>
                </c:pt>
                <c:pt idx="26">
                  <c:v>39417</c:v>
                </c:pt>
                <c:pt idx="27">
                  <c:v>39448</c:v>
                </c:pt>
                <c:pt idx="28">
                  <c:v>39479</c:v>
                </c:pt>
                <c:pt idx="29">
                  <c:v>39508</c:v>
                </c:pt>
                <c:pt idx="30">
                  <c:v>39539</c:v>
                </c:pt>
                <c:pt idx="31">
                  <c:v>39569</c:v>
                </c:pt>
                <c:pt idx="32">
                  <c:v>39600</c:v>
                </c:pt>
                <c:pt idx="33">
                  <c:v>39630</c:v>
                </c:pt>
                <c:pt idx="34">
                  <c:v>39661</c:v>
                </c:pt>
                <c:pt idx="35">
                  <c:v>39692</c:v>
                </c:pt>
                <c:pt idx="36">
                  <c:v>39722</c:v>
                </c:pt>
                <c:pt idx="37">
                  <c:v>39753</c:v>
                </c:pt>
                <c:pt idx="38">
                  <c:v>39783</c:v>
                </c:pt>
                <c:pt idx="39">
                  <c:v>39814</c:v>
                </c:pt>
                <c:pt idx="40">
                  <c:v>39845</c:v>
                </c:pt>
                <c:pt idx="41">
                  <c:v>39873</c:v>
                </c:pt>
                <c:pt idx="42">
                  <c:v>39904</c:v>
                </c:pt>
                <c:pt idx="43">
                  <c:v>39934</c:v>
                </c:pt>
                <c:pt idx="44">
                  <c:v>39965</c:v>
                </c:pt>
                <c:pt idx="45">
                  <c:v>39995</c:v>
                </c:pt>
                <c:pt idx="46">
                  <c:v>40026</c:v>
                </c:pt>
                <c:pt idx="47">
                  <c:v>40057</c:v>
                </c:pt>
                <c:pt idx="48">
                  <c:v>40087</c:v>
                </c:pt>
                <c:pt idx="49">
                  <c:v>40118</c:v>
                </c:pt>
                <c:pt idx="50">
                  <c:v>40148</c:v>
                </c:pt>
                <c:pt idx="51">
                  <c:v>40179</c:v>
                </c:pt>
                <c:pt idx="52">
                  <c:v>40210</c:v>
                </c:pt>
                <c:pt idx="53">
                  <c:v>40238</c:v>
                </c:pt>
                <c:pt idx="54">
                  <c:v>40269</c:v>
                </c:pt>
                <c:pt idx="55">
                  <c:v>40299</c:v>
                </c:pt>
                <c:pt idx="56">
                  <c:v>40330</c:v>
                </c:pt>
                <c:pt idx="57">
                  <c:v>40360</c:v>
                </c:pt>
                <c:pt idx="58">
                  <c:v>40391</c:v>
                </c:pt>
                <c:pt idx="59">
                  <c:v>40422</c:v>
                </c:pt>
              </c:strCache>
            </c:strRef>
          </c:cat>
          <c:val>
            <c:numRef>
              <c:f>Staffing!$C$25:$BJ$25</c:f>
              <c:numCache>
                <c:ptCount val="60"/>
                <c:pt idx="0">
                  <c:v>5.7</c:v>
                </c:pt>
                <c:pt idx="1">
                  <c:v>5.2</c:v>
                </c:pt>
                <c:pt idx="2">
                  <c:v>4.3</c:v>
                </c:pt>
                <c:pt idx="3">
                  <c:v>5.4</c:v>
                </c:pt>
                <c:pt idx="4">
                  <c:v>6.3</c:v>
                </c:pt>
                <c:pt idx="5">
                  <c:v>20.3</c:v>
                </c:pt>
                <c:pt idx="6">
                  <c:v>10</c:v>
                </c:pt>
                <c:pt idx="7">
                  <c:v>8.4</c:v>
                </c:pt>
                <c:pt idx="8">
                  <c:v>7</c:v>
                </c:pt>
                <c:pt idx="9">
                  <c:v>5.9</c:v>
                </c:pt>
                <c:pt idx="10">
                  <c:v>6.3</c:v>
                </c:pt>
                <c:pt idx="11">
                  <c:v>5.7</c:v>
                </c:pt>
                <c:pt idx="12">
                  <c:v>2.7</c:v>
                </c:pt>
                <c:pt idx="13">
                  <c:v>2.5</c:v>
                </c:pt>
                <c:pt idx="14">
                  <c:v>2.2</c:v>
                </c:pt>
                <c:pt idx="15">
                  <c:v>2.6</c:v>
                </c:pt>
                <c:pt idx="16">
                  <c:v>2.3</c:v>
                </c:pt>
                <c:pt idx="17">
                  <c:v>2.7</c:v>
                </c:pt>
                <c:pt idx="18">
                  <c:v>2.2</c:v>
                </c:pt>
                <c:pt idx="19">
                  <c:v>2.5</c:v>
                </c:pt>
                <c:pt idx="20">
                  <c:v>2.5</c:v>
                </c:pt>
                <c:pt idx="21">
                  <c:v>2.8</c:v>
                </c:pt>
                <c:pt idx="22">
                  <c:v>2.6</c:v>
                </c:pt>
                <c:pt idx="23">
                  <c:v>2.3</c:v>
                </c:pt>
                <c:pt idx="24">
                  <c:v>2</c:v>
                </c:pt>
                <c:pt idx="25">
                  <c:v>1.7</c:v>
                </c:pt>
                <c:pt idx="26">
                  <c:v>1.3</c:v>
                </c:pt>
                <c:pt idx="27">
                  <c:v>2</c:v>
                </c:pt>
                <c:pt idx="28">
                  <c:v>2.8</c:v>
                </c:pt>
                <c:pt idx="29">
                  <c:v>2.7</c:v>
                </c:pt>
                <c:pt idx="30">
                  <c:v>2.9</c:v>
                </c:pt>
                <c:pt idx="31">
                  <c:v>3.1</c:v>
                </c:pt>
                <c:pt idx="32">
                  <c:v>2.9</c:v>
                </c:pt>
                <c:pt idx="33">
                  <c:v>3.6</c:v>
                </c:pt>
                <c:pt idx="34">
                  <c:v>3.9</c:v>
                </c:pt>
                <c:pt idx="35">
                  <c:v>2.9</c:v>
                </c:pt>
                <c:pt idx="36">
                  <c:v>2.2</c:v>
                </c:pt>
                <c:pt idx="37">
                  <c:v>1.9</c:v>
                </c:pt>
                <c:pt idx="38">
                  <c:v>1.4</c:v>
                </c:pt>
                <c:pt idx="39">
                  <c:v>2.3</c:v>
                </c:pt>
                <c:pt idx="40">
                  <c:v>1.6</c:v>
                </c:pt>
                <c:pt idx="41">
                  <c:v>1.1</c:v>
                </c:pt>
                <c:pt idx="42">
                  <c:v>1.2</c:v>
                </c:pt>
                <c:pt idx="43">
                  <c:v>1</c:v>
                </c:pt>
                <c:pt idx="44">
                  <c:v>0.8</c:v>
                </c:pt>
                <c:pt idx="45">
                  <c:v>0.9</c:v>
                </c:pt>
                <c:pt idx="46">
                  <c:v>0.8</c:v>
                </c:pt>
                <c:pt idx="47">
                  <c:v>0.6</c:v>
                </c:pt>
                <c:pt idx="48">
                  <c:v>0.8</c:v>
                </c:pt>
                <c:pt idx="49">
                  <c:v>0.7</c:v>
                </c:pt>
                <c:pt idx="50">
                  <c:v>0.8</c:v>
                </c:pt>
                <c:pt idx="51">
                  <c:v>0.7</c:v>
                </c:pt>
                <c:pt idx="52">
                  <c:v>0.7</c:v>
                </c:pt>
                <c:pt idx="53">
                  <c:v>0.7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</c:ser>
        <c:axId val="46465709"/>
        <c:axId val="15538198"/>
      </c:lineChart>
      <c:catAx>
        <c:axId val="464657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5538198"/>
        <c:crosses val="autoZero"/>
        <c:auto val="1"/>
        <c:lblOffset val="100"/>
        <c:noMultiLvlLbl val="0"/>
      </c:catAx>
      <c:valAx>
        <c:axId val="15538198"/>
        <c:scaling>
          <c:orientation val="minMax"/>
          <c:max val="4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657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25"/>
          <c:y val="0.24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"/>
          <c:y val="0.15825"/>
          <c:w val="0.48925"/>
          <c:h val="0.69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'ECP24 ECPxxReconciliation'!$AA$124:$AB$124</c:f>
              <c:strCache>
                <c:ptCount val="2"/>
                <c:pt idx="0">
                  <c:v>Stretchout</c:v>
                </c:pt>
                <c:pt idx="1">
                  <c:v>Estimate Growth</c:v>
                </c:pt>
              </c:strCache>
            </c:strRef>
          </c:cat>
          <c:val>
            <c:numRef>
              <c:f>'ECP24 ECPxxReconciliation'!$AA$123:$AB$123</c:f>
              <c:numCache>
                <c:ptCount val="2"/>
                <c:pt idx="0">
                  <c:v>5103</c:v>
                </c:pt>
                <c:pt idx="1">
                  <c:v>2681.38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5400000" scaled="1"/>
    </a:gradFill>
  </c:spPr>
  <c:txPr>
    <a:bodyPr vert="horz" rot="0"/>
    <a:lstStyle/>
    <a:p>
      <a:pPr>
        <a:defRPr lang="en-US" cap="none" sz="1325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'ECP24 ECPxxReconciliation'!$AD$127:$AG$127</c:f>
              <c:strCache>
                <c:ptCount val="1"/>
                <c:pt idx="0">
                  <c:v>Contingency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'ECP24 ECPxxReconciliation'!$AH$123:$AV$123</c:f>
              <c:strCache>
                <c:ptCount val="15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14">
                  <c:v>FY09</c:v>
                </c:pt>
              </c:strCache>
            </c:strRef>
          </c:cat>
          <c:val>
            <c:numRef>
              <c:f>'ECP24 ECPxxReconciliation'!$AH$127:$AV$127</c:f>
              <c:numCache>
                <c:ptCount val="15"/>
                <c:pt idx="1">
                  <c:v>0</c:v>
                </c:pt>
                <c:pt idx="2">
                  <c:v>800.24</c:v>
                </c:pt>
                <c:pt idx="3">
                  <c:v>3000</c:v>
                </c:pt>
                <c:pt idx="4">
                  <c:v>2600</c:v>
                </c:pt>
                <c:pt idx="5">
                  <c:v>3100</c:v>
                </c:pt>
                <c:pt idx="14">
                  <c:v>2742</c:v>
                </c:pt>
              </c:numCache>
            </c:numRef>
          </c:val>
        </c:ser>
        <c:ser>
          <c:idx val="3"/>
          <c:order val="3"/>
          <c:tx>
            <c:strRef>
              <c:f>'ECP24 ECPxxReconciliation'!$AD$128:$AG$128</c:f>
              <c:strCache>
                <c:ptCount val="1"/>
                <c:pt idx="0">
                  <c:v>PMB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'ECP24 ECPxxReconciliation'!$AH$123:$AV$123</c:f>
              <c:strCache>
                <c:ptCount val="15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14">
                  <c:v>FY09</c:v>
                </c:pt>
              </c:strCache>
            </c:strRef>
          </c:cat>
          <c:val>
            <c:numRef>
              <c:f>'ECP24 ECPxxReconciliation'!$AH$128:$AV$128</c:f>
              <c:numCache>
                <c:ptCount val="15"/>
                <c:pt idx="0">
                  <c:v>6062.339999999999</c:v>
                </c:pt>
                <c:pt idx="1">
                  <c:v>13658.240000000003</c:v>
                </c:pt>
                <c:pt idx="2">
                  <c:v>18238.47</c:v>
                </c:pt>
                <c:pt idx="3">
                  <c:v>15424.89</c:v>
                </c:pt>
                <c:pt idx="4">
                  <c:v>13288.540000000003</c:v>
                </c:pt>
                <c:pt idx="5">
                  <c:v>12748.41</c:v>
                </c:pt>
                <c:pt idx="14">
                  <c:v>2466.08</c:v>
                </c:pt>
              </c:numCache>
            </c:numRef>
          </c:val>
        </c:ser>
        <c:gapWidth val="20"/>
        <c:axId val="5626055"/>
        <c:axId val="50634496"/>
      </c:barChart>
      <c:lineChart>
        <c:grouping val="standard"/>
        <c:varyColors val="0"/>
        <c:ser>
          <c:idx val="0"/>
          <c:order val="0"/>
          <c:tx>
            <c:strRef>
              <c:f>'ECP24 ECPxxReconciliation'!$AD$125:$AG$125</c:f>
              <c:strCache>
                <c:ptCount val="1"/>
                <c:pt idx="0">
                  <c:v>BO Cum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'ECP24 ECPxxReconciliation'!$AH$123:$AV$123</c:f>
              <c:strCache>
                <c:ptCount val="15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14">
                  <c:v>FY09</c:v>
                </c:pt>
              </c:strCache>
            </c:strRef>
          </c:cat>
          <c:val>
            <c:numRef>
              <c:f>'ECP24 ECPxxReconciliation'!$AH$125:$AV$125</c:f>
              <c:numCache>
                <c:ptCount val="15"/>
                <c:pt idx="0">
                  <c:v>6062.339999999999</c:v>
                </c:pt>
                <c:pt idx="1">
                  <c:v>19720.58</c:v>
                </c:pt>
                <c:pt idx="2">
                  <c:v>37959.05</c:v>
                </c:pt>
                <c:pt idx="3">
                  <c:v>53383.94</c:v>
                </c:pt>
                <c:pt idx="4">
                  <c:v>66672.48000000001</c:v>
                </c:pt>
                <c:pt idx="5">
                  <c:v>79420.89000000001</c:v>
                </c:pt>
                <c:pt idx="14">
                  <c:v>81886.97000000002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'ECP24 ECPxxReconciliation'!$AD$126:$AG$126</c:f>
              <c:strCache>
                <c:ptCount val="1"/>
                <c:pt idx="0">
                  <c:v>BA cum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'ECP24 ECPxxReconciliation'!$AH$123:$AV$123</c:f>
              <c:strCache>
                <c:ptCount val="15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14">
                  <c:v>FY09</c:v>
                </c:pt>
              </c:strCache>
            </c:strRef>
          </c:cat>
          <c:val>
            <c:numRef>
              <c:f>'ECP24 ECPxxReconciliation'!$AH$126:$AV$126</c:f>
              <c:numCache>
                <c:ptCount val="15"/>
                <c:pt idx="0">
                  <c:v>7900</c:v>
                </c:pt>
                <c:pt idx="1">
                  <c:v>23800</c:v>
                </c:pt>
                <c:pt idx="2">
                  <c:v>41300</c:v>
                </c:pt>
                <c:pt idx="3">
                  <c:v>57200</c:v>
                </c:pt>
                <c:pt idx="4">
                  <c:v>73100</c:v>
                </c:pt>
                <c:pt idx="5">
                  <c:v>89000</c:v>
                </c:pt>
                <c:pt idx="14">
                  <c:v>94129.21000000002</c:v>
                </c:pt>
              </c:numCache>
            </c:numRef>
          </c:val>
          <c:smooth val="0"/>
        </c:ser>
        <c:axId val="53057281"/>
        <c:axId val="7753482"/>
      </c:lineChart>
      <c:catAx>
        <c:axId val="56260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634496"/>
        <c:crosses val="autoZero"/>
        <c:auto val="1"/>
        <c:lblOffset val="100"/>
        <c:noMultiLvlLbl val="0"/>
      </c:catAx>
      <c:valAx>
        <c:axId val="50634496"/>
        <c:scaling>
          <c:orientation val="minMax"/>
          <c:max val="19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6055"/>
        <c:crossesAt val="1"/>
        <c:crossBetween val="between"/>
        <c:dispUnits/>
        <c:majorUnit val="1000"/>
      </c:valAx>
      <c:catAx>
        <c:axId val="53057281"/>
        <c:scaling>
          <c:orientation val="minMax"/>
        </c:scaling>
        <c:axPos val="b"/>
        <c:delete val="1"/>
        <c:majorTickMark val="out"/>
        <c:minorTickMark val="none"/>
        <c:tickLblPos val="nextTo"/>
        <c:crossAx val="7753482"/>
        <c:crosses val="autoZero"/>
        <c:auto val="1"/>
        <c:lblOffset val="100"/>
        <c:noMultiLvlLbl val="0"/>
      </c:catAx>
      <c:valAx>
        <c:axId val="7753482"/>
        <c:scaling>
          <c:orientation val="minMax"/>
          <c:max val="9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53057281"/>
        <c:crosses val="max"/>
        <c:crossBetween val="between"/>
        <c:dispUnits/>
        <c:majorUnit val="50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BA/BO Profile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0275"/>
          <c:w val="0.92675"/>
          <c:h val="0.88"/>
        </c:manualLayout>
      </c:layout>
      <c:lineChart>
        <c:grouping val="standard"/>
        <c:varyColors val="0"/>
        <c:ser>
          <c:idx val="2"/>
          <c:order val="0"/>
          <c:tx>
            <c:strRef>
              <c:f>'ECP24 ECPxxReconciliation'!$AI$194</c:f>
              <c:strCache>
                <c:ptCount val="1"/>
                <c:pt idx="0">
                  <c:v>PMB cum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'ECP24 ECPxxReconciliation'!$AJ$187:$AP$187</c:f>
              <c:strCache>
                <c:ptCount val="7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6">
                  <c:v>FY09</c:v>
                </c:pt>
              </c:strCache>
            </c:strRef>
          </c:cat>
          <c:val>
            <c:numRef>
              <c:f>'ECP24 ECPxxReconciliation'!$AJ$194:$AP$194</c:f>
              <c:numCache>
                <c:ptCount val="7"/>
                <c:pt idx="0">
                  <c:v>6.062</c:v>
                </c:pt>
                <c:pt idx="1">
                  <c:v>19.72</c:v>
                </c:pt>
                <c:pt idx="2">
                  <c:v>37.958</c:v>
                </c:pt>
                <c:pt idx="3">
                  <c:v>53.382999999999996</c:v>
                </c:pt>
                <c:pt idx="4">
                  <c:v>66.672</c:v>
                </c:pt>
                <c:pt idx="5">
                  <c:v>79.42</c:v>
                </c:pt>
                <c:pt idx="6">
                  <c:v>81.886</c:v>
                </c:pt>
              </c:numCache>
            </c:numRef>
          </c:val>
          <c:smooth val="0"/>
        </c:ser>
        <c:axId val="2672475"/>
        <c:axId val="24052276"/>
      </c:lineChart>
      <c:catAx>
        <c:axId val="26724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052276"/>
        <c:crosses val="autoZero"/>
        <c:auto val="1"/>
        <c:lblOffset val="100"/>
        <c:noMultiLvlLbl val="0"/>
      </c:catAx>
      <c:valAx>
        <c:axId val="24052276"/>
        <c:scaling>
          <c:orientation val="minMax"/>
          <c:max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$M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72475"/>
        <c:crossesAt val="1"/>
        <c:crossBetween val="midCat"/>
        <c:dispUnits/>
        <c:majorUnit val="5"/>
      </c:valAx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</cdr:x>
      <cdr:y>0.313</cdr:y>
    </cdr:from>
    <cdr:to>
      <cdr:x>0.96725</cdr:x>
      <cdr:y>0.864</cdr:y>
    </cdr:to>
    <cdr:sp>
      <cdr:nvSpPr>
        <cdr:cNvPr id="1" name="AutoShape 1"/>
        <cdr:cNvSpPr>
          <a:spLocks/>
        </cdr:cNvSpPr>
      </cdr:nvSpPr>
      <cdr:spPr>
        <a:xfrm>
          <a:off x="552450" y="2143125"/>
          <a:ext cx="10172700" cy="3790950"/>
        </a:xfrm>
        <a:custGeom>
          <a:pathLst>
            <a:path h="3691043" w="9769119">
              <a:moveTo>
                <a:pt x="0" y="3373397"/>
              </a:moveTo>
              <a:cubicBezTo>
                <a:pt x="297477" y="3270691"/>
                <a:pt x="594955" y="3167986"/>
                <a:pt x="838442" y="2992222"/>
              </a:cubicBezTo>
              <a:cubicBezTo>
                <a:pt x="1081929" y="2816458"/>
                <a:pt x="1247076" y="2534813"/>
                <a:pt x="1460921" y="2318814"/>
              </a:cubicBezTo>
              <a:cubicBezTo>
                <a:pt x="1674766" y="2102815"/>
                <a:pt x="1905550" y="1855051"/>
                <a:pt x="2121512" y="1696228"/>
              </a:cubicBezTo>
              <a:cubicBezTo>
                <a:pt x="2337474" y="1537405"/>
                <a:pt x="2553436" y="1454818"/>
                <a:pt x="2756695" y="1365877"/>
              </a:cubicBezTo>
              <a:cubicBezTo>
                <a:pt x="2959954" y="1276936"/>
                <a:pt x="3067935" y="1238818"/>
                <a:pt x="3341064" y="1162583"/>
              </a:cubicBezTo>
              <a:cubicBezTo>
                <a:pt x="3614193" y="1086348"/>
                <a:pt x="4149864" y="991055"/>
                <a:pt x="4395468" y="908467"/>
              </a:cubicBezTo>
              <a:cubicBezTo>
                <a:pt x="4641072" y="825879"/>
                <a:pt x="4655893" y="732703"/>
                <a:pt x="4814689" y="667056"/>
              </a:cubicBezTo>
              <a:cubicBezTo>
                <a:pt x="4973485" y="601409"/>
                <a:pt x="5157688" y="601409"/>
                <a:pt x="5348243" y="514586"/>
              </a:cubicBezTo>
              <a:cubicBezTo>
                <a:pt x="5538798" y="427763"/>
                <a:pt x="5784402" y="226587"/>
                <a:pt x="5958019" y="146117"/>
              </a:cubicBezTo>
              <a:cubicBezTo>
                <a:pt x="6131636" y="65647"/>
                <a:pt x="6146457" y="0"/>
                <a:pt x="6389944" y="31765"/>
              </a:cubicBezTo>
              <a:cubicBezTo>
                <a:pt x="6633431" y="63530"/>
                <a:pt x="7179689" y="188470"/>
                <a:pt x="7418941" y="336705"/>
              </a:cubicBezTo>
              <a:cubicBezTo>
                <a:pt x="7658193" y="484940"/>
                <a:pt x="7660310" y="643763"/>
                <a:pt x="7825458" y="921173"/>
              </a:cubicBezTo>
              <a:cubicBezTo>
                <a:pt x="7990606" y="1198583"/>
                <a:pt x="8225624" y="1645405"/>
                <a:pt x="8409827" y="2001168"/>
              </a:cubicBezTo>
              <a:cubicBezTo>
                <a:pt x="8594030" y="2356931"/>
                <a:pt x="8797289" y="2799517"/>
                <a:pt x="8930677" y="3055751"/>
              </a:cubicBezTo>
              <a:cubicBezTo>
                <a:pt x="9064065" y="3311985"/>
                <a:pt x="9125467" y="3439044"/>
                <a:pt x="9210158" y="3538573"/>
              </a:cubicBezTo>
              <a:cubicBezTo>
                <a:pt x="9294849" y="3638102"/>
                <a:pt x="9345664" y="3627513"/>
                <a:pt x="9438824" y="3652925"/>
              </a:cubicBezTo>
              <a:cubicBezTo>
                <a:pt x="9531984" y="3678337"/>
                <a:pt x="9650551" y="3684690"/>
                <a:pt x="9769119" y="3691043"/>
              </a:cubicBezTo>
            </a:path>
          </a:pathLst>
        </a:custGeom>
        <a:noFill/>
        <a:ln w="508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0.71525</cdr:y>
    </cdr:from>
    <cdr:to>
      <cdr:x>0.96725</cdr:x>
      <cdr:y>0.84125</cdr:y>
    </cdr:to>
    <cdr:sp>
      <cdr:nvSpPr>
        <cdr:cNvPr id="2" name="AutoShape 2"/>
        <cdr:cNvSpPr>
          <a:spLocks/>
        </cdr:cNvSpPr>
      </cdr:nvSpPr>
      <cdr:spPr>
        <a:xfrm>
          <a:off x="552450" y="4914900"/>
          <a:ext cx="10172700" cy="866775"/>
        </a:xfrm>
        <a:custGeom>
          <a:pathLst>
            <a:path h="874584" w="9769119">
              <a:moveTo>
                <a:pt x="0" y="489174"/>
              </a:moveTo>
              <a:cubicBezTo>
                <a:pt x="112215" y="495527"/>
                <a:pt x="224431" y="501880"/>
                <a:pt x="330295" y="463763"/>
              </a:cubicBezTo>
              <a:cubicBezTo>
                <a:pt x="436159" y="425646"/>
                <a:pt x="546257" y="328233"/>
                <a:pt x="635183" y="260469"/>
              </a:cubicBezTo>
              <a:cubicBezTo>
                <a:pt x="724109" y="192705"/>
                <a:pt x="783392" y="99529"/>
                <a:pt x="863849" y="57176"/>
              </a:cubicBezTo>
              <a:cubicBezTo>
                <a:pt x="944306" y="14823"/>
                <a:pt x="1012058" y="12706"/>
                <a:pt x="1117922" y="6353"/>
              </a:cubicBezTo>
              <a:cubicBezTo>
                <a:pt x="1223786" y="0"/>
                <a:pt x="1410106" y="8471"/>
                <a:pt x="1499032" y="19059"/>
              </a:cubicBezTo>
              <a:cubicBezTo>
                <a:pt x="1587958" y="29647"/>
                <a:pt x="1585840" y="36000"/>
                <a:pt x="1651476" y="69882"/>
              </a:cubicBezTo>
              <a:cubicBezTo>
                <a:pt x="1717112" y="103764"/>
                <a:pt x="1822976" y="171529"/>
                <a:pt x="1892846" y="222352"/>
              </a:cubicBezTo>
              <a:cubicBezTo>
                <a:pt x="1962716" y="273175"/>
                <a:pt x="1979654" y="332469"/>
                <a:pt x="2070697" y="374822"/>
              </a:cubicBezTo>
              <a:cubicBezTo>
                <a:pt x="2161740" y="417175"/>
                <a:pt x="2257018" y="451056"/>
                <a:pt x="2439104" y="476468"/>
              </a:cubicBezTo>
              <a:cubicBezTo>
                <a:pt x="2621190" y="501880"/>
                <a:pt x="2974775" y="520939"/>
                <a:pt x="3163213" y="527292"/>
              </a:cubicBezTo>
              <a:cubicBezTo>
                <a:pt x="3351651" y="533645"/>
                <a:pt x="3444811" y="539998"/>
                <a:pt x="3569730" y="514586"/>
              </a:cubicBezTo>
              <a:cubicBezTo>
                <a:pt x="3694649" y="489174"/>
                <a:pt x="3777223" y="423528"/>
                <a:pt x="3912729" y="374822"/>
              </a:cubicBezTo>
              <a:cubicBezTo>
                <a:pt x="4048235" y="326116"/>
                <a:pt x="4228204" y="254117"/>
                <a:pt x="4382765" y="222352"/>
              </a:cubicBezTo>
              <a:cubicBezTo>
                <a:pt x="4537326" y="190587"/>
                <a:pt x="4702474" y="188469"/>
                <a:pt x="4840097" y="184234"/>
              </a:cubicBezTo>
              <a:cubicBezTo>
                <a:pt x="4977720" y="179999"/>
                <a:pt x="5056059" y="201175"/>
                <a:pt x="5208503" y="196940"/>
              </a:cubicBezTo>
              <a:cubicBezTo>
                <a:pt x="5360947" y="192705"/>
                <a:pt x="5600199" y="169411"/>
                <a:pt x="5754760" y="158823"/>
              </a:cubicBezTo>
              <a:cubicBezTo>
                <a:pt x="5909321" y="148235"/>
                <a:pt x="5968605" y="146117"/>
                <a:pt x="6135870" y="133411"/>
              </a:cubicBezTo>
              <a:cubicBezTo>
                <a:pt x="6303135" y="120705"/>
                <a:pt x="6538153" y="91059"/>
                <a:pt x="6758350" y="82588"/>
              </a:cubicBezTo>
              <a:cubicBezTo>
                <a:pt x="6978547" y="74117"/>
                <a:pt x="7241090" y="72000"/>
                <a:pt x="7457052" y="82588"/>
              </a:cubicBezTo>
              <a:cubicBezTo>
                <a:pt x="7673014" y="93176"/>
                <a:pt x="7869921" y="105882"/>
                <a:pt x="8054124" y="146117"/>
              </a:cubicBezTo>
              <a:cubicBezTo>
                <a:pt x="8238327" y="186352"/>
                <a:pt x="8420413" y="262587"/>
                <a:pt x="8562271" y="323998"/>
              </a:cubicBezTo>
              <a:cubicBezTo>
                <a:pt x="8704129" y="385409"/>
                <a:pt x="8799406" y="442586"/>
                <a:pt x="8905270" y="514586"/>
              </a:cubicBezTo>
              <a:cubicBezTo>
                <a:pt x="9011134" y="586586"/>
                <a:pt x="9089473" y="698821"/>
                <a:pt x="9197454" y="755997"/>
              </a:cubicBezTo>
              <a:cubicBezTo>
                <a:pt x="9305435" y="813173"/>
                <a:pt x="9457880" y="840702"/>
                <a:pt x="9553157" y="857643"/>
              </a:cubicBezTo>
              <a:cubicBezTo>
                <a:pt x="9648434" y="874584"/>
                <a:pt x="9708776" y="866113"/>
                <a:pt x="9769119" y="857643"/>
              </a:cubicBezTo>
            </a:path>
          </a:pathLst>
        </a:custGeom>
        <a:noFill/>
        <a:ln w="508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0.7705</cdr:y>
    </cdr:from>
    <cdr:to>
      <cdr:x>0.90125</cdr:x>
      <cdr:y>0.919</cdr:y>
    </cdr:to>
    <cdr:sp>
      <cdr:nvSpPr>
        <cdr:cNvPr id="3" name="AutoShape 3"/>
        <cdr:cNvSpPr>
          <a:spLocks/>
        </cdr:cNvSpPr>
      </cdr:nvSpPr>
      <cdr:spPr>
        <a:xfrm>
          <a:off x="552450" y="5295900"/>
          <a:ext cx="9439275" cy="1019175"/>
        </a:xfrm>
        <a:custGeom>
          <a:pathLst>
            <a:path h="1031289" w="9066183">
              <a:moveTo>
                <a:pt x="0" y="370587"/>
              </a:moveTo>
              <a:cubicBezTo>
                <a:pt x="154561" y="322940"/>
                <a:pt x="309122" y="275293"/>
                <a:pt x="470035" y="218117"/>
              </a:cubicBezTo>
              <a:cubicBezTo>
                <a:pt x="630948" y="160941"/>
                <a:pt x="791861" y="55058"/>
                <a:pt x="965478" y="27529"/>
              </a:cubicBezTo>
              <a:cubicBezTo>
                <a:pt x="1139095" y="0"/>
                <a:pt x="1386816" y="10588"/>
                <a:pt x="1511736" y="52941"/>
              </a:cubicBezTo>
              <a:cubicBezTo>
                <a:pt x="1636656" y="95294"/>
                <a:pt x="1645125" y="209646"/>
                <a:pt x="1714995" y="281646"/>
              </a:cubicBezTo>
              <a:cubicBezTo>
                <a:pt x="1784865" y="353646"/>
                <a:pt x="1844149" y="406587"/>
                <a:pt x="1930957" y="484939"/>
              </a:cubicBezTo>
              <a:cubicBezTo>
                <a:pt x="2017765" y="563291"/>
                <a:pt x="2062228" y="703055"/>
                <a:pt x="2235845" y="751761"/>
              </a:cubicBezTo>
              <a:cubicBezTo>
                <a:pt x="2409462" y="800467"/>
                <a:pt x="2724937" y="768702"/>
                <a:pt x="2972658" y="777173"/>
              </a:cubicBezTo>
              <a:cubicBezTo>
                <a:pt x="3220379" y="785644"/>
                <a:pt x="3512564" y="794115"/>
                <a:pt x="3722174" y="802585"/>
              </a:cubicBezTo>
              <a:cubicBezTo>
                <a:pt x="3931784" y="811055"/>
                <a:pt x="4029180" y="836467"/>
                <a:pt x="4230321" y="827996"/>
              </a:cubicBezTo>
              <a:cubicBezTo>
                <a:pt x="4431462" y="819525"/>
                <a:pt x="4746936" y="781408"/>
                <a:pt x="4929022" y="751761"/>
              </a:cubicBezTo>
              <a:cubicBezTo>
                <a:pt x="5111108" y="722114"/>
                <a:pt x="5200034" y="654350"/>
                <a:pt x="5322836" y="650115"/>
              </a:cubicBezTo>
              <a:cubicBezTo>
                <a:pt x="5445638" y="645880"/>
                <a:pt x="5507039" y="700938"/>
                <a:pt x="5665835" y="726350"/>
              </a:cubicBezTo>
              <a:cubicBezTo>
                <a:pt x="5824631" y="751762"/>
                <a:pt x="6068118" y="768703"/>
                <a:pt x="6275611" y="802585"/>
              </a:cubicBezTo>
              <a:cubicBezTo>
                <a:pt x="6483104" y="836467"/>
                <a:pt x="6671542" y="904231"/>
                <a:pt x="6910794" y="929643"/>
              </a:cubicBezTo>
              <a:cubicBezTo>
                <a:pt x="7150046" y="955055"/>
                <a:pt x="7476107" y="942349"/>
                <a:pt x="7711125" y="955055"/>
              </a:cubicBezTo>
              <a:cubicBezTo>
                <a:pt x="7946143" y="967761"/>
                <a:pt x="8115525" y="997408"/>
                <a:pt x="8320901" y="1005878"/>
              </a:cubicBezTo>
              <a:cubicBezTo>
                <a:pt x="8526277" y="1014348"/>
                <a:pt x="8820579" y="1001643"/>
                <a:pt x="8943381" y="1005878"/>
              </a:cubicBezTo>
              <a:cubicBezTo>
                <a:pt x="9066183" y="1010113"/>
                <a:pt x="9036541" y="1027054"/>
                <a:pt x="9057714" y="1031289"/>
              </a:cubicBezTo>
            </a:path>
          </a:pathLst>
        </a:custGeom>
        <a:noFill/>
        <a:ln w="5080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26</xdr:row>
      <xdr:rowOff>0</xdr:rowOff>
    </xdr:from>
    <xdr:to>
      <xdr:col>17</xdr:col>
      <xdr:colOff>323850</xdr:colOff>
      <xdr:row>68</xdr:row>
      <xdr:rowOff>76200</xdr:rowOff>
    </xdr:to>
    <xdr:graphicFrame>
      <xdr:nvGraphicFramePr>
        <xdr:cNvPr id="1" name="Chart 1"/>
        <xdr:cNvGraphicFramePr/>
      </xdr:nvGraphicFramePr>
      <xdr:xfrm>
        <a:off x="581025" y="4210050"/>
        <a:ext cx="11087100" cy="687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0.28925</cdr:x>
      <cdr:y>0.14125</cdr:y>
    </cdr:from>
    <cdr:to>
      <cdr:x>0.953</cdr:x>
      <cdr:y>0.7075</cdr:y>
    </cdr:to>
    <cdr:sp>
      <cdr:nvSpPr>
        <cdr:cNvPr id="1" name="Polygon 6"/>
        <cdr:cNvSpPr>
          <a:spLocks/>
        </cdr:cNvSpPr>
      </cdr:nvSpPr>
      <cdr:spPr>
        <a:xfrm>
          <a:off x="2781300" y="752475"/>
          <a:ext cx="6381750" cy="3028950"/>
        </a:xfrm>
        <a:custGeom>
          <a:pathLst>
            <a:path h="3022988" w="6588271">
              <a:moveTo>
                <a:pt x="0" y="3022988"/>
              </a:moveTo>
              <a:lnTo>
                <a:pt x="1112009" y="3022988"/>
              </a:lnTo>
              <a:lnTo>
                <a:pt x="1104392" y="2276759"/>
              </a:lnTo>
              <a:lnTo>
                <a:pt x="2208785" y="2276759"/>
              </a:lnTo>
              <a:lnTo>
                <a:pt x="2216401" y="1614291"/>
              </a:lnTo>
              <a:lnTo>
                <a:pt x="3297944" y="1614291"/>
              </a:lnTo>
              <a:lnTo>
                <a:pt x="3297944" y="913749"/>
              </a:lnTo>
              <a:lnTo>
                <a:pt x="4394720" y="913749"/>
              </a:lnTo>
              <a:lnTo>
                <a:pt x="4394720" y="228437"/>
              </a:lnTo>
              <a:lnTo>
                <a:pt x="5491495" y="228437"/>
              </a:lnTo>
              <a:lnTo>
                <a:pt x="5499112" y="0"/>
              </a:lnTo>
              <a:lnTo>
                <a:pt x="6588271" y="0"/>
              </a:lnTo>
            </a:path>
          </a:pathLst>
        </a:custGeom>
        <a:noFill/>
        <a:ln w="349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1581150</xdr:colOff>
      <xdr:row>134</xdr:row>
      <xdr:rowOff>19050</xdr:rowOff>
    </xdr:from>
    <xdr:to>
      <xdr:col>35</xdr:col>
      <xdr:colOff>381000</xdr:colOff>
      <xdr:row>148</xdr:row>
      <xdr:rowOff>57150</xdr:rowOff>
    </xdr:to>
    <xdr:graphicFrame>
      <xdr:nvGraphicFramePr>
        <xdr:cNvPr id="1" name="Chart 3"/>
        <xdr:cNvGraphicFramePr/>
      </xdr:nvGraphicFramePr>
      <xdr:xfrm>
        <a:off x="7734300" y="33413700"/>
        <a:ext cx="48196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1466850</xdr:colOff>
      <xdr:row>148</xdr:row>
      <xdr:rowOff>133350</xdr:rowOff>
    </xdr:from>
    <xdr:to>
      <xdr:col>38</xdr:col>
      <xdr:colOff>523875</xdr:colOff>
      <xdr:row>181</xdr:row>
      <xdr:rowOff>190500</xdr:rowOff>
    </xdr:to>
    <xdr:graphicFrame>
      <xdr:nvGraphicFramePr>
        <xdr:cNvPr id="2" name="Chart 6"/>
        <xdr:cNvGraphicFramePr/>
      </xdr:nvGraphicFramePr>
      <xdr:xfrm>
        <a:off x="7620000" y="36156900"/>
        <a:ext cx="8201025" cy="797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57</xdr:col>
      <xdr:colOff>19050</xdr:colOff>
      <xdr:row>235</xdr:row>
      <xdr:rowOff>180975</xdr:rowOff>
    </xdr:from>
    <xdr:to>
      <xdr:col>57</xdr:col>
      <xdr:colOff>485775</xdr:colOff>
      <xdr:row>242</xdr:row>
      <xdr:rowOff>171450</xdr:rowOff>
    </xdr:to>
    <xdr:sp>
      <xdr:nvSpPr>
        <xdr:cNvPr id="3" name="Line 8"/>
        <xdr:cNvSpPr>
          <a:spLocks/>
        </xdr:cNvSpPr>
      </xdr:nvSpPr>
      <xdr:spPr>
        <a:xfrm>
          <a:off x="36347400" y="55092600"/>
          <a:ext cx="46672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28575</xdr:colOff>
      <xdr:row>235</xdr:row>
      <xdr:rowOff>19050</xdr:rowOff>
    </xdr:from>
    <xdr:to>
      <xdr:col>57</xdr:col>
      <xdr:colOff>466725</xdr:colOff>
      <xdr:row>235</xdr:row>
      <xdr:rowOff>171450</xdr:rowOff>
    </xdr:to>
    <xdr:sp>
      <xdr:nvSpPr>
        <xdr:cNvPr id="4" name="Line 9"/>
        <xdr:cNvSpPr>
          <a:spLocks/>
        </xdr:cNvSpPr>
      </xdr:nvSpPr>
      <xdr:spPr>
        <a:xfrm>
          <a:off x="36356925" y="54930675"/>
          <a:ext cx="4381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409575</xdr:colOff>
      <xdr:row>194</xdr:row>
      <xdr:rowOff>95250</xdr:rowOff>
    </xdr:from>
    <xdr:to>
      <xdr:col>44</xdr:col>
      <xdr:colOff>638175</xdr:colOff>
      <xdr:row>222</xdr:row>
      <xdr:rowOff>85725</xdr:rowOff>
    </xdr:to>
    <xdr:grpSp>
      <xdr:nvGrpSpPr>
        <xdr:cNvPr id="5" name="Group 17"/>
        <xdr:cNvGrpSpPr>
          <a:grpSpLocks/>
        </xdr:cNvGrpSpPr>
      </xdr:nvGrpSpPr>
      <xdr:grpSpPr>
        <a:xfrm>
          <a:off x="11687175" y="46662975"/>
          <a:ext cx="9620250" cy="5343525"/>
          <a:chOff x="822" y="4801"/>
          <a:chExt cx="880" cy="570"/>
        </a:xfrm>
        <a:solidFill>
          <a:srgbClr val="FFFFFF"/>
        </a:solidFill>
      </xdr:grpSpPr>
      <xdr:graphicFrame>
        <xdr:nvGraphicFramePr>
          <xdr:cNvPr id="6" name="Chart 10"/>
          <xdr:cNvGraphicFramePr/>
        </xdr:nvGraphicFramePr>
        <xdr:xfrm>
          <a:off x="822" y="4801"/>
          <a:ext cx="880" cy="570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7" name="TextBox 11"/>
          <xdr:cNvSpPr txBox="1">
            <a:spLocks noChangeArrowheads="1"/>
          </xdr:cNvSpPr>
        </xdr:nvSpPr>
        <xdr:spPr>
          <a:xfrm>
            <a:off x="1002" y="5172"/>
            <a:ext cx="69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$23.7</a:t>
            </a:r>
          </a:p>
        </xdr:txBody>
      </xdr:sp>
      <xdr:sp>
        <xdr:nvSpPr>
          <xdr:cNvPr id="8" name="TextBox 12"/>
          <xdr:cNvSpPr txBox="1">
            <a:spLocks noChangeArrowheads="1"/>
          </xdr:cNvSpPr>
        </xdr:nvSpPr>
        <xdr:spPr>
          <a:xfrm>
            <a:off x="1342" y="4956"/>
            <a:ext cx="68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$73.0</a:t>
            </a:r>
          </a:p>
        </xdr:txBody>
      </xdr:sp>
      <xdr:sp>
        <xdr:nvSpPr>
          <xdr:cNvPr id="9" name="TextBox 13"/>
          <xdr:cNvSpPr txBox="1">
            <a:spLocks noChangeArrowheads="1"/>
          </xdr:cNvSpPr>
        </xdr:nvSpPr>
        <xdr:spPr>
          <a:xfrm>
            <a:off x="1227" y="5027"/>
            <a:ext cx="77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$57.1</a:t>
            </a:r>
          </a:p>
        </xdr:txBody>
      </xdr:sp>
      <xdr:sp>
        <xdr:nvSpPr>
          <xdr:cNvPr id="10" name="TextBox 14"/>
          <xdr:cNvSpPr txBox="1">
            <a:spLocks noChangeArrowheads="1"/>
          </xdr:cNvSpPr>
        </xdr:nvSpPr>
        <xdr:spPr>
          <a:xfrm>
            <a:off x="1113" y="5098"/>
            <a:ext cx="73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41.2</a:t>
            </a:r>
          </a:p>
        </xdr:txBody>
      </xdr:sp>
      <xdr:sp>
        <xdr:nvSpPr>
          <xdr:cNvPr id="11" name="TextBox 15"/>
          <xdr:cNvSpPr txBox="1">
            <a:spLocks noChangeArrowheads="1"/>
          </xdr:cNvSpPr>
        </xdr:nvSpPr>
        <xdr:spPr>
          <a:xfrm>
            <a:off x="1455" y="4881"/>
            <a:ext cx="73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$88.9</a:t>
            </a:r>
          </a:p>
        </xdr:txBody>
      </xdr:sp>
      <xdr:sp>
        <xdr:nvSpPr>
          <xdr:cNvPr id="12" name="TextBox 16"/>
          <xdr:cNvSpPr txBox="1">
            <a:spLocks noChangeArrowheads="1"/>
          </xdr:cNvSpPr>
        </xdr:nvSpPr>
        <xdr:spPr>
          <a:xfrm>
            <a:off x="1580" y="4857"/>
            <a:ext cx="76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$94.1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30"/>
  <sheetViews>
    <sheetView workbookViewId="0" topLeftCell="A1">
      <selection activeCell="B5" sqref="B5:H30"/>
    </sheetView>
  </sheetViews>
  <sheetFormatPr defaultColWidth="9.140625" defaultRowHeight="12.75"/>
  <cols>
    <col min="2" max="2" width="15.140625" style="0" bestFit="1" customWidth="1"/>
    <col min="3" max="8" width="12.00390625" style="0" customWidth="1"/>
  </cols>
  <sheetData>
    <row r="5" ht="15" customHeight="1">
      <c r="B5" t="s">
        <v>1323</v>
      </c>
    </row>
    <row r="6" spans="3:8" ht="15" customHeight="1">
      <c r="C6" t="s">
        <v>1324</v>
      </c>
      <c r="E6" t="s">
        <v>1325</v>
      </c>
      <c r="F6" t="s">
        <v>1326</v>
      </c>
      <c r="G6" t="s">
        <v>1327</v>
      </c>
      <c r="H6" t="s">
        <v>1328</v>
      </c>
    </row>
    <row r="7" ht="15" customHeight="1"/>
    <row r="8" spans="3:8" ht="15" customHeight="1" thickBot="1">
      <c r="C8" t="s">
        <v>1329</v>
      </c>
      <c r="D8" t="s">
        <v>1330</v>
      </c>
      <c r="E8" t="s">
        <v>1331</v>
      </c>
      <c r="F8" t="s">
        <v>1332</v>
      </c>
      <c r="G8" t="s">
        <v>1333</v>
      </c>
      <c r="H8" t="s">
        <v>1334</v>
      </c>
    </row>
    <row r="9" spans="2:8" ht="15" customHeight="1">
      <c r="B9" s="196" t="s">
        <v>1335</v>
      </c>
      <c r="C9" s="206">
        <v>0.9640787949015064</v>
      </c>
      <c r="D9" s="206">
        <v>0.5</v>
      </c>
      <c r="E9" s="207">
        <v>0.0001</v>
      </c>
      <c r="F9" s="207">
        <v>0.0001</v>
      </c>
      <c r="G9" s="197"/>
      <c r="H9" s="199"/>
    </row>
    <row r="10" spans="2:8" ht="15" customHeight="1">
      <c r="B10" s="200" t="s">
        <v>1336</v>
      </c>
      <c r="C10" s="201">
        <v>1.0608342989571262</v>
      </c>
      <c r="D10" s="201">
        <v>0.6691772885283893</v>
      </c>
      <c r="E10" s="201">
        <v>0.31019698725376593</v>
      </c>
      <c r="F10" s="201"/>
      <c r="G10" s="201"/>
      <c r="H10" s="202"/>
    </row>
    <row r="11" spans="2:8" ht="15" customHeight="1">
      <c r="B11" s="200" t="s">
        <v>1337</v>
      </c>
      <c r="C11" s="201">
        <v>0.8748551564310545</v>
      </c>
      <c r="D11" s="201">
        <v>0.7288528389339514</v>
      </c>
      <c r="E11" s="201">
        <v>0.7056778679026651</v>
      </c>
      <c r="F11" s="201">
        <v>0.16442641946697567</v>
      </c>
      <c r="G11" s="201"/>
      <c r="H11" s="202"/>
    </row>
    <row r="12" spans="2:8" ht="15" customHeight="1">
      <c r="B12" s="200" t="s">
        <v>1340</v>
      </c>
      <c r="C12" s="201">
        <v>0.3458285052143685</v>
      </c>
      <c r="D12" s="201">
        <v>0.30011587485515645</v>
      </c>
      <c r="E12" s="201">
        <v>0.10023174971031286</v>
      </c>
      <c r="F12" s="201">
        <v>0.10023174971031286</v>
      </c>
      <c r="G12" s="201"/>
      <c r="H12" s="202"/>
    </row>
    <row r="13" spans="2:8" ht="15" customHeight="1">
      <c r="B13" s="200" t="s">
        <v>1341</v>
      </c>
      <c r="C13" s="201">
        <v>0.4462920046349942</v>
      </c>
      <c r="D13" s="201">
        <v>0.0287369640787949</v>
      </c>
      <c r="E13" s="201">
        <v>0.5863267670915412</v>
      </c>
      <c r="F13" s="201">
        <v>0.02914252607184241</v>
      </c>
      <c r="G13" s="201"/>
      <c r="H13" s="202"/>
    </row>
    <row r="14" spans="2:8" ht="15" customHeight="1">
      <c r="B14" s="200" t="s">
        <v>1342</v>
      </c>
      <c r="C14" s="201">
        <v>0.18974507531865586</v>
      </c>
      <c r="D14" s="201">
        <v>0.1717265353418308</v>
      </c>
      <c r="E14" s="201">
        <v>0.02902665121668598</v>
      </c>
      <c r="F14" s="201"/>
      <c r="G14" s="201"/>
      <c r="H14" s="202"/>
    </row>
    <row r="15" spans="2:8" ht="15" customHeight="1">
      <c r="B15" s="200" t="s">
        <v>1343</v>
      </c>
      <c r="C15" s="201">
        <v>0.7589803012746235</v>
      </c>
      <c r="D15" s="201">
        <v>0.572595596755504</v>
      </c>
      <c r="E15" s="201">
        <v>1.1257242178447278</v>
      </c>
      <c r="F15" s="201">
        <v>0.4976825028968714</v>
      </c>
      <c r="G15" s="201"/>
      <c r="H15" s="202"/>
    </row>
    <row r="16" spans="2:8" ht="15" customHeight="1">
      <c r="B16" s="200" t="s">
        <v>1345</v>
      </c>
      <c r="C16" s="201">
        <v>0.7062572421784473</v>
      </c>
      <c r="D16" s="201">
        <v>0.7358053302433372</v>
      </c>
      <c r="E16" s="201">
        <v>0.6523754345307068</v>
      </c>
      <c r="F16" s="201">
        <v>0.26848203939745074</v>
      </c>
      <c r="G16" s="201"/>
      <c r="H16" s="202"/>
    </row>
    <row r="17" spans="2:8" ht="15" customHeight="1">
      <c r="B17" s="200" t="s">
        <v>1346</v>
      </c>
      <c r="C17" s="201">
        <v>0.8702201622247973</v>
      </c>
      <c r="D17" s="201">
        <v>0.8707995365005794</v>
      </c>
      <c r="E17" s="201">
        <v>0.8707995365005794</v>
      </c>
      <c r="F17" s="201">
        <v>0.7172653534183082</v>
      </c>
      <c r="G17" s="201">
        <v>0.299660441426146</v>
      </c>
      <c r="H17" s="202" t="s">
        <v>1347</v>
      </c>
    </row>
    <row r="18" spans="2:8" ht="15" customHeight="1">
      <c r="B18" s="200" t="s">
        <v>1349</v>
      </c>
      <c r="C18" s="201">
        <v>0.3644264194669757</v>
      </c>
      <c r="D18" s="201">
        <v>0.1485515643105446</v>
      </c>
      <c r="E18" s="201">
        <v>0.341657010428737</v>
      </c>
      <c r="F18" s="201">
        <v>0.9275782155272306</v>
      </c>
      <c r="G18" s="201">
        <v>0.949478563151796</v>
      </c>
      <c r="H18" s="202" t="s">
        <v>1339</v>
      </c>
    </row>
    <row r="19" spans="2:14" ht="15" customHeight="1">
      <c r="B19" s="200" t="s">
        <v>1350</v>
      </c>
      <c r="C19" s="201">
        <v>0.7812282734646582</v>
      </c>
      <c r="D19" s="201">
        <v>1.001274623406721</v>
      </c>
      <c r="E19" s="208">
        <v>0.8010428736964079</v>
      </c>
      <c r="F19" s="208">
        <v>0.4933951332560834</v>
      </c>
      <c r="G19" s="201"/>
      <c r="H19" s="202"/>
      <c r="J19" s="195"/>
      <c r="K19" s="195"/>
      <c r="L19" s="195"/>
      <c r="M19" s="195"/>
      <c r="N19" s="195"/>
    </row>
    <row r="20" spans="2:8" ht="15" customHeight="1">
      <c r="B20" s="200" t="s">
        <v>1351</v>
      </c>
      <c r="C20" s="201">
        <v>0.6234067207415991</v>
      </c>
      <c r="D20" s="201">
        <v>0.2661066048667439</v>
      </c>
      <c r="E20" s="201">
        <v>1.0764774044032446</v>
      </c>
      <c r="F20" s="201">
        <v>0.9009269988412515</v>
      </c>
      <c r="G20" s="201"/>
      <c r="H20" s="202"/>
    </row>
    <row r="21" spans="2:8" ht="15" customHeight="1">
      <c r="B21" s="200" t="s">
        <v>1352</v>
      </c>
      <c r="C21" s="201">
        <v>0.9501738122827347</v>
      </c>
      <c r="D21" s="201">
        <v>0.9501738122827347</v>
      </c>
      <c r="E21" s="201">
        <v>0.6002317497103129</v>
      </c>
      <c r="F21" s="201">
        <v>0.6002317497103129</v>
      </c>
      <c r="G21" s="201">
        <v>0.4397283531409168</v>
      </c>
      <c r="H21" s="202" t="s">
        <v>1347</v>
      </c>
    </row>
    <row r="22" spans="2:8" ht="15" customHeight="1">
      <c r="B22" s="200" t="s">
        <v>1353</v>
      </c>
      <c r="C22" s="201">
        <v>0.8632676709154113</v>
      </c>
      <c r="D22" s="201">
        <v>0.5</v>
      </c>
      <c r="E22" s="201">
        <v>0.3485515643105446</v>
      </c>
      <c r="F22" s="201"/>
      <c r="G22" s="201"/>
      <c r="H22" s="202"/>
    </row>
    <row r="23" spans="2:8" ht="15" customHeight="1">
      <c r="B23" s="200" t="s">
        <v>1354</v>
      </c>
      <c r="C23" s="201">
        <v>0.5301274623406721</v>
      </c>
      <c r="D23" s="201">
        <v>0.5159327925840093</v>
      </c>
      <c r="E23" s="208">
        <v>0.05</v>
      </c>
      <c r="F23" s="208">
        <v>0.01</v>
      </c>
      <c r="G23" s="201"/>
      <c r="H23" s="202"/>
    </row>
    <row r="24" spans="2:8" ht="15" customHeight="1">
      <c r="B24" s="200" t="s">
        <v>1355</v>
      </c>
      <c r="C24" s="201">
        <v>0.8707995365005794</v>
      </c>
      <c r="D24" s="201">
        <v>0.9223638470451911</v>
      </c>
      <c r="E24" s="201">
        <v>0.9223638470451911</v>
      </c>
      <c r="F24" s="201">
        <v>0.7682502896871379</v>
      </c>
      <c r="G24" s="201">
        <v>0.5</v>
      </c>
      <c r="H24" s="202" t="s">
        <v>1347</v>
      </c>
    </row>
    <row r="25" spans="2:8" ht="15" customHeight="1">
      <c r="B25" s="200" t="s">
        <v>1356</v>
      </c>
      <c r="C25" s="201">
        <v>0.8516801853997682</v>
      </c>
      <c r="D25" s="201">
        <v>0.8511008111239861</v>
      </c>
      <c r="E25" s="201">
        <v>0.8534183082271147</v>
      </c>
      <c r="F25" s="201">
        <v>0.8499420625724218</v>
      </c>
      <c r="G25" s="201"/>
      <c r="H25" s="202"/>
    </row>
    <row r="26" spans="2:8" ht="15" customHeight="1" thickBot="1">
      <c r="B26" s="203" t="s">
        <v>1625</v>
      </c>
      <c r="C26" s="209"/>
      <c r="D26" s="210">
        <v>0.25</v>
      </c>
      <c r="E26" s="211">
        <v>1.33</v>
      </c>
      <c r="F26" s="210">
        <v>0.51</v>
      </c>
      <c r="G26" s="204"/>
      <c r="H26" s="205"/>
    </row>
    <row r="27" spans="2:8" ht="15" customHeight="1">
      <c r="B27" s="196" t="s">
        <v>1626</v>
      </c>
      <c r="C27" s="197"/>
      <c r="D27" s="198">
        <v>0.22</v>
      </c>
      <c r="E27" s="198">
        <v>0.02</v>
      </c>
      <c r="F27" s="198">
        <v>0</v>
      </c>
      <c r="G27" s="197"/>
      <c r="H27" s="199"/>
    </row>
    <row r="28" spans="2:8" ht="15" customHeight="1">
      <c r="B28" s="200" t="s">
        <v>1338</v>
      </c>
      <c r="C28" s="201">
        <v>0.9623406720741599</v>
      </c>
      <c r="D28" s="201">
        <v>0.9229432213209734</v>
      </c>
      <c r="E28" s="201">
        <v>0.39015063731170335</v>
      </c>
      <c r="F28" s="201">
        <v>0.34762456546929316</v>
      </c>
      <c r="G28" s="201">
        <v>0.46349942062572425</v>
      </c>
      <c r="H28" s="202" t="s">
        <v>1339</v>
      </c>
    </row>
    <row r="29" spans="2:8" ht="15" customHeight="1">
      <c r="B29" s="200" t="s">
        <v>1344</v>
      </c>
      <c r="C29" s="201">
        <v>0.20509849362688296</v>
      </c>
      <c r="D29" s="201">
        <v>0.15353418308227115</v>
      </c>
      <c r="E29" s="201">
        <v>0.10428736964078796</v>
      </c>
      <c r="F29" s="201">
        <v>0.10428736964078796</v>
      </c>
      <c r="G29" s="201"/>
      <c r="H29" s="202"/>
    </row>
    <row r="30" spans="2:8" ht="15" customHeight="1" thickBot="1">
      <c r="B30" s="203" t="s">
        <v>1348</v>
      </c>
      <c r="C30" s="204">
        <v>0.8232908458864426</v>
      </c>
      <c r="D30" s="204">
        <v>0.63441483198146</v>
      </c>
      <c r="E30" s="204">
        <v>0.6396292004634995</v>
      </c>
      <c r="F30" s="204">
        <v>0.2827346465816918</v>
      </c>
      <c r="G30" s="204">
        <v>0.2827346465816918</v>
      </c>
      <c r="H30" s="205" t="s">
        <v>1339</v>
      </c>
    </row>
  </sheetData>
  <printOptions gridLines="1" horizontalCentered="1" verticalCentered="1"/>
  <pageMargins left="0.56" right="0.5" top="1" bottom="1" header="0.5" footer="0.5"/>
  <pageSetup fitToHeight="1" fitToWidth="1" horizontalDpi="600" verticalDpi="600" orientation="landscape" r:id="rId1"/>
  <headerFooter alignWithMargins="0">
    <oddFooter xml:space="preserve">&amp;L&amp;F               &amp;A       &amp;D   &amp;T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7"/>
  <sheetViews>
    <sheetView zoomScale="75" zoomScaleNormal="75" workbookViewId="0" topLeftCell="A1">
      <selection activeCell="M11" sqref="M11:O30"/>
    </sheetView>
  </sheetViews>
  <sheetFormatPr defaultColWidth="9.140625" defaultRowHeight="12.75"/>
  <cols>
    <col min="8" max="8" width="11.28125" style="0" bestFit="1" customWidth="1"/>
    <col min="10" max="10" width="14.00390625" style="254" bestFit="1" customWidth="1"/>
    <col min="13" max="13" width="8.421875" style="0" customWidth="1"/>
    <col min="14" max="14" width="30.28125" style="0" customWidth="1"/>
    <col min="15" max="15" width="11.421875" style="0" bestFit="1" customWidth="1"/>
  </cols>
  <sheetData>
    <row r="2" ht="12.75">
      <c r="B2" s="325" t="s">
        <v>563</v>
      </c>
    </row>
    <row r="4" spans="2:17" ht="12.75">
      <c r="B4" s="175" t="s">
        <v>522</v>
      </c>
      <c r="M4" s="334"/>
      <c r="N4" s="334"/>
      <c r="O4" s="334"/>
      <c r="P4" s="334"/>
      <c r="Q4" s="334"/>
    </row>
    <row r="5" spans="13:17" ht="12.75">
      <c r="M5" s="334"/>
      <c r="N5" s="334"/>
      <c r="O5" s="334"/>
      <c r="P5" s="334"/>
      <c r="Q5" s="334"/>
    </row>
    <row r="6" spans="2:17" ht="12.75">
      <c r="B6" s="175" t="s">
        <v>523</v>
      </c>
      <c r="M6" s="334"/>
      <c r="N6" s="334"/>
      <c r="O6" s="334"/>
      <c r="P6" s="334"/>
      <c r="Q6" s="334"/>
    </row>
    <row r="7" spans="2:17" ht="12.75">
      <c r="B7" s="175"/>
      <c r="C7" t="s">
        <v>526</v>
      </c>
      <c r="M7" s="334"/>
      <c r="N7" s="334"/>
      <c r="O7" s="334"/>
      <c r="P7" s="334"/>
      <c r="Q7" s="334"/>
    </row>
    <row r="8" spans="2:17" ht="15.75">
      <c r="B8" s="175"/>
      <c r="C8" t="s">
        <v>524</v>
      </c>
      <c r="F8" s="323" t="s">
        <v>525</v>
      </c>
      <c r="J8" s="254">
        <f>43*171*5.65</f>
        <v>41544.450000000004</v>
      </c>
      <c r="N8" s="340"/>
      <c r="O8" s="340"/>
      <c r="P8" s="334"/>
      <c r="Q8" s="334"/>
    </row>
    <row r="9" spans="2:17" ht="15.75">
      <c r="B9" s="175"/>
      <c r="M9" s="339" t="s">
        <v>709</v>
      </c>
      <c r="N9" s="338"/>
      <c r="O9" s="338"/>
      <c r="P9" s="334"/>
      <c r="Q9" s="334"/>
    </row>
    <row r="10" spans="2:17" ht="12.75">
      <c r="B10" s="175" t="s">
        <v>527</v>
      </c>
      <c r="N10" s="334"/>
      <c r="O10" s="334"/>
      <c r="P10" s="334"/>
      <c r="Q10" s="334"/>
    </row>
    <row r="11" spans="2:17" ht="12.75">
      <c r="B11" s="175"/>
      <c r="C11" t="s">
        <v>529</v>
      </c>
      <c r="M11" s="325" t="s">
        <v>698</v>
      </c>
      <c r="N11" s="334"/>
      <c r="O11" s="334"/>
      <c r="P11" s="334"/>
      <c r="Q11" s="334"/>
    </row>
    <row r="12" spans="2:17" ht="12.75">
      <c r="B12" s="175"/>
      <c r="C12" t="s">
        <v>528</v>
      </c>
      <c r="E12" t="s">
        <v>530</v>
      </c>
      <c r="J12" s="254">
        <v>108465</v>
      </c>
      <c r="M12" s="334" t="s">
        <v>541</v>
      </c>
      <c r="N12" s="334" t="s">
        <v>699</v>
      </c>
      <c r="O12" s="335">
        <f>SUM(J32)/1000</f>
        <v>66.451</v>
      </c>
      <c r="P12" s="334"/>
      <c r="Q12" s="334"/>
    </row>
    <row r="13" spans="2:17" ht="12.75">
      <c r="B13" s="175"/>
      <c r="M13" s="334" t="s">
        <v>544</v>
      </c>
      <c r="N13" s="334" t="s">
        <v>700</v>
      </c>
      <c r="O13" s="335">
        <f>SUM(J35)/1000</f>
        <v>81.95623333333334</v>
      </c>
      <c r="P13" s="334"/>
      <c r="Q13" s="334"/>
    </row>
    <row r="14" spans="2:17" ht="12.75">
      <c r="B14" s="175"/>
      <c r="C14" t="s">
        <v>531</v>
      </c>
      <c r="E14" s="323" t="s">
        <v>532</v>
      </c>
      <c r="J14" s="254">
        <v>14252</v>
      </c>
      <c r="M14" s="334" t="s">
        <v>547</v>
      </c>
      <c r="N14" s="334" t="s">
        <v>701</v>
      </c>
      <c r="O14" s="335">
        <f>SUM(J38:J41)/1000</f>
        <v>795.6801333333333</v>
      </c>
      <c r="P14" s="334"/>
      <c r="Q14" s="334"/>
    </row>
    <row r="15" spans="2:17" ht="12.75">
      <c r="B15" s="175"/>
      <c r="M15" s="334" t="s">
        <v>553</v>
      </c>
      <c r="N15" s="334" t="s">
        <v>702</v>
      </c>
      <c r="O15" s="335">
        <f>SUM(J43:J45)/1000</f>
        <v>241.72519999999997</v>
      </c>
      <c r="P15" s="334"/>
      <c r="Q15" s="334"/>
    </row>
    <row r="16" spans="2:17" ht="12.75">
      <c r="B16" s="175" t="s">
        <v>2533</v>
      </c>
      <c r="M16" s="334"/>
      <c r="N16" s="334"/>
      <c r="O16" s="334"/>
      <c r="P16" s="334"/>
      <c r="Q16" s="334"/>
    </row>
    <row r="17" spans="2:17" ht="12.75">
      <c r="B17" s="175"/>
      <c r="C17" t="s">
        <v>537</v>
      </c>
      <c r="M17" s="325" t="s">
        <v>710</v>
      </c>
      <c r="N17" s="334"/>
      <c r="O17" s="334"/>
      <c r="P17" s="334"/>
      <c r="Q17" s="334"/>
    </row>
    <row r="18" spans="2:17" ht="12.75">
      <c r="B18" s="175"/>
      <c r="D18" t="s">
        <v>533</v>
      </c>
      <c r="J18" s="254">
        <v>375655</v>
      </c>
      <c r="M18" s="334" t="s">
        <v>523</v>
      </c>
      <c r="N18" s="334" t="s">
        <v>703</v>
      </c>
      <c r="O18" s="335">
        <f>SUM(J8)/1000</f>
        <v>41.544450000000005</v>
      </c>
      <c r="P18" s="334"/>
      <c r="Q18" s="334"/>
    </row>
    <row r="19" spans="2:17" ht="12.75">
      <c r="B19" s="175"/>
      <c r="M19" s="334" t="s">
        <v>527</v>
      </c>
      <c r="N19" s="334"/>
      <c r="O19" s="335">
        <f>SUM(J12:J14)/1000</f>
        <v>122.717</v>
      </c>
      <c r="P19" s="334"/>
      <c r="Q19" s="334"/>
    </row>
    <row r="20" spans="2:17" ht="12.75">
      <c r="B20" s="175"/>
      <c r="M20" s="334" t="s">
        <v>2533</v>
      </c>
      <c r="N20" s="334"/>
      <c r="O20" s="335">
        <f>SUM(J18:J24)/1000</f>
        <v>596.736</v>
      </c>
      <c r="P20" s="334"/>
      <c r="Q20" s="334"/>
    </row>
    <row r="21" spans="2:17" ht="12.75">
      <c r="B21" s="175"/>
      <c r="C21" t="s">
        <v>534</v>
      </c>
      <c r="M21" s="334" t="s">
        <v>538</v>
      </c>
      <c r="N21" s="334"/>
      <c r="O21" s="335">
        <f>SUM(J27:J29)/1000</f>
        <v>475.6607</v>
      </c>
      <c r="P21" s="334"/>
      <c r="Q21" s="334"/>
    </row>
    <row r="22" spans="2:17" ht="12.75">
      <c r="B22" s="175"/>
      <c r="D22" t="s">
        <v>535</v>
      </c>
      <c r="J22" s="254">
        <v>153999</v>
      </c>
      <c r="M22" s="334" t="s">
        <v>553</v>
      </c>
      <c r="N22" s="334" t="s">
        <v>706</v>
      </c>
      <c r="O22" s="335">
        <f>SUM(J47:J49)/1000</f>
        <v>172.41440000000003</v>
      </c>
      <c r="P22" s="334"/>
      <c r="Q22" s="334"/>
    </row>
    <row r="23" spans="2:17" ht="12.75">
      <c r="B23" s="175"/>
      <c r="N23" s="334"/>
      <c r="O23" s="334"/>
      <c r="P23" s="334"/>
      <c r="Q23" s="334"/>
    </row>
    <row r="24" spans="2:17" ht="12.75">
      <c r="B24" s="175"/>
      <c r="C24" t="s">
        <v>536</v>
      </c>
      <c r="J24" s="254">
        <v>67082</v>
      </c>
      <c r="M24" s="325" t="s">
        <v>708</v>
      </c>
      <c r="P24" s="334"/>
      <c r="Q24" s="334"/>
    </row>
    <row r="25" spans="2:17" ht="12.75">
      <c r="B25" s="175"/>
      <c r="M25" s="334" t="s">
        <v>704</v>
      </c>
      <c r="N25" s="334"/>
      <c r="O25" s="335">
        <f>SUM(J55)/1000</f>
        <v>1649</v>
      </c>
      <c r="P25" s="334"/>
      <c r="Q25" s="334"/>
    </row>
    <row r="26" spans="2:17" ht="12.75">
      <c r="B26" s="175" t="s">
        <v>538</v>
      </c>
      <c r="M26" s="334" t="s">
        <v>707</v>
      </c>
      <c r="O26" s="337">
        <f>SUM(J51)/1000</f>
        <v>345</v>
      </c>
      <c r="P26" s="334"/>
      <c r="Q26" s="334"/>
    </row>
    <row r="27" spans="2:17" ht="12.75">
      <c r="B27" s="175"/>
      <c r="C27" t="s">
        <v>539</v>
      </c>
      <c r="J27" s="254">
        <v>157300</v>
      </c>
      <c r="M27" s="334" t="s">
        <v>705</v>
      </c>
      <c r="N27" s="334"/>
      <c r="O27" s="335">
        <f>SUM(J53)/1000</f>
        <v>432</v>
      </c>
      <c r="P27" s="334"/>
      <c r="Q27" s="334"/>
    </row>
    <row r="28" spans="2:17" ht="12.75">
      <c r="B28" s="175"/>
      <c r="P28" s="334"/>
      <c r="Q28" s="334"/>
    </row>
    <row r="29" spans="2:17" ht="12.75">
      <c r="B29" s="175"/>
      <c r="C29" t="s">
        <v>540</v>
      </c>
      <c r="J29" s="254">
        <f>14/12*1726*0.85*186</f>
        <v>318360.7</v>
      </c>
      <c r="M29" s="334"/>
      <c r="N29" s="334"/>
      <c r="O29" s="336"/>
      <c r="P29" s="334"/>
      <c r="Q29" s="334"/>
    </row>
    <row r="30" spans="2:17" ht="12.75">
      <c r="B30" s="175"/>
      <c r="M30" s="334"/>
      <c r="N30" s="334"/>
      <c r="O30" s="341">
        <f>SUM(O12:O27)</f>
        <v>5020.885116666666</v>
      </c>
      <c r="P30" s="334"/>
      <c r="Q30" s="334"/>
    </row>
    <row r="31" spans="2:17" ht="12.75">
      <c r="B31" s="175" t="s">
        <v>541</v>
      </c>
      <c r="C31" t="s">
        <v>542</v>
      </c>
      <c r="P31" s="334"/>
      <c r="Q31" s="334"/>
    </row>
    <row r="32" spans="2:10" ht="12.75">
      <c r="B32" s="175"/>
      <c r="C32" t="s">
        <v>543</v>
      </c>
      <c r="J32" s="254">
        <f>10/12*0.3*1726*154</f>
        <v>66451</v>
      </c>
    </row>
    <row r="33" spans="2:13" ht="12.75">
      <c r="B33" s="175"/>
      <c r="M33" s="175"/>
    </row>
    <row r="34" spans="2:13" ht="12.75">
      <c r="B34" s="175" t="s">
        <v>544</v>
      </c>
      <c r="C34" t="s">
        <v>545</v>
      </c>
      <c r="M34" s="175"/>
    </row>
    <row r="35" spans="2:13" ht="12.75">
      <c r="B35" s="175"/>
      <c r="C35" t="s">
        <v>546</v>
      </c>
      <c r="J35" s="254">
        <f>10/12*1726*0.37*154</f>
        <v>81956.23333333334</v>
      </c>
      <c r="M35" s="175"/>
    </row>
    <row r="36" spans="2:13" ht="12.75">
      <c r="B36" s="175" t="s">
        <v>547</v>
      </c>
      <c r="M36" s="175"/>
    </row>
    <row r="37" spans="2:13" ht="12.75">
      <c r="B37" s="175"/>
      <c r="C37" t="s">
        <v>548</v>
      </c>
      <c r="M37" s="175"/>
    </row>
    <row r="38" spans="2:13" ht="12.75">
      <c r="B38" s="175"/>
      <c r="D38" t="s">
        <v>551</v>
      </c>
      <c r="J38" s="254">
        <f>154*1768*14/12*0.9</f>
        <v>285885.60000000003</v>
      </c>
      <c r="M38" s="175"/>
    </row>
    <row r="39" spans="2:13" ht="12.75">
      <c r="B39" s="175"/>
      <c r="D39" t="s">
        <v>550</v>
      </c>
      <c r="J39" s="254">
        <f>242*1768*14/12*0.85</f>
        <v>424290.5333333333</v>
      </c>
      <c r="M39" s="175"/>
    </row>
    <row r="40" spans="2:10" ht="12.75">
      <c r="B40" s="175"/>
      <c r="D40" t="s">
        <v>549</v>
      </c>
      <c r="J40" s="254">
        <f>51*2080*14/12*0.4</f>
        <v>49504</v>
      </c>
    </row>
    <row r="41" spans="2:10" ht="12.75">
      <c r="B41" s="175"/>
      <c r="D41" t="s">
        <v>552</v>
      </c>
      <c r="J41" s="254">
        <v>36000</v>
      </c>
    </row>
    <row r="42" ht="12.75">
      <c r="B42" s="175" t="s">
        <v>553</v>
      </c>
    </row>
    <row r="43" spans="2:10" ht="12.75">
      <c r="B43" s="175"/>
      <c r="C43" t="s">
        <v>554</v>
      </c>
      <c r="J43" s="254">
        <f>1726*0.6*186</f>
        <v>192621.59999999998</v>
      </c>
    </row>
    <row r="44" spans="2:10" ht="12.75">
      <c r="B44" s="175"/>
      <c r="C44" t="s">
        <v>555</v>
      </c>
      <c r="J44" s="254">
        <f>1726*0.1*186</f>
        <v>32103.600000000006</v>
      </c>
    </row>
    <row r="45" spans="2:10" ht="12.75">
      <c r="B45" s="175"/>
      <c r="C45" t="s">
        <v>556</v>
      </c>
      <c r="J45" s="254">
        <v>17000</v>
      </c>
    </row>
    <row r="46" ht="12.75">
      <c r="B46" s="175"/>
    </row>
    <row r="47" spans="2:10" ht="12.75">
      <c r="B47" s="175"/>
      <c r="C47" t="s">
        <v>557</v>
      </c>
      <c r="J47" s="254">
        <v>44000</v>
      </c>
    </row>
    <row r="48" spans="2:3" ht="12.75">
      <c r="B48" s="175"/>
      <c r="C48" t="s">
        <v>558</v>
      </c>
    </row>
    <row r="49" spans="2:10" ht="12.75">
      <c r="B49" s="175"/>
      <c r="D49" t="s">
        <v>559</v>
      </c>
      <c r="J49" s="254">
        <f>1726*0.4*186</f>
        <v>128414.40000000002</v>
      </c>
    </row>
    <row r="50" ht="12.75">
      <c r="B50" s="175"/>
    </row>
    <row r="51" spans="2:10" ht="12.75">
      <c r="B51" s="175" t="s">
        <v>560</v>
      </c>
      <c r="J51" s="254">
        <v>345000</v>
      </c>
    </row>
    <row r="52" ht="12.75">
      <c r="B52" s="175"/>
    </row>
    <row r="53" spans="2:10" ht="12.75">
      <c r="B53" s="175" t="s">
        <v>561</v>
      </c>
      <c r="J53" s="254">
        <v>432000</v>
      </c>
    </row>
    <row r="54" ht="12.75">
      <c r="B54" s="175"/>
    </row>
    <row r="55" spans="2:10" ht="15">
      <c r="B55" s="175" t="s">
        <v>562</v>
      </c>
      <c r="J55" s="324">
        <v>1649000</v>
      </c>
    </row>
    <row r="57" ht="12.75">
      <c r="J57" s="254">
        <f>SUM(J8:J55)</f>
        <v>5020885.116666667</v>
      </c>
    </row>
  </sheetData>
  <printOptions/>
  <pageMargins left="0.75" right="0.75" top="1" bottom="1" header="0.5" footer="0.5"/>
  <pageSetup fitToHeight="1" fitToWidth="1" horizontalDpi="600" verticalDpi="600" orientation="portrait" scale="53" r:id="rId1"/>
  <headerFooter alignWithMargins="0">
    <oddFooter>&amp;R&amp;F        &amp;A      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91"/>
  <sheetViews>
    <sheetView workbookViewId="0" topLeftCell="C16">
      <selection activeCell="E95" sqref="E95"/>
    </sheetView>
  </sheetViews>
  <sheetFormatPr defaultColWidth="9.140625" defaultRowHeight="12.75"/>
  <cols>
    <col min="1" max="1" width="7.421875" style="0" bestFit="1" customWidth="1"/>
    <col min="2" max="2" width="35.140625" style="0" bestFit="1" customWidth="1"/>
    <col min="3" max="3" width="11.421875" style="0" bestFit="1" customWidth="1"/>
    <col min="4" max="4" width="25.28125" style="0" bestFit="1" customWidth="1"/>
    <col min="5" max="11" width="14.421875" style="0" bestFit="1" customWidth="1"/>
    <col min="12" max="12" width="13.00390625" style="0" customWidth="1"/>
  </cols>
  <sheetData>
    <row r="1" spans="1:12" ht="12.75">
      <c r="A1" t="s">
        <v>1268</v>
      </c>
      <c r="B1" t="s">
        <v>1380</v>
      </c>
      <c r="C1" t="s">
        <v>1381</v>
      </c>
      <c r="D1" t="s">
        <v>1382</v>
      </c>
      <c r="E1" t="s">
        <v>1383</v>
      </c>
      <c r="F1" t="s">
        <v>1384</v>
      </c>
      <c r="G1" t="s">
        <v>1385</v>
      </c>
      <c r="H1" t="s">
        <v>1386</v>
      </c>
      <c r="I1" t="s">
        <v>1387</v>
      </c>
      <c r="J1" t="s">
        <v>1388</v>
      </c>
      <c r="K1" t="s">
        <v>1389</v>
      </c>
      <c r="L1" t="s">
        <v>1364</v>
      </c>
    </row>
    <row r="2" spans="2:12" ht="12.75">
      <c r="B2" t="s">
        <v>1390</v>
      </c>
      <c r="C2">
        <v>35</v>
      </c>
      <c r="D2" t="s">
        <v>1391</v>
      </c>
      <c r="F2">
        <v>110.47</v>
      </c>
      <c r="G2">
        <v>183</v>
      </c>
      <c r="H2">
        <v>119.74</v>
      </c>
      <c r="I2">
        <v>46.44</v>
      </c>
      <c r="J2">
        <v>13.76</v>
      </c>
      <c r="L2">
        <v>473.41</v>
      </c>
    </row>
    <row r="3" spans="2:12" ht="12.75">
      <c r="B3" t="s">
        <v>1392</v>
      </c>
      <c r="C3">
        <v>40</v>
      </c>
      <c r="D3" t="s">
        <v>1393</v>
      </c>
      <c r="G3">
        <v>394.33</v>
      </c>
      <c r="H3">
        <v>440.83</v>
      </c>
      <c r="L3">
        <v>835.16</v>
      </c>
    </row>
    <row r="4" spans="2:12" ht="12.75">
      <c r="B4" t="s">
        <v>1394</v>
      </c>
      <c r="C4">
        <v>41</v>
      </c>
      <c r="D4" t="s">
        <v>1395</v>
      </c>
      <c r="E4">
        <v>1029.53</v>
      </c>
      <c r="F4">
        <v>2399.22</v>
      </c>
      <c r="G4">
        <v>3361.83</v>
      </c>
      <c r="H4">
        <v>4113.5</v>
      </c>
      <c r="I4">
        <v>4713.71</v>
      </c>
      <c r="J4">
        <v>566.8</v>
      </c>
      <c r="L4">
        <v>16184.6</v>
      </c>
    </row>
    <row r="5" spans="2:12" ht="12.75">
      <c r="B5" t="s">
        <v>1396</v>
      </c>
      <c r="C5" t="s">
        <v>1397</v>
      </c>
      <c r="D5" t="s">
        <v>1398</v>
      </c>
      <c r="F5">
        <v>127.59</v>
      </c>
      <c r="G5">
        <v>15.29</v>
      </c>
      <c r="L5">
        <v>142.88</v>
      </c>
    </row>
    <row r="6" spans="2:12" ht="12.75">
      <c r="B6" t="s">
        <v>1399</v>
      </c>
      <c r="C6" t="s">
        <v>1400</v>
      </c>
      <c r="D6" t="s">
        <v>1401</v>
      </c>
      <c r="F6">
        <v>66.8</v>
      </c>
      <c r="L6">
        <v>66.8</v>
      </c>
    </row>
    <row r="7" spans="2:12" ht="12.75">
      <c r="B7" t="s">
        <v>1402</v>
      </c>
      <c r="C7">
        <v>48</v>
      </c>
      <c r="D7">
        <v>48</v>
      </c>
      <c r="F7">
        <v>543.09</v>
      </c>
      <c r="G7">
        <v>6720.96</v>
      </c>
      <c r="H7">
        <v>6657.11</v>
      </c>
      <c r="I7">
        <v>985.43</v>
      </c>
      <c r="L7">
        <v>14906.58</v>
      </c>
    </row>
    <row r="8" spans="2:12" ht="12.75">
      <c r="B8" t="s">
        <v>1403</v>
      </c>
      <c r="C8" t="s">
        <v>1404</v>
      </c>
      <c r="D8" t="s">
        <v>1405</v>
      </c>
      <c r="F8">
        <v>85</v>
      </c>
      <c r="H8">
        <v>258.04</v>
      </c>
      <c r="I8">
        <v>549.71</v>
      </c>
      <c r="L8">
        <v>892.75</v>
      </c>
    </row>
    <row r="9" spans="2:12" ht="12.75">
      <c r="B9" t="s">
        <v>1406</v>
      </c>
      <c r="C9">
        <v>54</v>
      </c>
      <c r="D9" t="s">
        <v>1407</v>
      </c>
      <c r="F9">
        <v>265.92</v>
      </c>
      <c r="G9">
        <v>314.33</v>
      </c>
      <c r="H9">
        <v>320.75</v>
      </c>
      <c r="I9">
        <v>166.89</v>
      </c>
      <c r="L9">
        <v>1067.89</v>
      </c>
    </row>
    <row r="10" spans="2:12" ht="12.75">
      <c r="B10" t="s">
        <v>1408</v>
      </c>
      <c r="C10">
        <v>81</v>
      </c>
      <c r="D10" t="s">
        <v>1409</v>
      </c>
      <c r="E10">
        <v>3741.48</v>
      </c>
      <c r="F10">
        <v>1899.33</v>
      </c>
      <c r="G10">
        <v>241</v>
      </c>
      <c r="L10">
        <v>5881.81</v>
      </c>
    </row>
    <row r="11" spans="2:12" ht="12.75">
      <c r="B11" t="s">
        <v>1410</v>
      </c>
      <c r="C11" t="s">
        <v>1411</v>
      </c>
      <c r="D11" t="s">
        <v>1412</v>
      </c>
      <c r="F11">
        <v>28.29</v>
      </c>
      <c r="G11">
        <v>49.09</v>
      </c>
      <c r="H11">
        <v>49.98</v>
      </c>
      <c r="I11">
        <v>41.99</v>
      </c>
      <c r="J11">
        <v>10.5</v>
      </c>
      <c r="L11">
        <v>179.85</v>
      </c>
    </row>
    <row r="12" spans="2:12" ht="12.75">
      <c r="B12" t="s">
        <v>1413</v>
      </c>
      <c r="C12" t="s">
        <v>1414</v>
      </c>
      <c r="D12" t="s">
        <v>1415</v>
      </c>
      <c r="F12">
        <v>1988.23</v>
      </c>
      <c r="G12">
        <v>2349.77</v>
      </c>
      <c r="H12">
        <v>2293.57</v>
      </c>
      <c r="I12">
        <v>1142.08</v>
      </c>
      <c r="J12">
        <v>253.37</v>
      </c>
      <c r="L12">
        <v>8027.01</v>
      </c>
    </row>
    <row r="13" spans="2:12" ht="12.75">
      <c r="B13" t="s">
        <v>1416</v>
      </c>
      <c r="C13" t="s">
        <v>1417</v>
      </c>
      <c r="D13" t="s">
        <v>1418</v>
      </c>
      <c r="F13">
        <v>413.27</v>
      </c>
      <c r="G13">
        <v>765.39</v>
      </c>
      <c r="H13">
        <v>825.17</v>
      </c>
      <c r="I13">
        <v>443.75</v>
      </c>
      <c r="J13">
        <v>34.26</v>
      </c>
      <c r="L13">
        <v>2481.84</v>
      </c>
    </row>
    <row r="14" spans="2:12" ht="12.75">
      <c r="B14" t="s">
        <v>1419</v>
      </c>
      <c r="C14" t="s">
        <v>1420</v>
      </c>
      <c r="D14" t="s">
        <v>1421</v>
      </c>
      <c r="F14">
        <v>12.36</v>
      </c>
      <c r="G14">
        <v>12.9</v>
      </c>
      <c r="H14">
        <v>55.24</v>
      </c>
      <c r="I14">
        <v>923.1</v>
      </c>
      <c r="J14">
        <v>75.66</v>
      </c>
      <c r="L14">
        <v>1079.26</v>
      </c>
    </row>
    <row r="15" spans="2:12" ht="12.75">
      <c r="B15" t="s">
        <v>1422</v>
      </c>
      <c r="C15" t="s">
        <v>1423</v>
      </c>
      <c r="D15" t="s">
        <v>1424</v>
      </c>
      <c r="I15">
        <v>171.74</v>
      </c>
      <c r="J15">
        <v>3.72</v>
      </c>
      <c r="L15">
        <v>175.46</v>
      </c>
    </row>
    <row r="16" spans="2:12" ht="12.75">
      <c r="B16" t="s">
        <v>1425</v>
      </c>
      <c r="C16" t="s">
        <v>1426</v>
      </c>
      <c r="D16" t="s">
        <v>1426</v>
      </c>
      <c r="F16">
        <v>6.84</v>
      </c>
      <c r="G16">
        <v>14.29</v>
      </c>
      <c r="H16">
        <v>14.84</v>
      </c>
      <c r="I16">
        <v>15.41</v>
      </c>
      <c r="L16">
        <v>51.38</v>
      </c>
    </row>
    <row r="17" spans="2:12" ht="12.75">
      <c r="B17" t="s">
        <v>1427</v>
      </c>
      <c r="C17" t="s">
        <v>1428</v>
      </c>
      <c r="D17" t="s">
        <v>1429</v>
      </c>
      <c r="F17">
        <v>101.93</v>
      </c>
      <c r="G17">
        <v>323.17</v>
      </c>
      <c r="H17">
        <v>536.18</v>
      </c>
      <c r="I17">
        <v>483.02</v>
      </c>
      <c r="J17">
        <v>185.24</v>
      </c>
      <c r="L17">
        <v>1629.55</v>
      </c>
    </row>
    <row r="18" spans="2:12" ht="12.75">
      <c r="B18" t="s">
        <v>1430</v>
      </c>
      <c r="C18" t="s">
        <v>1431</v>
      </c>
      <c r="D18" t="s">
        <v>1432</v>
      </c>
      <c r="F18">
        <v>124.88</v>
      </c>
      <c r="G18">
        <v>59.33</v>
      </c>
      <c r="H18">
        <v>457.12</v>
      </c>
      <c r="I18">
        <v>672.61</v>
      </c>
      <c r="J18">
        <v>100.39</v>
      </c>
      <c r="L18">
        <v>1414.32</v>
      </c>
    </row>
    <row r="19" spans="2:12" ht="12.75">
      <c r="B19" t="s">
        <v>1433</v>
      </c>
      <c r="C19" t="s">
        <v>1434</v>
      </c>
      <c r="D19" t="s">
        <v>1435</v>
      </c>
      <c r="F19">
        <v>7.33</v>
      </c>
      <c r="G19">
        <v>51.72</v>
      </c>
      <c r="H19">
        <v>168.43</v>
      </c>
      <c r="I19">
        <v>299.73</v>
      </c>
      <c r="J19">
        <v>65.37</v>
      </c>
      <c r="L19">
        <v>592.59</v>
      </c>
    </row>
    <row r="20" spans="2:12" ht="12.75">
      <c r="B20" t="s">
        <v>1436</v>
      </c>
      <c r="C20" t="s">
        <v>1437</v>
      </c>
      <c r="D20" t="s">
        <v>1438</v>
      </c>
      <c r="E20">
        <v>24.9</v>
      </c>
      <c r="F20">
        <v>728.17</v>
      </c>
      <c r="G20">
        <v>576.31</v>
      </c>
      <c r="H20">
        <v>649.59</v>
      </c>
      <c r="I20">
        <v>1732.89</v>
      </c>
      <c r="J20">
        <v>547.35</v>
      </c>
      <c r="L20">
        <v>4259.2</v>
      </c>
    </row>
    <row r="21" spans="2:12" ht="12.75">
      <c r="B21" t="s">
        <v>1439</v>
      </c>
      <c r="C21" t="s">
        <v>1440</v>
      </c>
      <c r="D21" t="s">
        <v>1441</v>
      </c>
      <c r="F21">
        <v>573.41</v>
      </c>
      <c r="G21">
        <v>505.43</v>
      </c>
      <c r="H21">
        <v>694.09</v>
      </c>
      <c r="I21">
        <v>1559.58</v>
      </c>
      <c r="J21">
        <v>732.9</v>
      </c>
      <c r="L21">
        <v>4065.41</v>
      </c>
    </row>
    <row r="22" spans="2:12" ht="12.75">
      <c r="B22" t="s">
        <v>1442</v>
      </c>
      <c r="C22" t="s">
        <v>1443</v>
      </c>
      <c r="D22" t="s">
        <v>1444</v>
      </c>
      <c r="F22">
        <v>1051.29</v>
      </c>
      <c r="G22">
        <v>1357.46</v>
      </c>
      <c r="H22">
        <v>3232.11</v>
      </c>
      <c r="I22">
        <v>3766.68</v>
      </c>
      <c r="J22">
        <v>563.5</v>
      </c>
      <c r="L22">
        <v>9971.04</v>
      </c>
    </row>
    <row r="23" spans="2:12" ht="12.75">
      <c r="B23" t="s">
        <v>1445</v>
      </c>
      <c r="C23" t="s">
        <v>1446</v>
      </c>
      <c r="D23" t="s">
        <v>1447</v>
      </c>
      <c r="F23">
        <v>116.86</v>
      </c>
      <c r="G23">
        <v>216.69</v>
      </c>
      <c r="H23">
        <v>220.82</v>
      </c>
      <c r="I23">
        <v>204.71</v>
      </c>
      <c r="J23">
        <v>70.55</v>
      </c>
      <c r="L23">
        <v>829.64</v>
      </c>
    </row>
    <row r="24" spans="2:12" ht="12.75">
      <c r="B24" t="s">
        <v>1448</v>
      </c>
      <c r="C24" t="s">
        <v>1449</v>
      </c>
      <c r="D24" t="s">
        <v>1450</v>
      </c>
      <c r="F24">
        <v>234.57</v>
      </c>
      <c r="G24">
        <v>222.31</v>
      </c>
      <c r="H24">
        <v>161.96</v>
      </c>
      <c r="I24">
        <v>118.55</v>
      </c>
      <c r="J24">
        <v>0.48</v>
      </c>
      <c r="L24">
        <v>737.86</v>
      </c>
    </row>
    <row r="25" spans="2:12" ht="12.75">
      <c r="B25" t="s">
        <v>1569</v>
      </c>
      <c r="C25" t="s">
        <v>1570</v>
      </c>
      <c r="D25" t="s">
        <v>1571</v>
      </c>
      <c r="F25">
        <v>4.16</v>
      </c>
      <c r="G25">
        <v>3.18</v>
      </c>
      <c r="H25">
        <v>2.16</v>
      </c>
      <c r="I25">
        <v>2.21</v>
      </c>
      <c r="J25">
        <v>4.42</v>
      </c>
      <c r="L25">
        <v>16.13</v>
      </c>
    </row>
    <row r="26" spans="2:12" ht="12.75">
      <c r="B26" t="s">
        <v>1572</v>
      </c>
      <c r="C26" t="s">
        <v>1573</v>
      </c>
      <c r="D26" t="s">
        <v>1574</v>
      </c>
      <c r="F26">
        <v>34.28</v>
      </c>
      <c r="G26">
        <v>33.8</v>
      </c>
      <c r="H26">
        <v>32.06</v>
      </c>
      <c r="I26">
        <v>33.33</v>
      </c>
      <c r="L26">
        <v>133.46</v>
      </c>
    </row>
    <row r="27" spans="2:12" ht="12.75">
      <c r="B27" t="s">
        <v>1575</v>
      </c>
      <c r="C27" t="s">
        <v>1576</v>
      </c>
      <c r="D27" t="s">
        <v>1577</v>
      </c>
      <c r="E27">
        <v>1146.37</v>
      </c>
      <c r="F27">
        <v>483</v>
      </c>
      <c r="L27">
        <v>1629.37</v>
      </c>
    </row>
    <row r="28" spans="2:12" ht="12.75">
      <c r="B28" t="s">
        <v>1578</v>
      </c>
      <c r="C28" t="s">
        <v>1579</v>
      </c>
      <c r="D28" t="s">
        <v>1580</v>
      </c>
      <c r="F28">
        <v>51.49</v>
      </c>
      <c r="G28">
        <v>26.76</v>
      </c>
      <c r="H28">
        <v>13.98</v>
      </c>
      <c r="L28">
        <v>92.23</v>
      </c>
    </row>
    <row r="29" spans="2:12" ht="12.75">
      <c r="B29" t="s">
        <v>1581</v>
      </c>
      <c r="C29" t="s">
        <v>1582</v>
      </c>
      <c r="D29" t="s">
        <v>1583</v>
      </c>
      <c r="F29">
        <v>1942.97</v>
      </c>
      <c r="G29">
        <v>1468.98</v>
      </c>
      <c r="H29">
        <v>975.13</v>
      </c>
      <c r="I29">
        <v>373.51</v>
      </c>
      <c r="J29">
        <v>117.54</v>
      </c>
      <c r="L29">
        <v>4878.12</v>
      </c>
    </row>
    <row r="30" spans="2:12" ht="12.75">
      <c r="B30" t="s">
        <v>1584</v>
      </c>
      <c r="C30" t="s">
        <v>1585</v>
      </c>
      <c r="D30" t="s">
        <v>1586</v>
      </c>
      <c r="F30">
        <v>122.57</v>
      </c>
      <c r="G30">
        <v>63.6</v>
      </c>
      <c r="H30">
        <v>92.37</v>
      </c>
      <c r="I30">
        <v>48.92</v>
      </c>
      <c r="L30">
        <v>327.46</v>
      </c>
    </row>
    <row r="31" spans="2:12" ht="12.75">
      <c r="B31" t="s">
        <v>1587</v>
      </c>
      <c r="C31" t="s">
        <v>1588</v>
      </c>
      <c r="D31" t="s">
        <v>1589</v>
      </c>
      <c r="F31">
        <v>126.12</v>
      </c>
      <c r="G31">
        <v>96.62</v>
      </c>
      <c r="H31">
        <v>53.13</v>
      </c>
      <c r="I31">
        <v>69.57</v>
      </c>
      <c r="J31">
        <v>73.29</v>
      </c>
      <c r="L31">
        <v>418.72</v>
      </c>
    </row>
    <row r="32" spans="2:12" ht="12.75">
      <c r="B32" t="s">
        <v>1590</v>
      </c>
      <c r="C32" t="s">
        <v>1591</v>
      </c>
      <c r="D32" t="s">
        <v>1592</v>
      </c>
      <c r="F32">
        <v>550.92</v>
      </c>
      <c r="G32">
        <v>410.66</v>
      </c>
      <c r="H32">
        <v>345.84</v>
      </c>
      <c r="I32">
        <v>257.07</v>
      </c>
      <c r="J32">
        <v>44.34</v>
      </c>
      <c r="L32">
        <v>1608.84</v>
      </c>
    </row>
    <row r="33" spans="2:12" ht="12.75">
      <c r="B33" t="s">
        <v>1593</v>
      </c>
      <c r="C33" t="s">
        <v>1594</v>
      </c>
      <c r="D33" t="s">
        <v>1595</v>
      </c>
      <c r="F33">
        <v>115.32</v>
      </c>
      <c r="G33">
        <v>142.13</v>
      </c>
      <c r="H33">
        <v>144.38</v>
      </c>
      <c r="I33">
        <v>0.58</v>
      </c>
      <c r="L33">
        <v>402.42</v>
      </c>
    </row>
    <row r="34" spans="2:12" ht="12.75">
      <c r="B34" t="s">
        <v>1596</v>
      </c>
      <c r="C34" t="s">
        <v>1597</v>
      </c>
      <c r="D34" t="s">
        <v>1598</v>
      </c>
      <c r="I34">
        <v>780</v>
      </c>
      <c r="J34">
        <v>100</v>
      </c>
      <c r="L34">
        <v>880</v>
      </c>
    </row>
    <row r="36" spans="3:12" ht="12.75">
      <c r="C36" t="s">
        <v>1603</v>
      </c>
      <c r="D36" t="s">
        <v>1599</v>
      </c>
      <c r="E36">
        <f>SUM(E2:E8,E10)</f>
        <v>4771.01</v>
      </c>
      <c r="F36">
        <f aca="true" t="shared" si="0" ref="F36:L36">SUM(F2:F8,F10)</f>
        <v>5231.5</v>
      </c>
      <c r="G36">
        <f t="shared" si="0"/>
        <v>10916.41</v>
      </c>
      <c r="H36">
        <f t="shared" si="0"/>
        <v>11589.220000000001</v>
      </c>
      <c r="I36">
        <f t="shared" si="0"/>
        <v>6295.29</v>
      </c>
      <c r="J36">
        <f t="shared" si="0"/>
        <v>580.56</v>
      </c>
      <c r="K36">
        <f t="shared" si="0"/>
        <v>0</v>
      </c>
      <c r="L36">
        <f t="shared" si="0"/>
        <v>39383.99</v>
      </c>
    </row>
    <row r="37" spans="4:12" ht="12.75">
      <c r="D37" t="s">
        <v>1600</v>
      </c>
      <c r="E37">
        <f>SUM(E9,E11:E34)</f>
        <v>1171.27</v>
      </c>
      <c r="F37">
        <f aca="true" t="shared" si="1" ref="F37:L37">SUM(F9,F11:F34)</f>
        <v>9084.18</v>
      </c>
      <c r="G37">
        <f t="shared" si="1"/>
        <v>9063.92</v>
      </c>
      <c r="H37">
        <f t="shared" si="1"/>
        <v>11338.899999999998</v>
      </c>
      <c r="I37">
        <f t="shared" si="1"/>
        <v>13307.919999999996</v>
      </c>
      <c r="J37">
        <f t="shared" si="1"/>
        <v>2982.8800000000006</v>
      </c>
      <c r="K37">
        <f t="shared" si="1"/>
        <v>0</v>
      </c>
      <c r="L37">
        <f t="shared" si="1"/>
        <v>46949.05</v>
      </c>
    </row>
    <row r="38" spans="5:12" ht="12.75">
      <c r="E38">
        <f>SUM(E36:E37)</f>
        <v>5942.280000000001</v>
      </c>
      <c r="F38">
        <f aca="true" t="shared" si="2" ref="F38:L38">SUM(F36:F37)</f>
        <v>14315.68</v>
      </c>
      <c r="G38">
        <f t="shared" si="2"/>
        <v>19980.33</v>
      </c>
      <c r="H38" s="175">
        <f t="shared" si="2"/>
        <v>22928.12</v>
      </c>
      <c r="I38" s="175">
        <f t="shared" si="2"/>
        <v>19603.209999999995</v>
      </c>
      <c r="J38" s="175">
        <f t="shared" si="2"/>
        <v>3563.4400000000005</v>
      </c>
      <c r="K38">
        <f t="shared" si="2"/>
        <v>0</v>
      </c>
      <c r="L38">
        <f t="shared" si="2"/>
        <v>86333.04000000001</v>
      </c>
    </row>
    <row r="39" spans="6:7" ht="12.75">
      <c r="F39">
        <f>SUM(E38:F38)</f>
        <v>20257.96</v>
      </c>
      <c r="G39">
        <v>41255</v>
      </c>
    </row>
    <row r="41" ht="12.75" hidden="1"/>
    <row r="42" spans="1:12" ht="12.75" hidden="1">
      <c r="A42" t="s">
        <v>1601</v>
      </c>
      <c r="B42" t="s">
        <v>1380</v>
      </c>
      <c r="C42" t="s">
        <v>1381</v>
      </c>
      <c r="D42" t="s">
        <v>1382</v>
      </c>
      <c r="E42" t="s">
        <v>1383</v>
      </c>
      <c r="F42" t="s">
        <v>1384</v>
      </c>
      <c r="G42" t="s">
        <v>1385</v>
      </c>
      <c r="H42" t="s">
        <v>1386</v>
      </c>
      <c r="I42" t="s">
        <v>1387</v>
      </c>
      <c r="J42" t="s">
        <v>1388</v>
      </c>
      <c r="K42" t="s">
        <v>1389</v>
      </c>
      <c r="L42" t="s">
        <v>1364</v>
      </c>
    </row>
    <row r="43" spans="2:12" ht="12.75" hidden="1">
      <c r="B43" t="s">
        <v>1390</v>
      </c>
      <c r="C43">
        <v>35</v>
      </c>
      <c r="D43" t="s">
        <v>1391</v>
      </c>
      <c r="F43">
        <v>99.78</v>
      </c>
      <c r="G43">
        <v>142.45</v>
      </c>
      <c r="H43">
        <v>103.29</v>
      </c>
      <c r="I43">
        <v>75.65</v>
      </c>
      <c r="J43">
        <v>44.77</v>
      </c>
      <c r="K43">
        <v>16.92</v>
      </c>
      <c r="L43">
        <v>482.86</v>
      </c>
    </row>
    <row r="44" spans="2:12" ht="12.75" hidden="1">
      <c r="B44" t="s">
        <v>1392</v>
      </c>
      <c r="C44">
        <v>40</v>
      </c>
      <c r="D44" t="s">
        <v>1393</v>
      </c>
      <c r="G44">
        <v>118.45</v>
      </c>
      <c r="H44">
        <v>161.84</v>
      </c>
      <c r="L44">
        <v>280.28</v>
      </c>
    </row>
    <row r="45" spans="2:12" ht="12.75" hidden="1">
      <c r="B45" t="s">
        <v>1394</v>
      </c>
      <c r="C45">
        <v>41</v>
      </c>
      <c r="D45" t="s">
        <v>1395</v>
      </c>
      <c r="E45">
        <v>1085.78</v>
      </c>
      <c r="F45">
        <v>2400.4</v>
      </c>
      <c r="G45">
        <v>2683.3</v>
      </c>
      <c r="H45">
        <v>2652.81</v>
      </c>
      <c r="I45">
        <v>3303.04</v>
      </c>
      <c r="J45">
        <v>3871.79</v>
      </c>
      <c r="K45">
        <v>2276</v>
      </c>
      <c r="L45">
        <v>18273.12</v>
      </c>
    </row>
    <row r="46" spans="2:12" ht="12.75" hidden="1">
      <c r="B46" t="s">
        <v>1396</v>
      </c>
      <c r="C46" t="s">
        <v>1397</v>
      </c>
      <c r="D46" t="s">
        <v>1398</v>
      </c>
      <c r="F46">
        <v>123.4</v>
      </c>
      <c r="G46">
        <v>19.48</v>
      </c>
      <c r="L46">
        <v>142.88</v>
      </c>
    </row>
    <row r="47" spans="2:12" ht="12.75" hidden="1">
      <c r="B47" t="s">
        <v>1399</v>
      </c>
      <c r="C47" t="s">
        <v>1400</v>
      </c>
      <c r="D47" t="s">
        <v>1401</v>
      </c>
      <c r="F47">
        <v>66.8</v>
      </c>
      <c r="L47">
        <v>66.8</v>
      </c>
    </row>
    <row r="48" spans="2:12" ht="12.75" hidden="1">
      <c r="B48" t="s">
        <v>1402</v>
      </c>
      <c r="C48">
        <v>48</v>
      </c>
      <c r="D48">
        <v>48</v>
      </c>
      <c r="F48">
        <v>522.08</v>
      </c>
      <c r="G48">
        <v>6226.83</v>
      </c>
      <c r="H48">
        <v>5846.36</v>
      </c>
      <c r="I48">
        <v>1105.61</v>
      </c>
      <c r="L48">
        <v>13700.89</v>
      </c>
    </row>
    <row r="49" spans="2:12" ht="12.75" hidden="1">
      <c r="B49" t="s">
        <v>1403</v>
      </c>
      <c r="C49" t="s">
        <v>1404</v>
      </c>
      <c r="D49" t="s">
        <v>1405</v>
      </c>
      <c r="F49">
        <v>85</v>
      </c>
      <c r="I49">
        <v>323.37</v>
      </c>
      <c r="J49">
        <v>461.29</v>
      </c>
      <c r="L49">
        <v>869.67</v>
      </c>
    </row>
    <row r="50" spans="2:12" ht="12.75" hidden="1">
      <c r="B50" t="s">
        <v>1406</v>
      </c>
      <c r="C50">
        <v>54</v>
      </c>
      <c r="D50" t="s">
        <v>1407</v>
      </c>
      <c r="F50">
        <v>260.69</v>
      </c>
      <c r="G50">
        <v>350.85</v>
      </c>
      <c r="H50">
        <v>340.47</v>
      </c>
      <c r="I50">
        <v>340.08</v>
      </c>
      <c r="J50">
        <v>172.79</v>
      </c>
      <c r="L50">
        <v>1464.89</v>
      </c>
    </row>
    <row r="51" spans="2:12" ht="12.75" hidden="1">
      <c r="B51" t="s">
        <v>1408</v>
      </c>
      <c r="C51">
        <v>81</v>
      </c>
      <c r="D51" t="s">
        <v>1409</v>
      </c>
      <c r="E51">
        <v>3804.52</v>
      </c>
      <c r="F51">
        <v>2053.1</v>
      </c>
      <c r="G51">
        <v>1128.2</v>
      </c>
      <c r="K51">
        <v>1000</v>
      </c>
      <c r="L51">
        <v>7985.82</v>
      </c>
    </row>
    <row r="52" spans="2:12" ht="12.75" hidden="1">
      <c r="B52" t="s">
        <v>1410</v>
      </c>
      <c r="C52" t="s">
        <v>1411</v>
      </c>
      <c r="D52" t="s">
        <v>1412</v>
      </c>
      <c r="F52">
        <v>24.87</v>
      </c>
      <c r="G52">
        <v>47.98</v>
      </c>
      <c r="H52">
        <v>42.63</v>
      </c>
      <c r="I52">
        <v>43.62</v>
      </c>
      <c r="J52">
        <v>33.89</v>
      </c>
      <c r="L52">
        <v>192.98</v>
      </c>
    </row>
    <row r="53" spans="2:12" ht="12.75" hidden="1">
      <c r="B53" t="s">
        <v>1413</v>
      </c>
      <c r="C53" t="s">
        <v>1414</v>
      </c>
      <c r="D53" t="s">
        <v>1415</v>
      </c>
      <c r="F53">
        <v>1744.85</v>
      </c>
      <c r="G53">
        <v>2317.77</v>
      </c>
      <c r="H53">
        <v>1934.84</v>
      </c>
      <c r="I53">
        <v>1762.44</v>
      </c>
      <c r="J53">
        <v>1035.3</v>
      </c>
      <c r="K53">
        <v>802.01</v>
      </c>
      <c r="L53">
        <v>9597.21</v>
      </c>
    </row>
    <row r="54" spans="2:12" ht="12.75" hidden="1">
      <c r="B54" t="s">
        <v>1416</v>
      </c>
      <c r="C54" t="s">
        <v>1417</v>
      </c>
      <c r="D54" t="s">
        <v>1418</v>
      </c>
      <c r="F54">
        <v>392.02</v>
      </c>
      <c r="G54">
        <v>796.9</v>
      </c>
      <c r="H54">
        <v>410.28</v>
      </c>
      <c r="I54">
        <v>613.54</v>
      </c>
      <c r="J54">
        <v>166.73</v>
      </c>
      <c r="K54">
        <v>8.87</v>
      </c>
      <c r="L54">
        <v>2388.34</v>
      </c>
    </row>
    <row r="55" spans="2:12" ht="12.75" hidden="1">
      <c r="B55" t="s">
        <v>1419</v>
      </c>
      <c r="C55" t="s">
        <v>1420</v>
      </c>
      <c r="D55" t="s">
        <v>1421</v>
      </c>
      <c r="G55">
        <v>12.46</v>
      </c>
      <c r="I55">
        <v>23.43</v>
      </c>
      <c r="J55">
        <v>967.74</v>
      </c>
      <c r="K55">
        <v>135.52</v>
      </c>
      <c r="L55">
        <v>1139.15</v>
      </c>
    </row>
    <row r="56" spans="2:12" ht="12.75" hidden="1">
      <c r="B56" t="s">
        <v>1422</v>
      </c>
      <c r="C56" t="s">
        <v>1423</v>
      </c>
      <c r="D56" t="s">
        <v>1424</v>
      </c>
      <c r="J56">
        <v>176.45</v>
      </c>
      <c r="K56">
        <v>12.83</v>
      </c>
      <c r="L56">
        <v>189.28</v>
      </c>
    </row>
    <row r="57" spans="2:12" ht="12.75" hidden="1">
      <c r="B57" t="s">
        <v>1425</v>
      </c>
      <c r="C57" t="s">
        <v>1426</v>
      </c>
      <c r="D57" t="s">
        <v>1426</v>
      </c>
      <c r="F57">
        <v>6.84</v>
      </c>
      <c r="G57">
        <v>14.48</v>
      </c>
      <c r="H57">
        <v>16.09</v>
      </c>
      <c r="I57">
        <v>16.46</v>
      </c>
      <c r="J57">
        <v>17.05</v>
      </c>
      <c r="L57">
        <v>70.91</v>
      </c>
    </row>
    <row r="58" spans="2:12" ht="12.75" hidden="1">
      <c r="B58" t="s">
        <v>1427</v>
      </c>
      <c r="C58" t="s">
        <v>1428</v>
      </c>
      <c r="D58" t="s">
        <v>1429</v>
      </c>
      <c r="F58">
        <v>97.86</v>
      </c>
      <c r="G58">
        <v>191.18</v>
      </c>
      <c r="H58">
        <v>101.36</v>
      </c>
      <c r="I58">
        <v>611.77</v>
      </c>
      <c r="J58">
        <v>431.09</v>
      </c>
      <c r="K58">
        <v>733.32</v>
      </c>
      <c r="L58">
        <v>2166.58</v>
      </c>
    </row>
    <row r="59" spans="2:12" ht="12.75" hidden="1">
      <c r="B59" t="s">
        <v>1430</v>
      </c>
      <c r="C59" t="s">
        <v>1431</v>
      </c>
      <c r="D59" t="s">
        <v>1432</v>
      </c>
      <c r="F59">
        <v>124.19</v>
      </c>
      <c r="G59">
        <v>58.6</v>
      </c>
      <c r="H59">
        <v>149.78</v>
      </c>
      <c r="I59">
        <v>394.72</v>
      </c>
      <c r="J59">
        <v>584.03</v>
      </c>
      <c r="K59">
        <v>465.52</v>
      </c>
      <c r="L59">
        <v>1776.83</v>
      </c>
    </row>
    <row r="60" spans="2:12" ht="12.75" hidden="1">
      <c r="B60" t="s">
        <v>1433</v>
      </c>
      <c r="C60" t="s">
        <v>1434</v>
      </c>
      <c r="D60" t="s">
        <v>1435</v>
      </c>
      <c r="F60">
        <v>7.33</v>
      </c>
      <c r="G60">
        <v>56.11</v>
      </c>
      <c r="H60">
        <v>71.85</v>
      </c>
      <c r="I60">
        <v>204.19</v>
      </c>
      <c r="J60">
        <v>203.41</v>
      </c>
      <c r="K60">
        <v>81.85</v>
      </c>
      <c r="L60">
        <v>624.73</v>
      </c>
    </row>
    <row r="61" spans="2:12" ht="12.75" hidden="1">
      <c r="B61" t="s">
        <v>1436</v>
      </c>
      <c r="C61" t="s">
        <v>1437</v>
      </c>
      <c r="D61" t="s">
        <v>1438</v>
      </c>
      <c r="E61">
        <v>25.67</v>
      </c>
      <c r="F61">
        <v>659.73</v>
      </c>
      <c r="G61">
        <v>735.42</v>
      </c>
      <c r="H61">
        <v>523.78</v>
      </c>
      <c r="I61">
        <v>927.33</v>
      </c>
      <c r="J61">
        <v>1229</v>
      </c>
      <c r="K61">
        <v>1156.93</v>
      </c>
      <c r="L61">
        <v>5257.86</v>
      </c>
    </row>
    <row r="62" spans="2:12" ht="12.75" hidden="1">
      <c r="B62" t="s">
        <v>1439</v>
      </c>
      <c r="C62" t="s">
        <v>1440</v>
      </c>
      <c r="D62" t="s">
        <v>1441</v>
      </c>
      <c r="F62">
        <v>562.49</v>
      </c>
      <c r="G62">
        <v>627.94</v>
      </c>
      <c r="H62">
        <v>534.36</v>
      </c>
      <c r="I62">
        <v>601.89</v>
      </c>
      <c r="J62">
        <v>1488.6</v>
      </c>
      <c r="K62">
        <v>885.53</v>
      </c>
      <c r="L62">
        <v>4700.82</v>
      </c>
    </row>
    <row r="63" spans="2:12" ht="12.75" hidden="1">
      <c r="B63" t="s">
        <v>1442</v>
      </c>
      <c r="C63" t="s">
        <v>1443</v>
      </c>
      <c r="D63" t="s">
        <v>1444</v>
      </c>
      <c r="F63">
        <v>1019.14</v>
      </c>
      <c r="G63">
        <v>968.21</v>
      </c>
      <c r="H63">
        <v>2849.35</v>
      </c>
      <c r="I63">
        <v>3219.08</v>
      </c>
      <c r="J63">
        <v>2927.43</v>
      </c>
      <c r="K63">
        <v>855.72</v>
      </c>
      <c r="L63">
        <v>11838.94</v>
      </c>
    </row>
    <row r="64" spans="2:12" ht="12.75" hidden="1">
      <c r="B64" t="s">
        <v>1445</v>
      </c>
      <c r="C64" t="s">
        <v>1446</v>
      </c>
      <c r="D64" t="s">
        <v>1447</v>
      </c>
      <c r="F64">
        <v>116.86</v>
      </c>
      <c r="G64">
        <v>207.62</v>
      </c>
      <c r="H64">
        <v>244.29</v>
      </c>
      <c r="I64">
        <v>249.94</v>
      </c>
      <c r="J64">
        <v>215.69</v>
      </c>
      <c r="K64">
        <v>99.25</v>
      </c>
      <c r="L64">
        <v>1133.67</v>
      </c>
    </row>
    <row r="65" spans="2:12" ht="12.75" hidden="1">
      <c r="B65" t="s">
        <v>1448</v>
      </c>
      <c r="C65" t="s">
        <v>1449</v>
      </c>
      <c r="D65" t="s">
        <v>1450</v>
      </c>
      <c r="F65">
        <v>219.12</v>
      </c>
      <c r="G65">
        <v>199.62</v>
      </c>
      <c r="H65">
        <v>158.42</v>
      </c>
      <c r="I65">
        <v>113.01</v>
      </c>
      <c r="J65">
        <v>0.45</v>
      </c>
      <c r="L65">
        <v>690.62</v>
      </c>
    </row>
    <row r="66" spans="2:12" ht="12.75" hidden="1">
      <c r="B66" t="s">
        <v>1569</v>
      </c>
      <c r="C66" t="s">
        <v>1570</v>
      </c>
      <c r="D66" t="s">
        <v>1571</v>
      </c>
      <c r="G66">
        <v>3</v>
      </c>
      <c r="H66">
        <v>2.03</v>
      </c>
      <c r="I66">
        <v>2.07</v>
      </c>
      <c r="J66">
        <v>2.1</v>
      </c>
      <c r="K66">
        <v>3.21</v>
      </c>
      <c r="L66">
        <v>12.42</v>
      </c>
    </row>
    <row r="67" spans="2:12" ht="12.75" hidden="1">
      <c r="B67" t="s">
        <v>1572</v>
      </c>
      <c r="C67" t="s">
        <v>1573</v>
      </c>
      <c r="D67" t="s">
        <v>1574</v>
      </c>
      <c r="F67">
        <v>29.95</v>
      </c>
      <c r="G67">
        <v>31.85</v>
      </c>
      <c r="H67">
        <v>30.24</v>
      </c>
      <c r="I67">
        <v>31.09</v>
      </c>
      <c r="J67">
        <v>31.51</v>
      </c>
      <c r="K67">
        <v>21.04</v>
      </c>
      <c r="L67">
        <v>175.68</v>
      </c>
    </row>
    <row r="68" spans="2:12" ht="12.75" hidden="1">
      <c r="B68" t="s">
        <v>1575</v>
      </c>
      <c r="C68" t="s">
        <v>1576</v>
      </c>
      <c r="D68" t="s">
        <v>1577</v>
      </c>
      <c r="E68">
        <v>1146.37</v>
      </c>
      <c r="F68">
        <v>599</v>
      </c>
      <c r="L68">
        <v>1745.37</v>
      </c>
    </row>
    <row r="69" spans="2:12" ht="12.75" hidden="1">
      <c r="B69" t="s">
        <v>1578</v>
      </c>
      <c r="C69" t="s">
        <v>1579</v>
      </c>
      <c r="D69" t="s">
        <v>1580</v>
      </c>
      <c r="G69">
        <v>26.76</v>
      </c>
      <c r="H69">
        <v>22.15</v>
      </c>
      <c r="I69">
        <v>14.44</v>
      </c>
      <c r="L69">
        <v>63.35</v>
      </c>
    </row>
    <row r="70" spans="2:12" ht="12.75" hidden="1">
      <c r="B70" t="s">
        <v>1581</v>
      </c>
      <c r="C70" t="s">
        <v>1582</v>
      </c>
      <c r="D70" t="s">
        <v>1583</v>
      </c>
      <c r="F70">
        <v>1721.8</v>
      </c>
      <c r="G70">
        <v>2005.31</v>
      </c>
      <c r="H70">
        <v>670.84</v>
      </c>
      <c r="I70">
        <v>723.71</v>
      </c>
      <c r="J70">
        <v>366.27</v>
      </c>
      <c r="K70">
        <v>121.27</v>
      </c>
      <c r="L70">
        <v>5609.21</v>
      </c>
    </row>
    <row r="71" spans="2:12" ht="12.75" hidden="1">
      <c r="B71" t="s">
        <v>1584</v>
      </c>
      <c r="C71" t="s">
        <v>1585</v>
      </c>
      <c r="D71" t="s">
        <v>1586</v>
      </c>
      <c r="F71">
        <v>60.88</v>
      </c>
      <c r="G71">
        <v>63.61</v>
      </c>
      <c r="H71">
        <v>48.84</v>
      </c>
      <c r="I71">
        <v>88.95</v>
      </c>
      <c r="J71">
        <v>55.51</v>
      </c>
      <c r="L71">
        <v>317.79</v>
      </c>
    </row>
    <row r="72" spans="2:12" ht="12.75" hidden="1">
      <c r="B72" t="s">
        <v>1587</v>
      </c>
      <c r="C72" t="s">
        <v>1588</v>
      </c>
      <c r="D72" t="s">
        <v>1589</v>
      </c>
      <c r="F72">
        <v>94.26</v>
      </c>
      <c r="G72">
        <v>140.31</v>
      </c>
      <c r="H72">
        <v>181.84</v>
      </c>
      <c r="I72">
        <v>196.51</v>
      </c>
      <c r="J72">
        <v>222.05</v>
      </c>
      <c r="K72">
        <v>91.65</v>
      </c>
      <c r="L72">
        <v>926.61</v>
      </c>
    </row>
    <row r="73" spans="2:12" ht="12.75" hidden="1">
      <c r="B73" t="s">
        <v>1590</v>
      </c>
      <c r="C73" t="s">
        <v>1591</v>
      </c>
      <c r="D73" t="s">
        <v>1592</v>
      </c>
      <c r="F73">
        <v>504.76</v>
      </c>
      <c r="G73">
        <v>403.24</v>
      </c>
      <c r="H73">
        <v>435.12</v>
      </c>
      <c r="I73">
        <v>378.47</v>
      </c>
      <c r="J73">
        <v>322.96</v>
      </c>
      <c r="K73">
        <v>95.4</v>
      </c>
      <c r="L73">
        <v>2139.95</v>
      </c>
    </row>
    <row r="74" spans="2:12" ht="12.75" hidden="1">
      <c r="B74" t="s">
        <v>1593</v>
      </c>
      <c r="C74" t="s">
        <v>1594</v>
      </c>
      <c r="D74" t="s">
        <v>1595</v>
      </c>
      <c r="F74">
        <v>61.12</v>
      </c>
      <c r="G74">
        <v>136.54</v>
      </c>
      <c r="H74">
        <v>151.09</v>
      </c>
      <c r="I74">
        <v>155.19</v>
      </c>
      <c r="J74">
        <v>161.39</v>
      </c>
      <c r="L74">
        <v>665.33</v>
      </c>
    </row>
    <row r="75" spans="2:12" ht="12.75" hidden="1">
      <c r="B75" t="s">
        <v>1596</v>
      </c>
      <c r="C75" t="s">
        <v>1597</v>
      </c>
      <c r="D75" t="s">
        <v>1598</v>
      </c>
      <c r="I75">
        <v>486</v>
      </c>
      <c r="J75">
        <v>100</v>
      </c>
      <c r="K75">
        <v>100</v>
      </c>
      <c r="L75">
        <v>686</v>
      </c>
    </row>
    <row r="77" spans="3:14" ht="12.75">
      <c r="C77" t="s">
        <v>1602</v>
      </c>
      <c r="D77" t="s">
        <v>1599</v>
      </c>
      <c r="E77">
        <f>SUM(E43:E49,E51)</f>
        <v>4890.3</v>
      </c>
      <c r="F77">
        <f aca="true" t="shared" si="3" ref="F77:L77">SUM(F43:F49,F51)</f>
        <v>5350.56</v>
      </c>
      <c r="G77">
        <f t="shared" si="3"/>
        <v>10318.710000000001</v>
      </c>
      <c r="H77">
        <f t="shared" si="3"/>
        <v>8764.3</v>
      </c>
      <c r="I77">
        <f t="shared" si="3"/>
        <v>4807.67</v>
      </c>
      <c r="J77">
        <f t="shared" si="3"/>
        <v>4377.85</v>
      </c>
      <c r="K77">
        <f t="shared" si="3"/>
        <v>3292.92</v>
      </c>
      <c r="L77">
        <f t="shared" si="3"/>
        <v>41802.32</v>
      </c>
      <c r="M77">
        <v>1.7</v>
      </c>
      <c r="N77">
        <f>+M77*L77</f>
        <v>71063.944</v>
      </c>
    </row>
    <row r="78" spans="4:14" ht="12.75">
      <c r="D78" t="s">
        <v>1600</v>
      </c>
      <c r="E78">
        <f>SUM(E50,E52:E75)</f>
        <v>1172.04</v>
      </c>
      <c r="F78">
        <f aca="true" t="shared" si="4" ref="F78:L78">SUM(F50,F52:F75)</f>
        <v>8307.76</v>
      </c>
      <c r="G78">
        <f t="shared" si="4"/>
        <v>9395.760000000002</v>
      </c>
      <c r="H78">
        <f t="shared" si="4"/>
        <v>8919.650000000001</v>
      </c>
      <c r="I78">
        <f t="shared" si="4"/>
        <v>11197.930000000002</v>
      </c>
      <c r="J78">
        <f t="shared" si="4"/>
        <v>10911.44</v>
      </c>
      <c r="K78">
        <f t="shared" si="4"/>
        <v>5669.92</v>
      </c>
      <c r="L78">
        <f t="shared" si="4"/>
        <v>55574.52</v>
      </c>
      <c r="M78">
        <v>3.5</v>
      </c>
      <c r="N78">
        <f>+M78*L78</f>
        <v>194510.81999999998</v>
      </c>
    </row>
    <row r="79" spans="5:15" ht="12.75">
      <c r="E79">
        <f aca="true" t="shared" si="5" ref="E79:N79">SUM(E77:E78)</f>
        <v>6062.34</v>
      </c>
      <c r="F79">
        <f t="shared" si="5"/>
        <v>13658.32</v>
      </c>
      <c r="G79">
        <f t="shared" si="5"/>
        <v>19714.47</v>
      </c>
      <c r="H79" s="175">
        <f t="shared" si="5"/>
        <v>17683.95</v>
      </c>
      <c r="I79" s="175">
        <f t="shared" si="5"/>
        <v>16005.600000000002</v>
      </c>
      <c r="J79" s="175">
        <f t="shared" si="5"/>
        <v>15289.29</v>
      </c>
      <c r="K79">
        <f t="shared" si="5"/>
        <v>8962.84</v>
      </c>
      <c r="L79">
        <f t="shared" si="5"/>
        <v>97376.84</v>
      </c>
      <c r="M79">
        <f t="shared" si="5"/>
        <v>5.2</v>
      </c>
      <c r="N79">
        <f t="shared" si="5"/>
        <v>265574.76399999997</v>
      </c>
      <c r="O79">
        <f>+N79/L79</f>
        <v>2.7272887885866903</v>
      </c>
    </row>
    <row r="80" spans="6:7" ht="12.75">
      <c r="F80">
        <f>SUM(E79:F79)</f>
        <v>19720.66</v>
      </c>
      <c r="G80">
        <f>SUM(E79:G79)</f>
        <v>39435.130000000005</v>
      </c>
    </row>
    <row r="82" spans="4:11" ht="12.75">
      <c r="D82" t="s">
        <v>1599</v>
      </c>
      <c r="F82">
        <f aca="true" t="shared" si="6" ref="F82:K83">+F36-F77</f>
        <v>-119.0600000000004</v>
      </c>
      <c r="G82">
        <f t="shared" si="6"/>
        <v>597.6999999999989</v>
      </c>
      <c r="H82">
        <f t="shared" si="6"/>
        <v>2824.920000000002</v>
      </c>
      <c r="I82">
        <f t="shared" si="6"/>
        <v>1487.62</v>
      </c>
      <c r="J82">
        <f t="shared" si="6"/>
        <v>-3797.2900000000004</v>
      </c>
      <c r="K82">
        <f t="shared" si="6"/>
        <v>-3292.92</v>
      </c>
    </row>
    <row r="83" spans="4:11" ht="12.75">
      <c r="D83" t="s">
        <v>1600</v>
      </c>
      <c r="F83">
        <f t="shared" si="6"/>
        <v>776.4200000000001</v>
      </c>
      <c r="G83">
        <f t="shared" si="6"/>
        <v>-331.84000000000196</v>
      </c>
      <c r="H83">
        <f t="shared" si="6"/>
        <v>2419.2499999999964</v>
      </c>
      <c r="I83">
        <f t="shared" si="6"/>
        <v>2109.9899999999943</v>
      </c>
      <c r="J83">
        <f t="shared" si="6"/>
        <v>-7928.5599999999995</v>
      </c>
      <c r="K83">
        <f t="shared" si="6"/>
        <v>-5669.92</v>
      </c>
    </row>
    <row r="85" spans="5:11" ht="12.75">
      <c r="E85" s="173">
        <v>0.017</v>
      </c>
      <c r="F85">
        <f aca="true" t="shared" si="7" ref="F85:K85">+F82*0.017</f>
        <v>-2.024020000000007</v>
      </c>
      <c r="G85">
        <f t="shared" si="7"/>
        <v>10.160899999999982</v>
      </c>
      <c r="H85">
        <f t="shared" si="7"/>
        <v>48.023640000000036</v>
      </c>
      <c r="I85">
        <f t="shared" si="7"/>
        <v>25.28954</v>
      </c>
      <c r="J85">
        <f t="shared" si="7"/>
        <v>-64.55393000000001</v>
      </c>
      <c r="K85">
        <f t="shared" si="7"/>
        <v>-55.97964</v>
      </c>
    </row>
    <row r="86" spans="5:11" ht="12.75">
      <c r="E86" s="173">
        <v>0.035</v>
      </c>
      <c r="F86">
        <f aca="true" t="shared" si="8" ref="F86:K86">+F83*0.035</f>
        <v>27.174700000000005</v>
      </c>
      <c r="G86">
        <f t="shared" si="8"/>
        <v>-11.61440000000007</v>
      </c>
      <c r="H86">
        <f t="shared" si="8"/>
        <v>84.67374999999988</v>
      </c>
      <c r="I86">
        <f t="shared" si="8"/>
        <v>73.84964999999981</v>
      </c>
      <c r="J86">
        <f t="shared" si="8"/>
        <v>-277.4996</v>
      </c>
      <c r="K86">
        <f t="shared" si="8"/>
        <v>-198.4472</v>
      </c>
    </row>
    <row r="88" ht="12.75">
      <c r="D88" s="172">
        <v>0.0272</v>
      </c>
    </row>
    <row r="89" spans="7:13" ht="15">
      <c r="G89">
        <f>+G39-G80</f>
        <v>1819.8699999999953</v>
      </c>
      <c r="H89" s="174">
        <f>+H38-H79</f>
        <v>5244.169999999998</v>
      </c>
      <c r="I89" s="174">
        <f>+I38+H89-I79</f>
        <v>8841.779999999992</v>
      </c>
      <c r="J89" s="174"/>
      <c r="K89" s="174"/>
      <c r="L89" s="174"/>
      <c r="M89" s="174"/>
    </row>
    <row r="90" ht="13.5" thickBot="1"/>
    <row r="91" spans="8:9" ht="18.75" thickBot="1">
      <c r="H91" s="176">
        <f>SUM(G89:I89)</f>
        <v>15905.819999999985</v>
      </c>
      <c r="I91" s="322">
        <f>+H91*0.0272</f>
        <v>432.63830399999955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workbookViewId="0" topLeftCell="A12">
      <selection activeCell="H34" sqref="H34"/>
    </sheetView>
  </sheetViews>
  <sheetFormatPr defaultColWidth="9.140625" defaultRowHeight="12.75"/>
  <cols>
    <col min="2" max="2" width="11.57421875" style="0" customWidth="1"/>
    <col min="5" max="9" width="9.8515625" style="0" bestFit="1" customWidth="1"/>
    <col min="10" max="10" width="11.140625" style="0" bestFit="1" customWidth="1"/>
  </cols>
  <sheetData>
    <row r="1" ht="12.75" hidden="1"/>
    <row r="2" spans="2:11" ht="15.75" hidden="1">
      <c r="B2" s="313"/>
      <c r="C2" s="314" t="s">
        <v>1357</v>
      </c>
      <c r="D2" s="314" t="s">
        <v>1358</v>
      </c>
      <c r="E2" s="314" t="s">
        <v>1359</v>
      </c>
      <c r="F2" s="314" t="s">
        <v>1360</v>
      </c>
      <c r="G2" s="314" t="s">
        <v>1361</v>
      </c>
      <c r="H2" s="314" t="s">
        <v>1362</v>
      </c>
      <c r="I2" s="314" t="s">
        <v>1363</v>
      </c>
      <c r="J2" s="314" t="s">
        <v>1364</v>
      </c>
      <c r="K2" s="313"/>
    </row>
    <row r="3" spans="2:11" ht="15.75" hidden="1">
      <c r="B3" s="313" t="s">
        <v>1365</v>
      </c>
      <c r="C3" s="144">
        <v>56.25</v>
      </c>
      <c r="D3" s="144">
        <v>-6.450000000000031</v>
      </c>
      <c r="E3" s="315">
        <v>-220.1</v>
      </c>
      <c r="F3" s="316">
        <v>380.8511</v>
      </c>
      <c r="G3" s="316">
        <v>163.8233</v>
      </c>
      <c r="H3" s="316">
        <v>131.5514</v>
      </c>
      <c r="I3" s="316">
        <v>119.4264</v>
      </c>
      <c r="J3" s="317">
        <f>SUM(C3:I3)</f>
        <v>625.3521999999999</v>
      </c>
      <c r="K3" s="313" t="s">
        <v>1365</v>
      </c>
    </row>
    <row r="4" spans="2:11" ht="15.75" hidden="1">
      <c r="B4" s="313" t="s">
        <v>1366</v>
      </c>
      <c r="C4" s="144">
        <v>0.7700000000000031</v>
      </c>
      <c r="D4" s="144">
        <v>-139.14</v>
      </c>
      <c r="E4" s="315">
        <v>-201.56</v>
      </c>
      <c r="F4" s="316">
        <v>381.20029999999997</v>
      </c>
      <c r="G4" s="316">
        <v>222.421</v>
      </c>
      <c r="H4" s="316">
        <v>241.8016</v>
      </c>
      <c r="I4" s="316">
        <v>303.15409999999997</v>
      </c>
      <c r="J4" s="317">
        <f>SUM(C4:I4)</f>
        <v>808.6469999999999</v>
      </c>
      <c r="K4" s="313" t="s">
        <v>1366</v>
      </c>
    </row>
    <row r="5" spans="2:11" ht="16.5" hidden="1" thickBot="1">
      <c r="B5" s="313" t="s">
        <v>1367</v>
      </c>
      <c r="C5" s="145">
        <v>0</v>
      </c>
      <c r="D5" s="145">
        <v>-6.090000000000035</v>
      </c>
      <c r="E5" s="318">
        <v>89.23</v>
      </c>
      <c r="F5" s="316">
        <v>73.41929999999999</v>
      </c>
      <c r="G5" s="316">
        <v>73.72970000000001</v>
      </c>
      <c r="H5" s="316">
        <v>46.5406</v>
      </c>
      <c r="I5" s="316">
        <v>13.861299999999998</v>
      </c>
      <c r="J5" s="317">
        <f>SUM(C5:I5)</f>
        <v>290.69089999999994</v>
      </c>
      <c r="K5" s="313" t="s">
        <v>1367</v>
      </c>
    </row>
    <row r="6" spans="2:11" ht="16.5" hidden="1" thickBot="1">
      <c r="B6" s="313"/>
      <c r="C6" s="146">
        <v>57.02</v>
      </c>
      <c r="D6" s="146">
        <v>-151.68</v>
      </c>
      <c r="E6" s="319">
        <f>SUM(E3:E5)</f>
        <v>-332.42999999999995</v>
      </c>
      <c r="F6" s="319">
        <f>SUM(F3:F5)</f>
        <v>835.4707</v>
      </c>
      <c r="G6" s="319">
        <f>SUM(G3:G5)</f>
        <v>459.97399999999993</v>
      </c>
      <c r="H6" s="319">
        <f>SUM(H3:H5)</f>
        <v>419.8936</v>
      </c>
      <c r="I6" s="319">
        <f>SUM(I3:I5)</f>
        <v>436.44179999999994</v>
      </c>
      <c r="J6" s="320">
        <v>1642</v>
      </c>
      <c r="K6" s="313"/>
    </row>
    <row r="7" spans="1:11" ht="15.75" hidden="1">
      <c r="A7" s="1"/>
      <c r="B7" s="313"/>
      <c r="C7" s="146"/>
      <c r="D7" s="146"/>
      <c r="E7" s="319"/>
      <c r="F7" s="319"/>
      <c r="G7" s="319"/>
      <c r="H7" s="319"/>
      <c r="I7" s="319"/>
      <c r="J7" s="321"/>
      <c r="K7" s="313"/>
    </row>
    <row r="8" spans="1:11" ht="15.75" hidden="1">
      <c r="A8" s="1"/>
      <c r="B8" s="9"/>
      <c r="C8" s="308"/>
      <c r="D8" s="308"/>
      <c r="E8" s="309"/>
      <c r="F8" s="309"/>
      <c r="G8" s="147"/>
      <c r="H8" s="147"/>
      <c r="I8" s="147"/>
      <c r="J8" s="307"/>
      <c r="K8" s="143"/>
    </row>
    <row r="9" spans="1:11" ht="15.75" hidden="1">
      <c r="A9" s="1"/>
      <c r="B9" s="9"/>
      <c r="C9" s="308"/>
      <c r="D9" s="308"/>
      <c r="E9" s="309"/>
      <c r="F9" s="309"/>
      <c r="G9" s="147"/>
      <c r="H9" s="147"/>
      <c r="I9" s="147"/>
      <c r="J9" s="307"/>
      <c r="K9" s="143"/>
    </row>
    <row r="10" spans="1:11" ht="15.75" hidden="1">
      <c r="A10" s="1"/>
      <c r="B10" s="9"/>
      <c r="C10" s="308"/>
      <c r="D10" s="308"/>
      <c r="E10" s="309"/>
      <c r="F10" s="309"/>
      <c r="G10" s="147"/>
      <c r="H10" s="147"/>
      <c r="I10" s="147"/>
      <c r="J10" s="307"/>
      <c r="K10" s="143"/>
    </row>
    <row r="11" spans="1:11" ht="15.75" hidden="1">
      <c r="A11" s="1"/>
      <c r="B11" s="9"/>
      <c r="C11" s="308"/>
      <c r="D11" s="308"/>
      <c r="E11" s="309"/>
      <c r="F11" s="309"/>
      <c r="G11" s="147"/>
      <c r="H11" s="147"/>
      <c r="I11" s="147"/>
      <c r="J11" s="307"/>
      <c r="K11" s="143"/>
    </row>
    <row r="12" spans="1:11" ht="15.75">
      <c r="A12" s="1"/>
      <c r="C12" s="308"/>
      <c r="D12" s="308"/>
      <c r="E12" s="310" t="s">
        <v>519</v>
      </c>
      <c r="F12" s="311">
        <v>94.129</v>
      </c>
      <c r="G12" s="147"/>
      <c r="H12" s="147"/>
      <c r="I12" s="147"/>
      <c r="J12" s="307"/>
      <c r="K12" s="143"/>
    </row>
    <row r="13" spans="1:11" ht="15.75">
      <c r="A13" s="1"/>
      <c r="C13" s="308"/>
      <c r="D13" s="308"/>
      <c r="E13" s="310" t="s">
        <v>520</v>
      </c>
      <c r="F13" s="311">
        <v>92.486</v>
      </c>
      <c r="G13" s="147"/>
      <c r="H13" s="147"/>
      <c r="I13" s="147"/>
      <c r="J13" s="307"/>
      <c r="K13" s="143"/>
    </row>
    <row r="14" spans="1:11" ht="15.75">
      <c r="A14" s="1"/>
      <c r="B14" s="9"/>
      <c r="C14" s="308"/>
      <c r="D14" s="308"/>
      <c r="E14" s="312" t="s">
        <v>521</v>
      </c>
      <c r="F14" s="311">
        <f>+F12-F13</f>
        <v>1.6430000000000007</v>
      </c>
      <c r="G14" s="147"/>
      <c r="H14" s="147"/>
      <c r="I14" s="147"/>
      <c r="J14" s="307"/>
      <c r="K14" s="143"/>
    </row>
    <row r="15" spans="1:11" ht="15.75">
      <c r="A15" s="1"/>
      <c r="B15" s="9"/>
      <c r="C15" s="308"/>
      <c r="D15" s="308"/>
      <c r="E15" s="309"/>
      <c r="F15" s="309"/>
      <c r="G15" s="147"/>
      <c r="H15" s="147"/>
      <c r="I15" s="147"/>
      <c r="J15" s="307"/>
      <c r="K15" s="143"/>
    </row>
    <row r="16" spans="1:11" ht="15.75">
      <c r="A16" s="1"/>
      <c r="B16" s="9"/>
      <c r="C16" s="308"/>
      <c r="D16" s="308"/>
      <c r="E16" s="309"/>
      <c r="F16" s="309"/>
      <c r="G16" s="147"/>
      <c r="H16" s="147"/>
      <c r="I16" s="147"/>
      <c r="J16" s="307"/>
      <c r="K16" s="143"/>
    </row>
    <row r="17" spans="1:11" ht="15.75">
      <c r="A17" s="1"/>
      <c r="B17" s="9"/>
      <c r="C17" s="308"/>
      <c r="D17" s="308"/>
      <c r="E17" s="309"/>
      <c r="F17" s="309"/>
      <c r="G17" s="147"/>
      <c r="H17" s="147"/>
      <c r="I17" s="147"/>
      <c r="J17" s="307"/>
      <c r="K17" s="143"/>
    </row>
    <row r="18" spans="1:11" ht="15.75">
      <c r="A18" s="1"/>
      <c r="B18" s="9"/>
      <c r="C18" s="308"/>
      <c r="D18" s="308"/>
      <c r="E18" s="309"/>
      <c r="F18" s="309"/>
      <c r="G18" s="147"/>
      <c r="H18" s="147"/>
      <c r="I18" s="147"/>
      <c r="J18" s="307"/>
      <c r="K18" s="143"/>
    </row>
    <row r="19" spans="1:11" ht="15.75">
      <c r="A19" s="1"/>
      <c r="B19" s="9"/>
      <c r="C19" s="308"/>
      <c r="D19" s="308"/>
      <c r="E19" s="309"/>
      <c r="F19" s="309"/>
      <c r="G19" s="147"/>
      <c r="H19" s="147"/>
      <c r="I19" s="147"/>
      <c r="J19" s="307"/>
      <c r="K19" s="143"/>
    </row>
    <row r="20" spans="3:10" ht="12.75">
      <c r="C20" s="148"/>
      <c r="D20" s="148"/>
      <c r="E20" s="148"/>
      <c r="F20" s="148"/>
      <c r="G20" s="148"/>
      <c r="H20" s="148"/>
      <c r="I20" s="148"/>
      <c r="J20" s="148"/>
    </row>
    <row r="21" spans="3:10" ht="12.75">
      <c r="C21" s="149" t="s">
        <v>1357</v>
      </c>
      <c r="D21" s="149" t="s">
        <v>1358</v>
      </c>
      <c r="E21" s="149" t="s">
        <v>1359</v>
      </c>
      <c r="F21" s="149" t="s">
        <v>1360</v>
      </c>
      <c r="G21" s="149" t="s">
        <v>1361</v>
      </c>
      <c r="H21" s="149" t="s">
        <v>1362</v>
      </c>
      <c r="I21" s="149" t="s">
        <v>1363</v>
      </c>
      <c r="J21" s="149" t="s">
        <v>1364</v>
      </c>
    </row>
    <row r="22" spans="1:11" ht="12.75">
      <c r="A22" s="150" t="s">
        <v>1368</v>
      </c>
      <c r="B22" s="150" t="s">
        <v>1369</v>
      </c>
      <c r="C22" s="151"/>
      <c r="D22" s="151"/>
      <c r="E22" s="152">
        <v>0.25</v>
      </c>
      <c r="F22" s="152">
        <v>0.4</v>
      </c>
      <c r="G22" s="152">
        <v>0.3</v>
      </c>
      <c r="H22" s="152">
        <v>0.3</v>
      </c>
      <c r="I22" s="152">
        <v>0.3</v>
      </c>
      <c r="J22" s="151"/>
      <c r="K22" s="150"/>
    </row>
    <row r="23" spans="1:11" ht="12.75">
      <c r="A23" s="150"/>
      <c r="B23" s="150" t="s">
        <v>1370</v>
      </c>
      <c r="C23" s="151"/>
      <c r="D23" s="151"/>
      <c r="E23" s="152">
        <v>0.32</v>
      </c>
      <c r="F23" s="152">
        <v>0.214</v>
      </c>
      <c r="G23" s="152">
        <v>0.22</v>
      </c>
      <c r="H23" s="152">
        <v>0.22</v>
      </c>
      <c r="I23" s="152">
        <v>0.22</v>
      </c>
      <c r="J23" s="151"/>
      <c r="K23" s="150"/>
    </row>
    <row r="24" spans="3:10" ht="12.75">
      <c r="C24" s="148"/>
      <c r="D24" s="148"/>
      <c r="E24" s="148"/>
      <c r="F24" s="148"/>
      <c r="G24" s="148"/>
      <c r="H24" s="148"/>
      <c r="I24" s="148"/>
      <c r="J24" s="148"/>
    </row>
    <row r="25" spans="1:11" ht="12.75">
      <c r="A25" s="153" t="s">
        <v>1371</v>
      </c>
      <c r="B25" s="153" t="s">
        <v>1369</v>
      </c>
      <c r="C25" s="154"/>
      <c r="D25" s="154"/>
      <c r="E25" s="155">
        <v>0.48</v>
      </c>
      <c r="F25" s="155">
        <v>0.57</v>
      </c>
      <c r="G25" s="155">
        <v>0.555</v>
      </c>
      <c r="H25" s="155">
        <v>0.555</v>
      </c>
      <c r="I25" s="155">
        <v>0.555</v>
      </c>
      <c r="J25" s="154"/>
      <c r="K25" s="153"/>
    </row>
    <row r="26" spans="1:11" ht="12.75">
      <c r="A26" s="153"/>
      <c r="B26" s="153" t="s">
        <v>1370</v>
      </c>
      <c r="C26" s="154"/>
      <c r="D26" s="154"/>
      <c r="E26" s="155">
        <v>0.5</v>
      </c>
      <c r="F26" s="155">
        <v>0.489</v>
      </c>
      <c r="G26" s="155">
        <v>0.5</v>
      </c>
      <c r="H26" s="155">
        <v>0.5</v>
      </c>
      <c r="I26" s="155">
        <v>0.5</v>
      </c>
      <c r="J26" s="154"/>
      <c r="K26" s="153"/>
    </row>
    <row r="27" spans="1:11" ht="12.75">
      <c r="A27" s="153"/>
      <c r="B27" s="153"/>
      <c r="C27" s="154"/>
      <c r="D27" s="154"/>
      <c r="E27" s="154"/>
      <c r="F27" s="154"/>
      <c r="G27" s="154"/>
      <c r="H27" s="154"/>
      <c r="I27" s="154"/>
      <c r="J27" s="154"/>
      <c r="K27" s="153"/>
    </row>
    <row r="28" spans="1:11" ht="12.75">
      <c r="A28" s="153" t="s">
        <v>1372</v>
      </c>
      <c r="B28" s="153" t="s">
        <v>1369</v>
      </c>
      <c r="C28" s="154"/>
      <c r="D28" s="154"/>
      <c r="E28" s="156">
        <v>0.125</v>
      </c>
      <c r="F28" s="156">
        <v>0.135</v>
      </c>
      <c r="G28" s="156">
        <v>0.13</v>
      </c>
      <c r="H28" s="156">
        <v>0.13</v>
      </c>
      <c r="I28" s="156">
        <v>0.13</v>
      </c>
      <c r="J28" s="154"/>
      <c r="K28" s="153"/>
    </row>
    <row r="29" spans="1:11" ht="12.75">
      <c r="A29" s="153"/>
      <c r="B29" s="153" t="s">
        <v>1370</v>
      </c>
      <c r="C29" s="154"/>
      <c r="D29" s="154"/>
      <c r="E29" s="156">
        <v>0.13</v>
      </c>
      <c r="F29" s="156">
        <v>0.121</v>
      </c>
      <c r="G29" s="156">
        <v>0.13</v>
      </c>
      <c r="H29" s="156">
        <v>0.13</v>
      </c>
      <c r="I29" s="156">
        <v>0.13</v>
      </c>
      <c r="J29" s="154"/>
      <c r="K29" s="153"/>
    </row>
    <row r="30" spans="3:10" ht="12.75">
      <c r="C30" s="148"/>
      <c r="D30" s="148"/>
      <c r="E30" s="157"/>
      <c r="F30" s="157"/>
      <c r="G30" s="157"/>
      <c r="H30" s="157"/>
      <c r="I30" s="157"/>
      <c r="J30" s="148"/>
    </row>
    <row r="31" spans="3:10" ht="12.75">
      <c r="C31" s="148"/>
      <c r="D31" s="148"/>
      <c r="E31" s="158"/>
      <c r="F31" s="158"/>
      <c r="G31" s="158"/>
      <c r="H31" s="158"/>
      <c r="I31" s="158"/>
      <c r="J31" s="148"/>
    </row>
    <row r="32" spans="1:11" ht="14.25">
      <c r="A32" s="159" t="s">
        <v>1373</v>
      </c>
      <c r="B32" s="159" t="s">
        <v>1369</v>
      </c>
      <c r="C32" s="160"/>
      <c r="D32" s="160"/>
      <c r="E32" s="161">
        <v>155.01</v>
      </c>
      <c r="F32" s="161">
        <v>168.72</v>
      </c>
      <c r="G32" s="161">
        <v>171.93</v>
      </c>
      <c r="H32" s="161">
        <v>178.61</v>
      </c>
      <c r="I32" s="161">
        <v>185.58</v>
      </c>
      <c r="J32" s="160"/>
      <c r="K32" s="159"/>
    </row>
    <row r="33" spans="1:11" ht="14.25">
      <c r="A33" s="159"/>
      <c r="B33" s="159" t="s">
        <v>1370</v>
      </c>
      <c r="C33" s="160"/>
      <c r="D33" s="160"/>
      <c r="E33" s="161">
        <v>140.87</v>
      </c>
      <c r="F33" s="161">
        <v>144.91</v>
      </c>
      <c r="G33" s="161">
        <v>154.66</v>
      </c>
      <c r="H33" s="162">
        <f>+G33</f>
        <v>154.66</v>
      </c>
      <c r="I33" s="162"/>
      <c r="J33" s="160"/>
      <c r="K33" s="159"/>
    </row>
    <row r="34" spans="5:9" ht="12.75">
      <c r="E34" s="163"/>
      <c r="F34" s="163"/>
      <c r="G34" s="163"/>
      <c r="H34" s="163"/>
      <c r="I34" s="163"/>
    </row>
    <row r="36" ht="12.75">
      <c r="D36" t="s">
        <v>1615</v>
      </c>
    </row>
    <row r="38" spans="6:9" ht="12.75">
      <c r="F38" s="164"/>
      <c r="G38" s="164"/>
      <c r="H38" s="164"/>
      <c r="I38" s="164"/>
    </row>
    <row r="39" spans="6:10" ht="12.75">
      <c r="F39" s="182"/>
      <c r="G39" s="182"/>
      <c r="H39" s="182"/>
      <c r="I39" s="182"/>
      <c r="J39" s="183"/>
    </row>
    <row r="40" spans="6:10" ht="12.75">
      <c r="F40" s="182"/>
      <c r="G40" s="182"/>
      <c r="H40" s="182"/>
      <c r="I40" s="182"/>
      <c r="J40" s="183"/>
    </row>
    <row r="41" ht="12.75">
      <c r="J41" s="183"/>
    </row>
  </sheetData>
  <printOptions gridLines="1"/>
  <pageMargins left="0.75" right="0.75" top="1" bottom="1" header="0.5" footer="0.5"/>
  <pageSetup fitToHeight="1" fitToWidth="1" horizontalDpi="600" verticalDpi="600" orientation="landscape" r:id="rId1"/>
  <headerFooter alignWithMargins="0">
    <oddFooter>&amp;R&amp;F        &amp;A      &amp;D       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zoomScale="50" zoomScaleNormal="50" workbookViewId="0" topLeftCell="A1">
      <selection activeCell="A1" sqref="A1:V73"/>
    </sheetView>
  </sheetViews>
  <sheetFormatPr defaultColWidth="9.140625" defaultRowHeight="12.75"/>
  <cols>
    <col min="1" max="1" width="7.7109375" style="0" bestFit="1" customWidth="1"/>
    <col min="2" max="2" width="6.7109375" style="0" hidden="1" customWidth="1"/>
    <col min="3" max="3" width="19.57421875" style="254" bestFit="1" customWidth="1"/>
    <col min="4" max="4" width="17.421875" style="254" bestFit="1" customWidth="1"/>
    <col min="5" max="5" width="5.00390625" style="0" bestFit="1" customWidth="1"/>
    <col min="6" max="6" width="6.7109375" style="0" customWidth="1"/>
    <col min="7" max="7" width="19.8515625" style="0" hidden="1" customWidth="1"/>
    <col min="8" max="17" width="4.7109375" style="0" hidden="1" customWidth="1"/>
    <col min="18" max="18" width="5.00390625" style="0" hidden="1" customWidth="1"/>
    <col min="19" max="19" width="18.421875" style="0" bestFit="1" customWidth="1"/>
    <col min="20" max="21" width="18.140625" style="0" customWidth="1"/>
    <col min="22" max="22" width="7.00390625" style="0" customWidth="1"/>
  </cols>
  <sheetData>
    <row r="1" ht="23.25">
      <c r="A1" s="375" t="s">
        <v>2982</v>
      </c>
    </row>
    <row r="2" ht="12.75">
      <c r="C2" s="258" t="s">
        <v>348</v>
      </c>
    </row>
    <row r="3" spans="1:4" ht="12.75">
      <c r="A3" s="253" t="s">
        <v>1628</v>
      </c>
      <c r="B3" s="253" t="s">
        <v>347</v>
      </c>
      <c r="C3" s="255" t="s">
        <v>1629</v>
      </c>
      <c r="D3" s="254" t="s">
        <v>1860</v>
      </c>
    </row>
    <row r="4" spans="1:17" ht="12.75">
      <c r="A4" s="213">
        <v>120</v>
      </c>
      <c r="C4" s="256">
        <v>4350517.4575</v>
      </c>
      <c r="D4" s="254">
        <v>217525.872875</v>
      </c>
      <c r="E4" s="142">
        <f aca="true" t="shared" si="0" ref="E4:E67">+D4/C4</f>
        <v>0.05</v>
      </c>
      <c r="F4" s="358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1:17" ht="12.75">
      <c r="A5" s="215">
        <v>121</v>
      </c>
      <c r="B5" s="214" t="s">
        <v>1629</v>
      </c>
      <c r="C5" s="257">
        <v>542941.9938899999</v>
      </c>
      <c r="D5" s="254">
        <v>217176.79755599998</v>
      </c>
      <c r="E5" s="142">
        <f t="shared" si="0"/>
        <v>0.4</v>
      </c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spans="1:17" ht="12.75">
      <c r="A6" s="213">
        <v>122</v>
      </c>
      <c r="B6" s="213" t="s">
        <v>1629</v>
      </c>
      <c r="C6" s="256">
        <v>181449.8433</v>
      </c>
      <c r="D6" s="254">
        <v>58063.949856</v>
      </c>
      <c r="E6" s="142">
        <f t="shared" si="0"/>
        <v>0.32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</row>
    <row r="7" spans="1:17" ht="12.75">
      <c r="A7" s="215">
        <v>123</v>
      </c>
      <c r="B7" s="214" t="s">
        <v>1629</v>
      </c>
      <c r="C7" s="257">
        <v>550882.20116</v>
      </c>
      <c r="D7" s="254">
        <v>176282.3043712</v>
      </c>
      <c r="E7" s="142">
        <f t="shared" si="0"/>
        <v>0.32</v>
      </c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17" ht="12.75">
      <c r="A8" s="213">
        <v>124</v>
      </c>
      <c r="B8" s="213" t="s">
        <v>1629</v>
      </c>
      <c r="C8" s="256">
        <v>83892.24749999998</v>
      </c>
      <c r="D8" s="254">
        <v>25167.674250000004</v>
      </c>
      <c r="E8" s="142">
        <f t="shared" si="0"/>
        <v>0.3000000000000001</v>
      </c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</row>
    <row r="9" spans="1:17" ht="12.75">
      <c r="A9" s="215">
        <v>125</v>
      </c>
      <c r="B9" s="214" t="s">
        <v>1629</v>
      </c>
      <c r="C9" s="257">
        <v>14823.4</v>
      </c>
      <c r="D9" s="254">
        <v>4447.02</v>
      </c>
      <c r="E9" s="142">
        <f t="shared" si="0"/>
        <v>0.30000000000000004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</row>
    <row r="10" spans="1:17" ht="12.75">
      <c r="A10" s="213">
        <v>130</v>
      </c>
      <c r="B10" s="213" t="s">
        <v>1629</v>
      </c>
      <c r="C10" s="256">
        <v>200408.52</v>
      </c>
      <c r="D10" s="254">
        <v>48098.04479999999</v>
      </c>
      <c r="E10" s="142">
        <f t="shared" si="0"/>
        <v>0.23999999999999996</v>
      </c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</row>
    <row r="11" spans="1:17" ht="12.75">
      <c r="A11" s="215">
        <v>131</v>
      </c>
      <c r="B11" s="214" t="s">
        <v>1629</v>
      </c>
      <c r="C11" s="257">
        <v>2275245.6</v>
      </c>
      <c r="D11" s="254">
        <v>608761.3071999995</v>
      </c>
      <c r="E11" s="142">
        <f t="shared" si="0"/>
        <v>0.2675585032226848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</row>
    <row r="12" spans="1:17" ht="12.75">
      <c r="A12" s="213">
        <v>132</v>
      </c>
      <c r="B12" s="213" t="s">
        <v>1629</v>
      </c>
      <c r="C12" s="256">
        <v>1885357.48</v>
      </c>
      <c r="D12" s="254">
        <v>493123.11759999994</v>
      </c>
      <c r="E12" s="142">
        <f t="shared" si="0"/>
        <v>0.2615541735883425</v>
      </c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</row>
    <row r="13" spans="1:17" ht="12.75">
      <c r="A13" s="215">
        <v>133</v>
      </c>
      <c r="B13" s="214" t="s">
        <v>1629</v>
      </c>
      <c r="C13" s="257">
        <v>257668.32</v>
      </c>
      <c r="D13" s="254">
        <v>94352.48</v>
      </c>
      <c r="E13" s="142">
        <f t="shared" si="0"/>
        <v>0.3661780384953804</v>
      </c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</row>
    <row r="14" spans="1:17" ht="12.75">
      <c r="A14" s="213">
        <v>134</v>
      </c>
      <c r="B14" s="213" t="s">
        <v>1629</v>
      </c>
      <c r="C14" s="256">
        <v>91872.17</v>
      </c>
      <c r="D14" s="254">
        <v>18374.434</v>
      </c>
      <c r="E14" s="142">
        <f t="shared" si="0"/>
        <v>0.2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</row>
    <row r="15" spans="1:17" ht="12.75">
      <c r="A15" s="215">
        <v>140</v>
      </c>
      <c r="B15" s="214" t="s">
        <v>1629</v>
      </c>
      <c r="C15" s="257">
        <v>6635395.932</v>
      </c>
      <c r="D15" s="254">
        <v>663539.5932</v>
      </c>
      <c r="E15" s="142">
        <f t="shared" si="0"/>
        <v>0.1</v>
      </c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</row>
    <row r="16" spans="1:17" ht="12.75">
      <c r="A16" s="213">
        <v>141</v>
      </c>
      <c r="B16" s="213" t="s">
        <v>1629</v>
      </c>
      <c r="C16" s="256">
        <v>978280.80648</v>
      </c>
      <c r="D16" s="254">
        <v>391312.32259199995</v>
      </c>
      <c r="E16" s="142">
        <f t="shared" si="0"/>
        <v>0.39999999999999997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</row>
    <row r="17" spans="1:21" ht="13.5" thickBot="1">
      <c r="A17" s="215">
        <v>142</v>
      </c>
      <c r="B17" s="214" t="s">
        <v>1629</v>
      </c>
      <c r="C17" s="257">
        <v>7990328.155000007</v>
      </c>
      <c r="D17" s="254">
        <v>2541172.486499997</v>
      </c>
      <c r="E17" s="142">
        <f t="shared" si="0"/>
        <v>0.31803105419516964</v>
      </c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T17" t="s">
        <v>2981</v>
      </c>
      <c r="U17" t="s">
        <v>978</v>
      </c>
    </row>
    <row r="18" spans="1:22" ht="12.75">
      <c r="A18" s="213">
        <v>143</v>
      </c>
      <c r="B18" s="213" t="s">
        <v>1629</v>
      </c>
      <c r="C18" s="256">
        <v>86111.5</v>
      </c>
      <c r="D18" s="254">
        <v>20666.76</v>
      </c>
      <c r="E18" s="142">
        <f t="shared" si="0"/>
        <v>0.24</v>
      </c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S18" s="196" t="s">
        <v>349</v>
      </c>
      <c r="T18" s="261">
        <f>SUM(C4)</f>
        <v>4350517.4575</v>
      </c>
      <c r="U18" s="261">
        <f>SUM(D4)</f>
        <v>217525.872875</v>
      </c>
      <c r="V18" s="231">
        <f aca="true" t="shared" si="1" ref="V18:V23">+U18/T18</f>
        <v>0.05</v>
      </c>
    </row>
    <row r="19" spans="1:22" ht="12.75">
      <c r="A19" s="215">
        <v>144</v>
      </c>
      <c r="B19" s="214" t="s">
        <v>1629</v>
      </c>
      <c r="C19" s="257">
        <v>102051.67896000002</v>
      </c>
      <c r="D19" s="254">
        <v>34697.5708464</v>
      </c>
      <c r="E19" s="142">
        <f t="shared" si="0"/>
        <v>0.3399999999999999</v>
      </c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S19" s="200" t="s">
        <v>350</v>
      </c>
      <c r="T19" s="262">
        <f>SUM(C15)</f>
        <v>6635395.932</v>
      </c>
      <c r="U19" s="262">
        <f>SUM(D15)</f>
        <v>663539.5932</v>
      </c>
      <c r="V19" s="232">
        <f t="shared" si="1"/>
        <v>0.1</v>
      </c>
    </row>
    <row r="20" spans="1:22" ht="12.75">
      <c r="A20" s="213">
        <v>151</v>
      </c>
      <c r="B20" s="213" t="s">
        <v>1629</v>
      </c>
      <c r="C20" s="256">
        <v>1378349</v>
      </c>
      <c r="D20" s="254">
        <v>439871.35240000003</v>
      </c>
      <c r="E20" s="142">
        <f t="shared" si="0"/>
        <v>0.3191291555331778</v>
      </c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S20" s="200" t="s">
        <v>351</v>
      </c>
      <c r="T20" s="262">
        <f>SUM(C5:C14,C16:C30)</f>
        <v>23980227.609540008</v>
      </c>
      <c r="U20" s="262">
        <f>SUM(D5:D14,D16:D30)</f>
        <v>8029972.165339595</v>
      </c>
      <c r="V20" s="232">
        <f t="shared" si="1"/>
        <v>0.334858046224092</v>
      </c>
    </row>
    <row r="21" spans="1:22" ht="12.75">
      <c r="A21" s="215">
        <v>161</v>
      </c>
      <c r="B21" s="214" t="s">
        <v>1629</v>
      </c>
      <c r="C21" s="257">
        <v>373539.5</v>
      </c>
      <c r="D21" s="254">
        <v>106057.02640000002</v>
      </c>
      <c r="E21" s="142">
        <f t="shared" si="0"/>
        <v>0.2839245284635226</v>
      </c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S21" s="200" t="s">
        <v>352</v>
      </c>
      <c r="T21" s="262">
        <f>SUM(C33:C66,C69)</f>
        <v>12125449.439880002</v>
      </c>
      <c r="U21" s="262">
        <f>SUM(D33:D66,D69)</f>
        <v>2373989.597404801</v>
      </c>
      <c r="V21" s="232">
        <f t="shared" si="1"/>
        <v>0.19578569925803052</v>
      </c>
    </row>
    <row r="22" spans="1:22" ht="15">
      <c r="A22" s="213">
        <v>162</v>
      </c>
      <c r="B22" s="213" t="s">
        <v>1629</v>
      </c>
      <c r="C22" s="256">
        <v>685661.49</v>
      </c>
      <c r="D22" s="254">
        <v>154172.2286</v>
      </c>
      <c r="E22" s="142">
        <f t="shared" si="0"/>
        <v>0.22485181222588424</v>
      </c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S22" s="200" t="s">
        <v>353</v>
      </c>
      <c r="T22" s="263">
        <f>SUM(C31:C32,C67:C68,C70)</f>
        <v>8521552.21344</v>
      </c>
      <c r="U22" s="263">
        <f>SUM(D31:D32,D67:D68,D70)</f>
        <v>957821.7642240002</v>
      </c>
      <c r="V22" s="264">
        <f t="shared" si="1"/>
        <v>0.11239991731944626</v>
      </c>
    </row>
    <row r="23" spans="1:22" ht="13.5" thickBot="1">
      <c r="A23" s="215">
        <v>163</v>
      </c>
      <c r="B23" s="214" t="s">
        <v>1629</v>
      </c>
      <c r="C23" s="257">
        <v>86298.8</v>
      </c>
      <c r="D23" s="254">
        <v>24163.664</v>
      </c>
      <c r="E23" s="142">
        <f t="shared" si="0"/>
        <v>0.27999999999999997</v>
      </c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S23" s="203"/>
      <c r="T23" s="265">
        <f>SUM(T18:T22)</f>
        <v>55613142.65236001</v>
      </c>
      <c r="U23" s="265">
        <f>SUM(U18:U22)</f>
        <v>12242848.993043395</v>
      </c>
      <c r="V23" s="266">
        <f t="shared" si="1"/>
        <v>0.2201430886503562</v>
      </c>
    </row>
    <row r="24" spans="1:17" ht="12.75">
      <c r="A24" s="213">
        <v>171</v>
      </c>
      <c r="B24" s="213" t="s">
        <v>1629</v>
      </c>
      <c r="C24" s="256">
        <v>821482.145</v>
      </c>
      <c r="D24" s="254">
        <v>230015.00060000003</v>
      </c>
      <c r="E24" s="142">
        <f t="shared" si="0"/>
        <v>0.28</v>
      </c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</row>
    <row r="25" spans="1:17" ht="12.75">
      <c r="A25" s="215">
        <v>172</v>
      </c>
      <c r="B25" s="214" t="s">
        <v>1629</v>
      </c>
      <c r="C25" s="257">
        <v>384744.605</v>
      </c>
      <c r="D25" s="254">
        <v>123118.2736</v>
      </c>
      <c r="E25" s="142">
        <f t="shared" si="0"/>
        <v>0.32</v>
      </c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</row>
    <row r="26" spans="1:17" ht="12.75">
      <c r="A26" s="213">
        <v>181</v>
      </c>
      <c r="B26" s="213" t="s">
        <v>1629</v>
      </c>
      <c r="C26" s="256">
        <v>1222312.9551999997</v>
      </c>
      <c r="D26" s="254">
        <v>293355.10924799996</v>
      </c>
      <c r="E26" s="142">
        <f t="shared" si="0"/>
        <v>0.24000000000000002</v>
      </c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</row>
    <row r="27" spans="1:17" ht="12.75">
      <c r="A27" s="215">
        <v>182</v>
      </c>
      <c r="B27" s="214" t="s">
        <v>1629</v>
      </c>
      <c r="C27" s="257">
        <v>35469.1</v>
      </c>
      <c r="D27" s="254">
        <v>14187.64</v>
      </c>
      <c r="E27" s="142">
        <f t="shared" si="0"/>
        <v>0.4</v>
      </c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</row>
    <row r="28" spans="1:17" ht="12.75">
      <c r="A28" s="213">
        <v>185</v>
      </c>
      <c r="B28" s="213" t="s">
        <v>1629</v>
      </c>
      <c r="C28" s="256">
        <v>2134720.93</v>
      </c>
      <c r="D28" s="254">
        <v>950076.0864999993</v>
      </c>
      <c r="E28" s="142">
        <f t="shared" si="0"/>
        <v>0.4450586833849047</v>
      </c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</row>
    <row r="29" spans="1:17" ht="12.75">
      <c r="A29" s="215">
        <v>186</v>
      </c>
      <c r="B29" s="214" t="s">
        <v>1629</v>
      </c>
      <c r="C29" s="257">
        <v>1407311.2250499998</v>
      </c>
      <c r="D29" s="254">
        <v>902397.9420200001</v>
      </c>
      <c r="E29" s="142">
        <f t="shared" si="0"/>
        <v>0.6412213062451336</v>
      </c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</row>
    <row r="30" spans="1:17" ht="12.75">
      <c r="A30" s="213">
        <v>187</v>
      </c>
      <c r="B30" s="213" t="s">
        <v>1629</v>
      </c>
      <c r="C30" s="256">
        <v>209023.943</v>
      </c>
      <c r="D30" s="254">
        <v>60861.572400000005</v>
      </c>
      <c r="E30" s="142">
        <f t="shared" si="0"/>
        <v>0.2911703392754389</v>
      </c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</row>
    <row r="31" spans="1:17" ht="12.75">
      <c r="A31" s="215">
        <v>191</v>
      </c>
      <c r="B31" s="214" t="s">
        <v>1629</v>
      </c>
      <c r="C31" s="257">
        <v>652563.13</v>
      </c>
      <c r="D31" s="254">
        <v>65256.313</v>
      </c>
      <c r="E31" s="142">
        <f t="shared" si="0"/>
        <v>0.1</v>
      </c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</row>
    <row r="32" spans="1:17" ht="12.75">
      <c r="A32" s="213">
        <v>192</v>
      </c>
      <c r="B32" s="213" t="s">
        <v>1629</v>
      </c>
      <c r="C32" s="256">
        <v>962570.7230000001</v>
      </c>
      <c r="D32" s="254">
        <v>96257.0723</v>
      </c>
      <c r="E32" s="142">
        <f t="shared" si="0"/>
        <v>0.09999999999999999</v>
      </c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</row>
    <row r="33" spans="1:17" ht="12.75">
      <c r="A33" s="215">
        <v>210</v>
      </c>
      <c r="B33" s="214" t="s">
        <v>1629</v>
      </c>
      <c r="C33" s="257">
        <v>86539.94</v>
      </c>
      <c r="D33" s="254">
        <v>12115.5916</v>
      </c>
      <c r="E33" s="142">
        <f t="shared" si="0"/>
        <v>0.13999999999999999</v>
      </c>
      <c r="F33" s="358"/>
      <c r="G33" s="358"/>
      <c r="H33" s="142"/>
      <c r="I33" s="142"/>
      <c r="J33" s="142"/>
      <c r="K33" s="142"/>
      <c r="L33" s="142"/>
      <c r="M33" s="142"/>
      <c r="N33" s="142"/>
      <c r="O33" s="142"/>
      <c r="P33" s="142"/>
      <c r="Q33" s="142"/>
    </row>
    <row r="34" spans="1:17" ht="12.75">
      <c r="A34" s="213">
        <v>220</v>
      </c>
      <c r="B34" s="213" t="s">
        <v>1629</v>
      </c>
      <c r="C34" s="256">
        <v>348883.85</v>
      </c>
      <c r="D34" s="254">
        <v>48843.739</v>
      </c>
      <c r="E34" s="142">
        <f t="shared" si="0"/>
        <v>0.14</v>
      </c>
      <c r="F34" s="358"/>
      <c r="G34" s="358"/>
      <c r="H34" s="142"/>
      <c r="I34" s="142"/>
      <c r="J34" s="142"/>
      <c r="K34" s="142"/>
      <c r="L34" s="142"/>
      <c r="M34" s="142"/>
      <c r="N34" s="142"/>
      <c r="O34" s="142"/>
      <c r="P34" s="142"/>
      <c r="Q34" s="142"/>
    </row>
    <row r="35" spans="1:17" ht="12.75">
      <c r="A35" s="215">
        <v>310</v>
      </c>
      <c r="B35" s="214" t="s">
        <v>1629</v>
      </c>
      <c r="C35" s="257">
        <v>412611.46</v>
      </c>
      <c r="D35" s="254">
        <v>123783.43799999995</v>
      </c>
      <c r="E35" s="142">
        <f t="shared" si="0"/>
        <v>0.2999999999999999</v>
      </c>
      <c r="F35" s="358"/>
      <c r="G35" s="358"/>
      <c r="H35" s="142"/>
      <c r="I35" s="142"/>
      <c r="J35" s="142"/>
      <c r="K35" s="142"/>
      <c r="L35" s="142"/>
      <c r="M35" s="142"/>
      <c r="N35" s="142"/>
      <c r="O35" s="142"/>
      <c r="P35" s="142"/>
      <c r="Q35" s="142"/>
    </row>
    <row r="36" spans="1:17" ht="12.75">
      <c r="A36" s="213">
        <v>360</v>
      </c>
      <c r="B36" s="213" t="s">
        <v>1629</v>
      </c>
      <c r="C36" s="256">
        <v>45955.29</v>
      </c>
      <c r="D36" s="254">
        <v>9191.058</v>
      </c>
      <c r="E36" s="142">
        <f t="shared" si="0"/>
        <v>0.2</v>
      </c>
      <c r="F36" s="358"/>
      <c r="G36" s="358"/>
      <c r="H36" s="142"/>
      <c r="I36" s="142"/>
      <c r="J36" s="142"/>
      <c r="K36" s="142"/>
      <c r="L36" s="142"/>
      <c r="M36" s="142"/>
      <c r="N36" s="142"/>
      <c r="O36" s="142"/>
      <c r="P36" s="142"/>
      <c r="Q36" s="142"/>
    </row>
    <row r="37" spans="1:17" ht="12.75">
      <c r="A37" s="215">
        <v>380</v>
      </c>
      <c r="B37" s="214" t="s">
        <v>1629</v>
      </c>
      <c r="C37" s="257">
        <v>310093.7</v>
      </c>
      <c r="D37" s="254">
        <v>105431.85800000001</v>
      </c>
      <c r="E37" s="142">
        <f t="shared" si="0"/>
        <v>0.34</v>
      </c>
      <c r="F37" s="358"/>
      <c r="G37" s="358"/>
      <c r="H37" s="142"/>
      <c r="I37" s="142"/>
      <c r="J37" s="142"/>
      <c r="K37" s="142"/>
      <c r="L37" s="142"/>
      <c r="M37" s="142"/>
      <c r="N37" s="142"/>
      <c r="O37" s="142"/>
      <c r="P37" s="142"/>
      <c r="Q37" s="142"/>
    </row>
    <row r="38" spans="1:17" ht="12.75">
      <c r="A38" s="213">
        <v>390</v>
      </c>
      <c r="B38" s="213" t="s">
        <v>1629</v>
      </c>
      <c r="C38" s="256">
        <v>113922.4038</v>
      </c>
      <c r="D38" s="254">
        <v>34176.72114</v>
      </c>
      <c r="E38" s="142">
        <f t="shared" si="0"/>
        <v>0.3</v>
      </c>
      <c r="F38" s="358"/>
      <c r="G38" s="358"/>
      <c r="H38" s="142"/>
      <c r="I38" s="142"/>
      <c r="J38" s="142"/>
      <c r="K38" s="142"/>
      <c r="L38" s="142"/>
      <c r="M38" s="142"/>
      <c r="N38" s="142"/>
      <c r="O38" s="142"/>
      <c r="P38" s="142"/>
      <c r="Q38" s="142"/>
    </row>
    <row r="39" spans="1:17" ht="12.75">
      <c r="A39" s="215">
        <v>411</v>
      </c>
      <c r="B39" s="214" t="s">
        <v>1629</v>
      </c>
      <c r="C39" s="257">
        <v>300587.88</v>
      </c>
      <c r="D39" s="254">
        <v>54105.818400000004</v>
      </c>
      <c r="E39" s="142">
        <f t="shared" si="0"/>
        <v>0.18000000000000002</v>
      </c>
      <c r="F39" s="358"/>
      <c r="G39" s="358"/>
      <c r="H39" s="142"/>
      <c r="I39" s="142"/>
      <c r="J39" s="142"/>
      <c r="K39" s="142"/>
      <c r="L39" s="142"/>
      <c r="M39" s="142"/>
      <c r="N39" s="142"/>
      <c r="O39" s="142"/>
      <c r="P39" s="142"/>
      <c r="Q39" s="142"/>
    </row>
    <row r="40" spans="1:17" ht="12.75">
      <c r="A40" s="213">
        <v>412</v>
      </c>
      <c r="B40" s="213" t="s">
        <v>1629</v>
      </c>
      <c r="C40" s="256">
        <v>48142.6</v>
      </c>
      <c r="D40" s="254">
        <v>8665.668</v>
      </c>
      <c r="E40" s="142">
        <f t="shared" si="0"/>
        <v>0.18</v>
      </c>
      <c r="F40" s="358"/>
      <c r="G40" s="358"/>
      <c r="H40" s="142"/>
      <c r="I40" s="142"/>
      <c r="J40" s="142"/>
      <c r="K40" s="142"/>
      <c r="L40" s="142"/>
      <c r="M40" s="142"/>
      <c r="N40" s="142"/>
      <c r="O40" s="142"/>
      <c r="P40" s="142"/>
      <c r="Q40" s="142"/>
    </row>
    <row r="41" spans="1:17" ht="12.75">
      <c r="A41" s="215">
        <v>431</v>
      </c>
      <c r="B41" s="214" t="s">
        <v>1629</v>
      </c>
      <c r="C41" s="257">
        <v>390585.37</v>
      </c>
      <c r="D41" s="254">
        <v>70305.36660000001</v>
      </c>
      <c r="E41" s="142">
        <f t="shared" si="0"/>
        <v>0.18000000000000002</v>
      </c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</row>
    <row r="42" spans="1:17" ht="12.75">
      <c r="A42" s="213">
        <v>441</v>
      </c>
      <c r="B42" s="213" t="s">
        <v>1629</v>
      </c>
      <c r="C42" s="256">
        <v>377663.74</v>
      </c>
      <c r="D42" s="254">
        <v>67979.47320000001</v>
      </c>
      <c r="E42" s="142">
        <f t="shared" si="0"/>
        <v>0.18000000000000002</v>
      </c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</row>
    <row r="43" spans="1:17" ht="12.75">
      <c r="A43" s="215">
        <v>442</v>
      </c>
      <c r="B43" s="214" t="s">
        <v>1629</v>
      </c>
      <c r="C43" s="257">
        <v>82183.16</v>
      </c>
      <c r="D43" s="254">
        <v>14792.968799999999</v>
      </c>
      <c r="E43" s="142">
        <f t="shared" si="0"/>
        <v>0.17999999999999997</v>
      </c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</row>
    <row r="44" spans="1:17" ht="12.75">
      <c r="A44" s="213">
        <v>443</v>
      </c>
      <c r="B44" s="213" t="s">
        <v>1629</v>
      </c>
      <c r="C44" s="256">
        <v>14270.86</v>
      </c>
      <c r="D44" s="254">
        <v>2568.7548</v>
      </c>
      <c r="E44" s="142">
        <f t="shared" si="0"/>
        <v>0.18</v>
      </c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</row>
    <row r="45" spans="1:17" ht="12.75">
      <c r="A45" s="215">
        <v>444</v>
      </c>
      <c r="B45" s="214" t="s">
        <v>1629</v>
      </c>
      <c r="C45" s="257">
        <v>312654.01</v>
      </c>
      <c r="D45" s="254">
        <v>56277.72180000001</v>
      </c>
      <c r="E45" s="142">
        <f t="shared" si="0"/>
        <v>0.18000000000000002</v>
      </c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</row>
    <row r="46" spans="1:17" ht="12.75">
      <c r="A46" s="213">
        <v>445</v>
      </c>
      <c r="B46" s="213" t="s">
        <v>1629</v>
      </c>
      <c r="C46" s="256">
        <v>521048.66</v>
      </c>
      <c r="D46" s="254">
        <v>114630.70520000001</v>
      </c>
      <c r="E46" s="142">
        <f t="shared" si="0"/>
        <v>0.22000000000000003</v>
      </c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</row>
    <row r="47" spans="1:17" ht="12.75">
      <c r="A47" s="215">
        <v>451</v>
      </c>
      <c r="B47" s="214" t="s">
        <v>1629</v>
      </c>
      <c r="C47" s="257">
        <v>367771.12</v>
      </c>
      <c r="D47" s="254">
        <v>66198.80159999999</v>
      </c>
      <c r="E47" s="142">
        <f t="shared" si="0"/>
        <v>0.17999999999999997</v>
      </c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</row>
    <row r="48" spans="1:17" ht="12.75">
      <c r="A48" s="213">
        <v>452</v>
      </c>
      <c r="B48" s="213" t="s">
        <v>1629</v>
      </c>
      <c r="C48" s="256">
        <v>261735.63</v>
      </c>
      <c r="D48" s="254">
        <v>68051.26380000002</v>
      </c>
      <c r="E48" s="142">
        <f t="shared" si="0"/>
        <v>0.26000000000000006</v>
      </c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</row>
    <row r="49" spans="1:17" ht="12.75">
      <c r="A49" s="215">
        <v>453</v>
      </c>
      <c r="B49" s="214" t="s">
        <v>1629</v>
      </c>
      <c r="C49" s="257">
        <v>324719.05</v>
      </c>
      <c r="D49" s="254">
        <v>58449.429</v>
      </c>
      <c r="E49" s="142">
        <f t="shared" si="0"/>
        <v>0.18</v>
      </c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</row>
    <row r="50" spans="1:17" ht="12.75">
      <c r="A50" s="213">
        <v>510</v>
      </c>
      <c r="B50" s="213" t="s">
        <v>1629</v>
      </c>
      <c r="C50" s="256">
        <v>282691.2</v>
      </c>
      <c r="D50" s="254">
        <v>14134.56</v>
      </c>
      <c r="E50" s="142">
        <f t="shared" si="0"/>
        <v>0.049999999999999996</v>
      </c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</row>
    <row r="51" spans="1:17" ht="12.75">
      <c r="A51" s="215">
        <v>520</v>
      </c>
      <c r="B51" s="214" t="s">
        <v>1629</v>
      </c>
      <c r="C51" s="257">
        <v>610917.78</v>
      </c>
      <c r="D51" s="254">
        <v>61091.778</v>
      </c>
      <c r="E51" s="142">
        <f t="shared" si="0"/>
        <v>0.09999999999999999</v>
      </c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</row>
    <row r="52" spans="1:17" ht="12.75">
      <c r="A52" s="213">
        <v>530</v>
      </c>
      <c r="B52" s="213" t="s">
        <v>1629</v>
      </c>
      <c r="C52" s="256">
        <v>351013.72</v>
      </c>
      <c r="D52" s="254">
        <v>56162.19520000001</v>
      </c>
      <c r="E52" s="142">
        <f t="shared" si="0"/>
        <v>0.16000000000000003</v>
      </c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</row>
    <row r="53" spans="1:17" ht="12.75">
      <c r="A53" s="215">
        <v>540</v>
      </c>
      <c r="B53" s="214" t="s">
        <v>1629</v>
      </c>
      <c r="C53" s="257">
        <v>220964.2</v>
      </c>
      <c r="D53" s="254">
        <v>30934.988000000005</v>
      </c>
      <c r="E53" s="142">
        <f t="shared" si="0"/>
        <v>0.14</v>
      </c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</row>
    <row r="54" spans="1:17" ht="12.75">
      <c r="A54" s="213">
        <v>550</v>
      </c>
      <c r="B54" s="213" t="s">
        <v>1629</v>
      </c>
      <c r="C54" s="256">
        <v>543590.2</v>
      </c>
      <c r="D54" s="254">
        <v>32615.412</v>
      </c>
      <c r="E54" s="142">
        <f t="shared" si="0"/>
        <v>0.060000000000000005</v>
      </c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</row>
    <row r="55" spans="1:17" ht="12.75">
      <c r="A55" s="215">
        <v>580</v>
      </c>
      <c r="B55" s="214" t="s">
        <v>1629</v>
      </c>
      <c r="C55" s="257">
        <v>7552.12956</v>
      </c>
      <c r="D55" s="254">
        <v>226.5638868</v>
      </c>
      <c r="E55" s="142">
        <f t="shared" si="0"/>
        <v>0.03</v>
      </c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</row>
    <row r="56" spans="1:17" ht="12.75">
      <c r="A56" s="213">
        <v>613</v>
      </c>
      <c r="B56" s="213" t="s">
        <v>1629</v>
      </c>
      <c r="C56" s="256">
        <v>94505.6</v>
      </c>
      <c r="D56" s="254">
        <v>18901.12</v>
      </c>
      <c r="E56" s="142">
        <f t="shared" si="0"/>
        <v>0.19999999999999998</v>
      </c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</row>
    <row r="57" spans="1:17" ht="12.75">
      <c r="A57" s="215">
        <v>621</v>
      </c>
      <c r="B57" s="214" t="s">
        <v>1629</v>
      </c>
      <c r="C57" s="257">
        <v>233043.05</v>
      </c>
      <c r="D57" s="254">
        <v>46608.61</v>
      </c>
      <c r="E57" s="142">
        <f t="shared" si="0"/>
        <v>0.2</v>
      </c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</row>
    <row r="58" spans="1:17" ht="12.75">
      <c r="A58" s="213">
        <v>622</v>
      </c>
      <c r="B58" s="213" t="s">
        <v>1629</v>
      </c>
      <c r="C58" s="256">
        <v>0</v>
      </c>
      <c r="D58" s="254">
        <v>0</v>
      </c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</row>
    <row r="59" spans="1:17" ht="12.75">
      <c r="A59" s="215">
        <v>623</v>
      </c>
      <c r="B59" s="214" t="s">
        <v>1629</v>
      </c>
      <c r="C59" s="257">
        <v>230215.87</v>
      </c>
      <c r="D59" s="254">
        <v>46043.174000000006</v>
      </c>
      <c r="E59" s="142">
        <f t="shared" si="0"/>
        <v>0.20000000000000004</v>
      </c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</row>
    <row r="60" spans="1:17" ht="12.75">
      <c r="A60" s="213">
        <v>630</v>
      </c>
      <c r="B60" s="213" t="s">
        <v>1629</v>
      </c>
      <c r="C60" s="256">
        <v>592042.19</v>
      </c>
      <c r="D60" s="254">
        <v>118408.438</v>
      </c>
      <c r="E60" s="142">
        <f t="shared" si="0"/>
        <v>0.2</v>
      </c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</row>
    <row r="61" spans="1:17" ht="12.75">
      <c r="A61" s="215">
        <v>720</v>
      </c>
      <c r="B61" s="214" t="s">
        <v>1629</v>
      </c>
      <c r="C61" s="257">
        <v>47592.72</v>
      </c>
      <c r="D61" s="254">
        <v>4759.272</v>
      </c>
      <c r="E61" s="142">
        <f t="shared" si="0"/>
        <v>0.09999999999999999</v>
      </c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</row>
    <row r="62" spans="1:17" ht="12.75">
      <c r="A62" s="213">
        <v>730</v>
      </c>
      <c r="B62" s="213" t="s">
        <v>1629</v>
      </c>
      <c r="C62" s="256">
        <v>162300.23</v>
      </c>
      <c r="D62" s="254">
        <v>13871.1346</v>
      </c>
      <c r="E62" s="142">
        <f t="shared" si="0"/>
        <v>0.08546589613582185</v>
      </c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</row>
    <row r="63" spans="1:17" ht="12.75">
      <c r="A63" s="215">
        <v>740</v>
      </c>
      <c r="B63" s="214" t="s">
        <v>1629</v>
      </c>
      <c r="C63" s="257">
        <v>63044.8</v>
      </c>
      <c r="D63" s="254">
        <v>15130.752</v>
      </c>
      <c r="E63" s="142">
        <f t="shared" si="0"/>
        <v>0.24</v>
      </c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</row>
    <row r="64" spans="1:17" ht="12.75">
      <c r="A64" s="213">
        <v>742</v>
      </c>
      <c r="B64" s="213" t="s">
        <v>1629</v>
      </c>
      <c r="C64" s="256">
        <v>1056141.64652</v>
      </c>
      <c r="D64" s="254">
        <v>158421.246978</v>
      </c>
      <c r="E64" s="142">
        <f t="shared" si="0"/>
        <v>0.15000000000000002</v>
      </c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</row>
    <row r="65" spans="1:17" ht="12.75">
      <c r="A65" s="215">
        <v>750</v>
      </c>
      <c r="B65" s="214" t="s">
        <v>1629</v>
      </c>
      <c r="C65" s="257">
        <v>2365713.76</v>
      </c>
      <c r="D65" s="254">
        <v>571981.4783999999</v>
      </c>
      <c r="E65" s="142">
        <f t="shared" si="0"/>
        <v>0.24177966416359686</v>
      </c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</row>
    <row r="66" spans="1:17" ht="12.75">
      <c r="A66" s="213">
        <v>760</v>
      </c>
      <c r="B66" s="213" t="s">
        <v>1629</v>
      </c>
      <c r="C66" s="256">
        <v>238249.81</v>
      </c>
      <c r="D66" s="254">
        <v>57179.954399999995</v>
      </c>
      <c r="E66" s="142">
        <f t="shared" si="0"/>
        <v>0.24</v>
      </c>
      <c r="F66" s="358"/>
      <c r="G66" s="358"/>
      <c r="H66" s="142"/>
      <c r="I66" s="142"/>
      <c r="J66" s="142"/>
      <c r="K66" s="142"/>
      <c r="L66" s="142"/>
      <c r="M66" s="142"/>
      <c r="N66" s="142"/>
      <c r="O66" s="142"/>
      <c r="P66" s="142"/>
      <c r="Q66" s="142"/>
    </row>
    <row r="67" spans="1:17" ht="12.75">
      <c r="A67" s="215">
        <v>810</v>
      </c>
      <c r="B67" s="214" t="s">
        <v>1629</v>
      </c>
      <c r="C67" s="257">
        <v>2758235.38782</v>
      </c>
      <c r="D67" s="254">
        <v>275823.538782</v>
      </c>
      <c r="E67" s="142">
        <f t="shared" si="0"/>
        <v>0.10000000000000002</v>
      </c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</row>
    <row r="68" spans="1:17" ht="12.75">
      <c r="A68" s="213">
        <v>820</v>
      </c>
      <c r="B68" s="213" t="s">
        <v>1629</v>
      </c>
      <c r="C68" s="256">
        <v>3082217.4298199997</v>
      </c>
      <c r="D68" s="254">
        <v>413888.2858620001</v>
      </c>
      <c r="E68" s="142">
        <f>+D68/C68</f>
        <v>0.13428263751210148</v>
      </c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</row>
    <row r="69" spans="1:17" ht="12.75">
      <c r="A69" s="215">
        <v>850</v>
      </c>
      <c r="B69" s="214" t="s">
        <v>1629</v>
      </c>
      <c r="C69" s="257">
        <v>706501.81</v>
      </c>
      <c r="D69" s="254">
        <v>211950.54299999998</v>
      </c>
      <c r="E69" s="142">
        <f>+D69/C69</f>
        <v>0.29999999999999993</v>
      </c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</row>
    <row r="70" spans="1:17" ht="12.75">
      <c r="A70" s="213" t="s">
        <v>1721</v>
      </c>
      <c r="B70" s="213" t="s">
        <v>1629</v>
      </c>
      <c r="C70" s="256">
        <v>1065965.5428</v>
      </c>
      <c r="D70" s="257">
        <v>106596.55428000001</v>
      </c>
      <c r="E70" s="142">
        <f>+D70/C70</f>
        <v>0.10000000000000002</v>
      </c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</row>
    <row r="71" spans="5:17" ht="12.75">
      <c r="E71" s="142"/>
      <c r="F71" s="358"/>
      <c r="G71" s="358"/>
      <c r="H71" s="142"/>
      <c r="I71" s="142"/>
      <c r="J71" s="142"/>
      <c r="K71" s="142"/>
      <c r="L71" s="142"/>
      <c r="M71" s="142"/>
      <c r="N71" s="142"/>
      <c r="O71" s="142"/>
      <c r="P71" s="142"/>
      <c r="Q71" s="142"/>
    </row>
    <row r="72" spans="3:17" ht="12.75">
      <c r="C72" s="254">
        <f>SUM(C4:C70)</f>
        <v>55613142.65236</v>
      </c>
      <c r="D72" s="254">
        <f>SUM(D4:D70)</f>
        <v>12242848.993043393</v>
      </c>
      <c r="E72" s="142">
        <f>+D72/C72</f>
        <v>0.2201430886503562</v>
      </c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</row>
  </sheetData>
  <printOptions/>
  <pageMargins left="0.5" right="0.42" top="0.26" bottom="0.45" header="0.28" footer="0.32"/>
  <pageSetup fitToHeight="1" fitToWidth="1" horizontalDpi="1200" verticalDpi="1200" orientation="portrait" scale="80" r:id="rId1"/>
  <headerFooter alignWithMargins="0">
    <oddFooter>&amp;R&amp;F    &amp;A    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673"/>
  <sheetViews>
    <sheetView zoomScale="75" zoomScaleNormal="75" workbookViewId="0" topLeftCell="A1">
      <selection activeCell="Q271" sqref="Q271"/>
    </sheetView>
  </sheetViews>
  <sheetFormatPr defaultColWidth="9.140625" defaultRowHeight="12.75"/>
  <cols>
    <col min="1" max="1" width="12.28125" style="0" bestFit="1" customWidth="1"/>
    <col min="2" max="2" width="56.28125" style="0" bestFit="1" customWidth="1"/>
    <col min="3" max="3" width="12.8515625" style="0" bestFit="1" customWidth="1"/>
    <col min="4" max="4" width="14.00390625" style="0" bestFit="1" customWidth="1"/>
    <col min="5" max="5" width="15.7109375" style="0" bestFit="1" customWidth="1"/>
    <col min="6" max="7" width="7.57421875" style="0" bestFit="1" customWidth="1"/>
    <col min="8" max="8" width="7.7109375" style="0" bestFit="1" customWidth="1"/>
    <col min="9" max="9" width="6.140625" style="0" bestFit="1" customWidth="1"/>
    <col min="10" max="10" width="7.57421875" style="0" bestFit="1" customWidth="1"/>
    <col min="11" max="11" width="7.421875" style="0" bestFit="1" customWidth="1"/>
    <col min="12" max="12" width="7.28125" style="0" bestFit="1" customWidth="1"/>
    <col min="13" max="13" width="6.28125" style="0" bestFit="1" customWidth="1"/>
    <col min="14" max="14" width="19.421875" style="0" bestFit="1" customWidth="1"/>
    <col min="15" max="16" width="11.28125" style="0" bestFit="1" customWidth="1"/>
  </cols>
  <sheetData>
    <row r="1" spans="1:14" ht="15">
      <c r="A1" s="243" t="s">
        <v>1850</v>
      </c>
      <c r="B1" s="243" t="s">
        <v>1851</v>
      </c>
      <c r="C1" s="243" t="s">
        <v>1852</v>
      </c>
      <c r="D1" s="243" t="s">
        <v>1853</v>
      </c>
      <c r="E1" s="244" t="s">
        <v>1629</v>
      </c>
      <c r="F1" s="243" t="s">
        <v>1854</v>
      </c>
      <c r="G1" s="243" t="s">
        <v>1627</v>
      </c>
      <c r="H1" s="243" t="s">
        <v>1628</v>
      </c>
      <c r="I1" s="243" t="s">
        <v>1855</v>
      </c>
      <c r="J1" s="243" t="s">
        <v>1856</v>
      </c>
      <c r="K1" s="243" t="s">
        <v>1857</v>
      </c>
      <c r="L1" s="243" t="s">
        <v>1858</v>
      </c>
      <c r="M1" s="245" t="s">
        <v>1859</v>
      </c>
      <c r="N1" s="246" t="s">
        <v>1860</v>
      </c>
    </row>
    <row r="2" spans="1:14" ht="15">
      <c r="A2" s="247" t="s">
        <v>2119</v>
      </c>
      <c r="B2" s="247" t="s">
        <v>2120</v>
      </c>
      <c r="C2" s="248">
        <v>0</v>
      </c>
      <c r="D2" s="248">
        <v>6439.3</v>
      </c>
      <c r="E2" s="249">
        <f aca="true" t="shared" si="0" ref="E2:E65">+D2-C2</f>
        <v>6439.3</v>
      </c>
      <c r="F2" s="247" t="s">
        <v>2121</v>
      </c>
      <c r="G2" s="247" t="s">
        <v>1663</v>
      </c>
      <c r="H2" s="247">
        <v>210</v>
      </c>
      <c r="I2" s="247" t="s">
        <v>1906</v>
      </c>
      <c r="J2" s="247" t="s">
        <v>2122</v>
      </c>
      <c r="K2" s="247" t="s">
        <v>1867</v>
      </c>
      <c r="L2" s="247" t="s">
        <v>2123</v>
      </c>
      <c r="M2" s="250">
        <v>0.14</v>
      </c>
      <c r="N2" s="251">
        <f aca="true" t="shared" si="1" ref="N2:N65">+M2*E2</f>
        <v>901.5020000000001</v>
      </c>
    </row>
    <row r="3" spans="1:14" ht="15">
      <c r="A3" s="247" t="s">
        <v>2124</v>
      </c>
      <c r="B3" s="247" t="s">
        <v>2125</v>
      </c>
      <c r="C3" s="248">
        <v>0</v>
      </c>
      <c r="D3" s="248">
        <v>4817.6</v>
      </c>
      <c r="E3" s="249">
        <f t="shared" si="0"/>
        <v>4817.6</v>
      </c>
      <c r="F3" s="247" t="s">
        <v>2121</v>
      </c>
      <c r="G3" s="247" t="s">
        <v>1663</v>
      </c>
      <c r="H3" s="247">
        <v>210</v>
      </c>
      <c r="I3" s="247" t="s">
        <v>1906</v>
      </c>
      <c r="J3" s="247" t="s">
        <v>2122</v>
      </c>
      <c r="K3" s="247" t="s">
        <v>1867</v>
      </c>
      <c r="L3" s="247" t="s">
        <v>2123</v>
      </c>
      <c r="M3" s="250">
        <v>0.14</v>
      </c>
      <c r="N3" s="251">
        <f t="shared" si="1"/>
        <v>674.4640000000002</v>
      </c>
    </row>
    <row r="4" spans="1:14" ht="15">
      <c r="A4" s="247" t="s">
        <v>2126</v>
      </c>
      <c r="B4" s="247" t="s">
        <v>2127</v>
      </c>
      <c r="C4" s="248">
        <v>0</v>
      </c>
      <c r="D4" s="248">
        <v>10052.8</v>
      </c>
      <c r="E4" s="249">
        <f t="shared" si="0"/>
        <v>10052.8</v>
      </c>
      <c r="F4" s="247" t="s">
        <v>2121</v>
      </c>
      <c r="G4" s="247" t="s">
        <v>1663</v>
      </c>
      <c r="H4" s="247">
        <v>210</v>
      </c>
      <c r="I4" s="247" t="s">
        <v>1906</v>
      </c>
      <c r="J4" s="247" t="s">
        <v>2122</v>
      </c>
      <c r="K4" s="247" t="s">
        <v>1867</v>
      </c>
      <c r="L4" s="247" t="s">
        <v>2123</v>
      </c>
      <c r="M4" s="250">
        <v>0.14</v>
      </c>
      <c r="N4" s="251">
        <f t="shared" si="1"/>
        <v>1407.392</v>
      </c>
    </row>
    <row r="5" spans="1:14" ht="15">
      <c r="A5" s="247" t="s">
        <v>2128</v>
      </c>
      <c r="B5" s="247" t="s">
        <v>2129</v>
      </c>
      <c r="C5" s="248">
        <v>0</v>
      </c>
      <c r="D5" s="248">
        <v>13959.6</v>
      </c>
      <c r="E5" s="249">
        <f t="shared" si="0"/>
        <v>13959.6</v>
      </c>
      <c r="F5" s="247" t="s">
        <v>2121</v>
      </c>
      <c r="G5" s="247" t="s">
        <v>1663</v>
      </c>
      <c r="H5" s="247">
        <v>210</v>
      </c>
      <c r="I5" s="247" t="s">
        <v>1906</v>
      </c>
      <c r="J5" s="247" t="s">
        <v>2122</v>
      </c>
      <c r="K5" s="247" t="s">
        <v>1867</v>
      </c>
      <c r="L5" s="247" t="s">
        <v>2123</v>
      </c>
      <c r="M5" s="250">
        <v>0.14</v>
      </c>
      <c r="N5" s="251">
        <f t="shared" si="1"/>
        <v>1954.3440000000003</v>
      </c>
    </row>
    <row r="6" spans="1:14" ht="15">
      <c r="A6" s="247" t="s">
        <v>2130</v>
      </c>
      <c r="B6" s="247" t="s">
        <v>2131</v>
      </c>
      <c r="C6" s="248">
        <v>0</v>
      </c>
      <c r="D6" s="248">
        <v>9306.4</v>
      </c>
      <c r="E6" s="249">
        <f t="shared" si="0"/>
        <v>9306.4</v>
      </c>
      <c r="F6" s="247" t="s">
        <v>2121</v>
      </c>
      <c r="G6" s="247" t="s">
        <v>1663</v>
      </c>
      <c r="H6" s="247">
        <v>210</v>
      </c>
      <c r="I6" s="247" t="s">
        <v>1906</v>
      </c>
      <c r="J6" s="247" t="s">
        <v>2122</v>
      </c>
      <c r="K6" s="247" t="s">
        <v>1867</v>
      </c>
      <c r="L6" s="247" t="s">
        <v>2123</v>
      </c>
      <c r="M6" s="250">
        <v>0.14</v>
      </c>
      <c r="N6" s="251">
        <f t="shared" si="1"/>
        <v>1302.8960000000002</v>
      </c>
    </row>
    <row r="7" spans="1:14" ht="15">
      <c r="A7" s="247" t="s">
        <v>2132</v>
      </c>
      <c r="B7" s="247" t="s">
        <v>2133</v>
      </c>
      <c r="C7" s="248">
        <v>0</v>
      </c>
      <c r="D7" s="248">
        <v>3683.68</v>
      </c>
      <c r="E7" s="249">
        <f t="shared" si="0"/>
        <v>3683.68</v>
      </c>
      <c r="F7" s="247" t="s">
        <v>2121</v>
      </c>
      <c r="G7" s="247" t="s">
        <v>1663</v>
      </c>
      <c r="H7" s="247">
        <v>210</v>
      </c>
      <c r="I7" s="247" t="s">
        <v>1906</v>
      </c>
      <c r="J7" s="247" t="s">
        <v>2122</v>
      </c>
      <c r="K7" s="247" t="s">
        <v>1867</v>
      </c>
      <c r="L7" s="247" t="s">
        <v>2123</v>
      </c>
      <c r="M7" s="250">
        <v>0.14</v>
      </c>
      <c r="N7" s="251">
        <f t="shared" si="1"/>
        <v>515.7152</v>
      </c>
    </row>
    <row r="8" spans="1:14" ht="15">
      <c r="A8" s="247" t="s">
        <v>2134</v>
      </c>
      <c r="B8" s="247" t="s">
        <v>2135</v>
      </c>
      <c r="C8" s="248">
        <v>0</v>
      </c>
      <c r="D8" s="248">
        <v>3617.21</v>
      </c>
      <c r="E8" s="249">
        <f t="shared" si="0"/>
        <v>3617.21</v>
      </c>
      <c r="F8" s="247" t="s">
        <v>2121</v>
      </c>
      <c r="G8" s="247" t="s">
        <v>1663</v>
      </c>
      <c r="H8" s="247">
        <v>210</v>
      </c>
      <c r="I8" s="247" t="s">
        <v>1906</v>
      </c>
      <c r="J8" s="247" t="s">
        <v>2122</v>
      </c>
      <c r="K8" s="247" t="s">
        <v>1867</v>
      </c>
      <c r="L8" s="247" t="s">
        <v>2123</v>
      </c>
      <c r="M8" s="250">
        <v>0.14</v>
      </c>
      <c r="N8" s="251">
        <f t="shared" si="1"/>
        <v>506.40940000000006</v>
      </c>
    </row>
    <row r="9" spans="1:14" ht="15">
      <c r="A9" s="247" t="s">
        <v>2136</v>
      </c>
      <c r="B9" s="247" t="s">
        <v>2137</v>
      </c>
      <c r="C9" s="248">
        <v>0</v>
      </c>
      <c r="D9" s="248">
        <v>9358.5</v>
      </c>
      <c r="E9" s="249">
        <f t="shared" si="0"/>
        <v>9358.5</v>
      </c>
      <c r="F9" s="247" t="s">
        <v>2121</v>
      </c>
      <c r="G9" s="247" t="s">
        <v>1663</v>
      </c>
      <c r="H9" s="247">
        <v>210</v>
      </c>
      <c r="I9" s="247" t="s">
        <v>1906</v>
      </c>
      <c r="J9" s="247" t="s">
        <v>2122</v>
      </c>
      <c r="K9" s="247" t="s">
        <v>1867</v>
      </c>
      <c r="L9" s="247" t="s">
        <v>2123</v>
      </c>
      <c r="M9" s="250">
        <v>0.14</v>
      </c>
      <c r="N9" s="251">
        <f t="shared" si="1"/>
        <v>1310.19</v>
      </c>
    </row>
    <row r="10" spans="1:14" ht="15">
      <c r="A10" s="247" t="s">
        <v>2136</v>
      </c>
      <c r="B10" s="247" t="s">
        <v>2137</v>
      </c>
      <c r="C10" s="248">
        <v>0</v>
      </c>
      <c r="D10" s="248">
        <v>6641.25</v>
      </c>
      <c r="E10" s="249">
        <f t="shared" si="0"/>
        <v>6641.25</v>
      </c>
      <c r="F10" s="247" t="s">
        <v>2121</v>
      </c>
      <c r="G10" s="247" t="s">
        <v>1663</v>
      </c>
      <c r="H10" s="247">
        <v>210</v>
      </c>
      <c r="I10" s="247" t="s">
        <v>1906</v>
      </c>
      <c r="J10" s="247" t="s">
        <v>2122</v>
      </c>
      <c r="K10" s="247" t="s">
        <v>1867</v>
      </c>
      <c r="L10" s="247" t="s">
        <v>2123</v>
      </c>
      <c r="M10" s="250">
        <v>0.14</v>
      </c>
      <c r="N10" s="251">
        <f t="shared" si="1"/>
        <v>929.7750000000001</v>
      </c>
    </row>
    <row r="11" spans="1:14" ht="15">
      <c r="A11" s="247" t="s">
        <v>2136</v>
      </c>
      <c r="B11" s="247" t="s">
        <v>2137</v>
      </c>
      <c r="C11" s="248">
        <v>0</v>
      </c>
      <c r="D11" s="248">
        <v>7040</v>
      </c>
      <c r="E11" s="249">
        <f t="shared" si="0"/>
        <v>7040</v>
      </c>
      <c r="F11" s="247" t="s">
        <v>2121</v>
      </c>
      <c r="G11" s="247" t="s">
        <v>1663</v>
      </c>
      <c r="H11" s="247">
        <v>210</v>
      </c>
      <c r="I11" s="247" t="s">
        <v>1906</v>
      </c>
      <c r="J11" s="247" t="s">
        <v>2122</v>
      </c>
      <c r="K11" s="247" t="s">
        <v>1867</v>
      </c>
      <c r="L11" s="247" t="s">
        <v>2123</v>
      </c>
      <c r="M11" s="250">
        <v>0.14</v>
      </c>
      <c r="N11" s="251">
        <f t="shared" si="1"/>
        <v>985.6000000000001</v>
      </c>
    </row>
    <row r="12" spans="1:14" ht="15">
      <c r="A12" s="247" t="s">
        <v>2138</v>
      </c>
      <c r="B12" s="247" t="s">
        <v>2139</v>
      </c>
      <c r="C12" s="248">
        <v>0</v>
      </c>
      <c r="D12" s="248">
        <v>5207.6</v>
      </c>
      <c r="E12" s="249">
        <f t="shared" si="0"/>
        <v>5207.6</v>
      </c>
      <c r="F12" s="247" t="s">
        <v>2121</v>
      </c>
      <c r="G12" s="247" t="s">
        <v>1663</v>
      </c>
      <c r="H12" s="247">
        <v>210</v>
      </c>
      <c r="I12" s="247" t="s">
        <v>1906</v>
      </c>
      <c r="J12" s="247" t="s">
        <v>2122</v>
      </c>
      <c r="K12" s="247" t="s">
        <v>1867</v>
      </c>
      <c r="L12" s="247" t="s">
        <v>2123</v>
      </c>
      <c r="M12" s="250">
        <v>0.14</v>
      </c>
      <c r="N12" s="251">
        <f t="shared" si="1"/>
        <v>729.0640000000001</v>
      </c>
    </row>
    <row r="13" spans="1:14" ht="15">
      <c r="A13" s="247" t="s">
        <v>2140</v>
      </c>
      <c r="B13" s="247" t="s">
        <v>2141</v>
      </c>
      <c r="C13" s="248">
        <v>0</v>
      </c>
      <c r="D13" s="248">
        <v>3812.2</v>
      </c>
      <c r="E13" s="249">
        <f t="shared" si="0"/>
        <v>3812.2</v>
      </c>
      <c r="F13" s="247" t="s">
        <v>2121</v>
      </c>
      <c r="G13" s="247" t="s">
        <v>1663</v>
      </c>
      <c r="H13" s="247">
        <v>210</v>
      </c>
      <c r="I13" s="247" t="s">
        <v>1906</v>
      </c>
      <c r="J13" s="247" t="s">
        <v>2122</v>
      </c>
      <c r="K13" s="247" t="s">
        <v>1867</v>
      </c>
      <c r="L13" s="247" t="s">
        <v>2123</v>
      </c>
      <c r="M13" s="250">
        <v>0.14</v>
      </c>
      <c r="N13" s="251">
        <f t="shared" si="1"/>
        <v>533.708</v>
      </c>
    </row>
    <row r="14" spans="1:14" ht="15">
      <c r="A14" s="247" t="s">
        <v>2142</v>
      </c>
      <c r="B14" s="247" t="s">
        <v>2143</v>
      </c>
      <c r="C14" s="248">
        <v>0</v>
      </c>
      <c r="D14" s="248">
        <v>2603.8</v>
      </c>
      <c r="E14" s="249">
        <f t="shared" si="0"/>
        <v>2603.8</v>
      </c>
      <c r="F14" s="247" t="s">
        <v>2121</v>
      </c>
      <c r="G14" s="247" t="s">
        <v>1663</v>
      </c>
      <c r="H14" s="247">
        <v>210</v>
      </c>
      <c r="I14" s="247" t="s">
        <v>1906</v>
      </c>
      <c r="J14" s="247" t="s">
        <v>2122</v>
      </c>
      <c r="K14" s="247" t="s">
        <v>1867</v>
      </c>
      <c r="L14" s="247" t="s">
        <v>2123</v>
      </c>
      <c r="M14" s="250">
        <v>0.14</v>
      </c>
      <c r="N14" s="251">
        <f t="shared" si="1"/>
        <v>364.53200000000004</v>
      </c>
    </row>
    <row r="15" spans="1:14" ht="15">
      <c r="A15" s="247" t="s">
        <v>2144</v>
      </c>
      <c r="B15" s="247" t="s">
        <v>2120</v>
      </c>
      <c r="C15" s="248">
        <v>0</v>
      </c>
      <c r="D15" s="248">
        <v>18398</v>
      </c>
      <c r="E15" s="249">
        <f t="shared" si="0"/>
        <v>18398</v>
      </c>
      <c r="F15" s="247" t="s">
        <v>2121</v>
      </c>
      <c r="G15" s="247" t="s">
        <v>1664</v>
      </c>
      <c r="H15" s="247">
        <v>220</v>
      </c>
      <c r="I15" s="247" t="s">
        <v>1906</v>
      </c>
      <c r="J15" s="247" t="s">
        <v>1906</v>
      </c>
      <c r="K15" s="247" t="s">
        <v>1867</v>
      </c>
      <c r="L15" s="247" t="s">
        <v>2123</v>
      </c>
      <c r="M15" s="250">
        <v>0.14</v>
      </c>
      <c r="N15" s="251">
        <f t="shared" si="1"/>
        <v>2575.7200000000003</v>
      </c>
    </row>
    <row r="16" spans="1:14" ht="15">
      <c r="A16" s="247" t="s">
        <v>2144</v>
      </c>
      <c r="B16" s="247" t="s">
        <v>2120</v>
      </c>
      <c r="C16" s="248">
        <v>0</v>
      </c>
      <c r="D16" s="248">
        <v>9635.2</v>
      </c>
      <c r="E16" s="249">
        <f t="shared" si="0"/>
        <v>9635.2</v>
      </c>
      <c r="F16" s="247" t="s">
        <v>2121</v>
      </c>
      <c r="G16" s="247" t="s">
        <v>1664</v>
      </c>
      <c r="H16" s="247">
        <v>220</v>
      </c>
      <c r="I16" s="247" t="s">
        <v>1906</v>
      </c>
      <c r="J16" s="247" t="s">
        <v>1906</v>
      </c>
      <c r="K16" s="247" t="s">
        <v>1867</v>
      </c>
      <c r="L16" s="247" t="s">
        <v>2123</v>
      </c>
      <c r="M16" s="250">
        <v>0.14</v>
      </c>
      <c r="N16" s="251">
        <f t="shared" si="1"/>
        <v>1348.9280000000003</v>
      </c>
    </row>
    <row r="17" spans="1:14" ht="15">
      <c r="A17" s="247" t="s">
        <v>2145</v>
      </c>
      <c r="B17" s="247" t="s">
        <v>2146</v>
      </c>
      <c r="C17" s="248">
        <v>0</v>
      </c>
      <c r="D17" s="248">
        <v>40211.2</v>
      </c>
      <c r="E17" s="249">
        <f t="shared" si="0"/>
        <v>40211.2</v>
      </c>
      <c r="F17" s="247" t="s">
        <v>2121</v>
      </c>
      <c r="G17" s="247" t="s">
        <v>1664</v>
      </c>
      <c r="H17" s="247">
        <v>220</v>
      </c>
      <c r="I17" s="247" t="s">
        <v>1906</v>
      </c>
      <c r="J17" s="247" t="s">
        <v>1906</v>
      </c>
      <c r="K17" s="247" t="s">
        <v>1867</v>
      </c>
      <c r="L17" s="247" t="s">
        <v>2123</v>
      </c>
      <c r="M17" s="250">
        <v>0.14</v>
      </c>
      <c r="N17" s="251">
        <f t="shared" si="1"/>
        <v>5629.568</v>
      </c>
    </row>
    <row r="18" spans="1:14" ht="15">
      <c r="A18" s="247" t="s">
        <v>2147</v>
      </c>
      <c r="B18" s="247" t="s">
        <v>2129</v>
      </c>
      <c r="C18" s="248">
        <v>0</v>
      </c>
      <c r="D18" s="248">
        <v>24429.3</v>
      </c>
      <c r="E18" s="249">
        <f t="shared" si="0"/>
        <v>24429.3</v>
      </c>
      <c r="F18" s="247" t="s">
        <v>2121</v>
      </c>
      <c r="G18" s="247" t="s">
        <v>1664</v>
      </c>
      <c r="H18" s="247">
        <v>220</v>
      </c>
      <c r="I18" s="247" t="s">
        <v>1906</v>
      </c>
      <c r="J18" s="247" t="s">
        <v>1906</v>
      </c>
      <c r="K18" s="247" t="s">
        <v>1867</v>
      </c>
      <c r="L18" s="247" t="s">
        <v>2123</v>
      </c>
      <c r="M18" s="250">
        <v>0.14</v>
      </c>
      <c r="N18" s="251">
        <f t="shared" si="1"/>
        <v>3420.1020000000003</v>
      </c>
    </row>
    <row r="19" spans="1:14" ht="15">
      <c r="A19" s="247" t="s">
        <v>2148</v>
      </c>
      <c r="B19" s="247" t="s">
        <v>2131</v>
      </c>
      <c r="C19" s="248">
        <v>0</v>
      </c>
      <c r="D19" s="248">
        <v>18612.8</v>
      </c>
      <c r="E19" s="249">
        <f t="shared" si="0"/>
        <v>18612.8</v>
      </c>
      <c r="F19" s="247" t="s">
        <v>2121</v>
      </c>
      <c r="G19" s="247" t="s">
        <v>1664</v>
      </c>
      <c r="H19" s="247">
        <v>220</v>
      </c>
      <c r="I19" s="247" t="s">
        <v>1906</v>
      </c>
      <c r="J19" s="247" t="s">
        <v>1906</v>
      </c>
      <c r="K19" s="247" t="s">
        <v>1867</v>
      </c>
      <c r="L19" s="247" t="s">
        <v>2123</v>
      </c>
      <c r="M19" s="250">
        <v>0.14</v>
      </c>
      <c r="N19" s="251">
        <f t="shared" si="1"/>
        <v>2605.7920000000004</v>
      </c>
    </row>
    <row r="20" spans="1:14" ht="15">
      <c r="A20" s="247" t="s">
        <v>2149</v>
      </c>
      <c r="B20" s="247" t="s">
        <v>2133</v>
      </c>
      <c r="C20" s="248">
        <v>0</v>
      </c>
      <c r="D20" s="248">
        <v>16886.39</v>
      </c>
      <c r="E20" s="249">
        <f t="shared" si="0"/>
        <v>16886.39</v>
      </c>
      <c r="F20" s="247" t="s">
        <v>2121</v>
      </c>
      <c r="G20" s="247" t="s">
        <v>1664</v>
      </c>
      <c r="H20" s="247">
        <v>220</v>
      </c>
      <c r="I20" s="247" t="s">
        <v>1906</v>
      </c>
      <c r="J20" s="247" t="s">
        <v>1906</v>
      </c>
      <c r="K20" s="247" t="s">
        <v>1867</v>
      </c>
      <c r="L20" s="247" t="s">
        <v>2123</v>
      </c>
      <c r="M20" s="250">
        <v>0.14</v>
      </c>
      <c r="N20" s="251">
        <f t="shared" si="1"/>
        <v>2364.0946000000004</v>
      </c>
    </row>
    <row r="21" spans="1:14" ht="15">
      <c r="A21" s="247" t="s">
        <v>2150</v>
      </c>
      <c r="B21" s="247" t="s">
        <v>2151</v>
      </c>
      <c r="C21" s="248">
        <v>0</v>
      </c>
      <c r="D21" s="248">
        <v>9826.16</v>
      </c>
      <c r="E21" s="249">
        <f t="shared" si="0"/>
        <v>9826.16</v>
      </c>
      <c r="F21" s="247" t="s">
        <v>2121</v>
      </c>
      <c r="G21" s="247" t="s">
        <v>1664</v>
      </c>
      <c r="H21" s="247">
        <v>220</v>
      </c>
      <c r="I21" s="247" t="s">
        <v>1906</v>
      </c>
      <c r="J21" s="247" t="s">
        <v>1906</v>
      </c>
      <c r="K21" s="247" t="s">
        <v>1867</v>
      </c>
      <c r="L21" s="247" t="s">
        <v>2123</v>
      </c>
      <c r="M21" s="250">
        <v>0.14</v>
      </c>
      <c r="N21" s="251">
        <f t="shared" si="1"/>
        <v>1375.6624000000002</v>
      </c>
    </row>
    <row r="22" spans="1:14" ht="15">
      <c r="A22" s="247" t="s">
        <v>2152</v>
      </c>
      <c r="B22" s="247" t="s">
        <v>2153</v>
      </c>
      <c r="C22" s="248">
        <v>0</v>
      </c>
      <c r="D22" s="248">
        <v>9982.4</v>
      </c>
      <c r="E22" s="249">
        <f t="shared" si="0"/>
        <v>9982.4</v>
      </c>
      <c r="F22" s="247" t="s">
        <v>2121</v>
      </c>
      <c r="G22" s="247" t="s">
        <v>1664</v>
      </c>
      <c r="H22" s="247">
        <v>220</v>
      </c>
      <c r="I22" s="247" t="s">
        <v>1906</v>
      </c>
      <c r="J22" s="247" t="s">
        <v>1906</v>
      </c>
      <c r="K22" s="247" t="s">
        <v>1867</v>
      </c>
      <c r="L22" s="247" t="s">
        <v>2123</v>
      </c>
      <c r="M22" s="250">
        <v>0.14</v>
      </c>
      <c r="N22" s="251">
        <f t="shared" si="1"/>
        <v>1397.536</v>
      </c>
    </row>
    <row r="23" spans="1:14" ht="15">
      <c r="A23" s="247" t="s">
        <v>2154</v>
      </c>
      <c r="B23" s="247" t="s">
        <v>2137</v>
      </c>
      <c r="C23" s="248">
        <v>0</v>
      </c>
      <c r="D23" s="248">
        <v>56151</v>
      </c>
      <c r="E23" s="249">
        <f t="shared" si="0"/>
        <v>56151</v>
      </c>
      <c r="F23" s="247" t="s">
        <v>2121</v>
      </c>
      <c r="G23" s="247" t="s">
        <v>1664</v>
      </c>
      <c r="H23" s="247">
        <v>220</v>
      </c>
      <c r="I23" s="247" t="s">
        <v>1906</v>
      </c>
      <c r="J23" s="247" t="s">
        <v>1906</v>
      </c>
      <c r="K23" s="247" t="s">
        <v>1867</v>
      </c>
      <c r="L23" s="247" t="s">
        <v>2123</v>
      </c>
      <c r="M23" s="250">
        <v>0.14</v>
      </c>
      <c r="N23" s="251">
        <f t="shared" si="1"/>
        <v>7861.14</v>
      </c>
    </row>
    <row r="24" spans="1:14" ht="15">
      <c r="A24" s="247" t="s">
        <v>2154</v>
      </c>
      <c r="B24" s="247" t="s">
        <v>2137</v>
      </c>
      <c r="C24" s="248">
        <v>0</v>
      </c>
      <c r="D24" s="248">
        <v>33649</v>
      </c>
      <c r="E24" s="249">
        <f t="shared" si="0"/>
        <v>33649</v>
      </c>
      <c r="F24" s="247" t="s">
        <v>2121</v>
      </c>
      <c r="G24" s="247" t="s">
        <v>1664</v>
      </c>
      <c r="H24" s="247">
        <v>220</v>
      </c>
      <c r="I24" s="247" t="s">
        <v>1906</v>
      </c>
      <c r="J24" s="247" t="s">
        <v>1906</v>
      </c>
      <c r="K24" s="247" t="s">
        <v>1867</v>
      </c>
      <c r="L24" s="247" t="s">
        <v>2123</v>
      </c>
      <c r="M24" s="250">
        <v>0.14</v>
      </c>
      <c r="N24" s="251">
        <f t="shared" si="1"/>
        <v>4710.860000000001</v>
      </c>
    </row>
    <row r="25" spans="1:14" ht="15">
      <c r="A25" s="247" t="s">
        <v>2154</v>
      </c>
      <c r="B25" s="247" t="s">
        <v>2137</v>
      </c>
      <c r="C25" s="248">
        <v>0</v>
      </c>
      <c r="D25" s="248">
        <v>32384</v>
      </c>
      <c r="E25" s="249">
        <f t="shared" si="0"/>
        <v>32384</v>
      </c>
      <c r="F25" s="247" t="s">
        <v>2121</v>
      </c>
      <c r="G25" s="247" t="s">
        <v>1664</v>
      </c>
      <c r="H25" s="247">
        <v>220</v>
      </c>
      <c r="I25" s="247" t="s">
        <v>1906</v>
      </c>
      <c r="J25" s="247" t="s">
        <v>1906</v>
      </c>
      <c r="K25" s="247" t="s">
        <v>1867</v>
      </c>
      <c r="L25" s="247" t="s">
        <v>2123</v>
      </c>
      <c r="M25" s="250">
        <v>0.14</v>
      </c>
      <c r="N25" s="251">
        <f t="shared" si="1"/>
        <v>4533.76</v>
      </c>
    </row>
    <row r="26" spans="1:14" ht="15">
      <c r="A26" s="247" t="s">
        <v>2155</v>
      </c>
      <c r="B26" s="247" t="s">
        <v>2156</v>
      </c>
      <c r="C26" s="248">
        <v>0</v>
      </c>
      <c r="D26" s="248">
        <v>20830.4</v>
      </c>
      <c r="E26" s="249">
        <f t="shared" si="0"/>
        <v>20830.4</v>
      </c>
      <c r="F26" s="247" t="s">
        <v>2121</v>
      </c>
      <c r="G26" s="247" t="s">
        <v>1664</v>
      </c>
      <c r="H26" s="247">
        <v>220</v>
      </c>
      <c r="I26" s="247" t="s">
        <v>1906</v>
      </c>
      <c r="J26" s="247" t="s">
        <v>1906</v>
      </c>
      <c r="K26" s="247" t="s">
        <v>1867</v>
      </c>
      <c r="L26" s="247" t="s">
        <v>2123</v>
      </c>
      <c r="M26" s="250">
        <v>0.14</v>
      </c>
      <c r="N26" s="251">
        <f t="shared" si="1"/>
        <v>2916.2560000000003</v>
      </c>
    </row>
    <row r="27" spans="1:14" ht="15">
      <c r="A27" s="247" t="s">
        <v>2155</v>
      </c>
      <c r="B27" s="247" t="s">
        <v>2156</v>
      </c>
      <c r="C27" s="248">
        <v>0</v>
      </c>
      <c r="D27" s="248">
        <v>45056</v>
      </c>
      <c r="E27" s="249">
        <f t="shared" si="0"/>
        <v>45056</v>
      </c>
      <c r="F27" s="247" t="s">
        <v>2121</v>
      </c>
      <c r="G27" s="247" t="s">
        <v>1664</v>
      </c>
      <c r="H27" s="247">
        <v>220</v>
      </c>
      <c r="I27" s="247" t="s">
        <v>1906</v>
      </c>
      <c r="J27" s="247" t="s">
        <v>1906</v>
      </c>
      <c r="K27" s="247" t="s">
        <v>1867</v>
      </c>
      <c r="L27" s="247" t="s">
        <v>2123</v>
      </c>
      <c r="M27" s="250">
        <v>0.14</v>
      </c>
      <c r="N27" s="251">
        <f t="shared" si="1"/>
        <v>6307.84</v>
      </c>
    </row>
    <row r="28" spans="1:14" ht="15">
      <c r="A28" s="247" t="s">
        <v>2157</v>
      </c>
      <c r="B28" s="247" t="s">
        <v>2141</v>
      </c>
      <c r="C28" s="248">
        <v>0</v>
      </c>
      <c r="D28" s="248">
        <v>7624.4</v>
      </c>
      <c r="E28" s="249">
        <f t="shared" si="0"/>
        <v>7624.4</v>
      </c>
      <c r="F28" s="247" t="s">
        <v>2121</v>
      </c>
      <c r="G28" s="247" t="s">
        <v>1664</v>
      </c>
      <c r="H28" s="247">
        <v>220</v>
      </c>
      <c r="I28" s="247" t="s">
        <v>1906</v>
      </c>
      <c r="J28" s="247" t="s">
        <v>1906</v>
      </c>
      <c r="K28" s="247" t="s">
        <v>1867</v>
      </c>
      <c r="L28" s="247" t="s">
        <v>2123</v>
      </c>
      <c r="M28" s="250">
        <v>0.14</v>
      </c>
      <c r="N28" s="251">
        <f t="shared" si="1"/>
        <v>1067.416</v>
      </c>
    </row>
    <row r="29" spans="1:14" ht="15">
      <c r="A29" s="247" t="s">
        <v>2158</v>
      </c>
      <c r="B29" s="247" t="s">
        <v>2143</v>
      </c>
      <c r="C29" s="248">
        <v>0</v>
      </c>
      <c r="D29" s="248">
        <v>5207.6</v>
      </c>
      <c r="E29" s="249">
        <f t="shared" si="0"/>
        <v>5207.6</v>
      </c>
      <c r="F29" s="247" t="s">
        <v>2121</v>
      </c>
      <c r="G29" s="247" t="s">
        <v>1664</v>
      </c>
      <c r="H29" s="247">
        <v>220</v>
      </c>
      <c r="I29" s="247" t="s">
        <v>1906</v>
      </c>
      <c r="J29" s="247" t="s">
        <v>1906</v>
      </c>
      <c r="K29" s="247" t="s">
        <v>1867</v>
      </c>
      <c r="L29" s="247" t="s">
        <v>2123</v>
      </c>
      <c r="M29" s="250">
        <v>0.14</v>
      </c>
      <c r="N29" s="251">
        <f t="shared" si="1"/>
        <v>729.0640000000001</v>
      </c>
    </row>
    <row r="30" spans="1:14" ht="15">
      <c r="A30" s="247" t="s">
        <v>2239</v>
      </c>
      <c r="B30" s="247" t="s">
        <v>2240</v>
      </c>
      <c r="C30" s="248">
        <v>0</v>
      </c>
      <c r="D30" s="248">
        <v>4971.88</v>
      </c>
      <c r="E30" s="249">
        <f t="shared" si="0"/>
        <v>4971.88</v>
      </c>
      <c r="F30" s="247" t="s">
        <v>2161</v>
      </c>
      <c r="G30" s="247" t="s">
        <v>1667</v>
      </c>
      <c r="H30" s="247">
        <v>360</v>
      </c>
      <c r="I30" s="247" t="s">
        <v>1906</v>
      </c>
      <c r="J30" s="247" t="s">
        <v>1906</v>
      </c>
      <c r="K30" s="247" t="s">
        <v>1867</v>
      </c>
      <c r="L30" s="247" t="s">
        <v>2241</v>
      </c>
      <c r="M30" s="250">
        <v>0.2</v>
      </c>
      <c r="N30" s="251">
        <f t="shared" si="1"/>
        <v>994.3760000000001</v>
      </c>
    </row>
    <row r="31" spans="1:14" ht="15">
      <c r="A31" s="247" t="s">
        <v>2239</v>
      </c>
      <c r="B31" s="247" t="s">
        <v>2240</v>
      </c>
      <c r="C31" s="248">
        <v>0</v>
      </c>
      <c r="D31" s="248">
        <v>7498.43</v>
      </c>
      <c r="E31" s="249">
        <f t="shared" si="0"/>
        <v>7498.43</v>
      </c>
      <c r="F31" s="247" t="s">
        <v>2161</v>
      </c>
      <c r="G31" s="247" t="s">
        <v>1667</v>
      </c>
      <c r="H31" s="247">
        <v>360</v>
      </c>
      <c r="I31" s="247" t="s">
        <v>1906</v>
      </c>
      <c r="J31" s="247" t="s">
        <v>1906</v>
      </c>
      <c r="K31" s="247" t="s">
        <v>1867</v>
      </c>
      <c r="L31" s="247" t="s">
        <v>2241</v>
      </c>
      <c r="M31" s="250">
        <v>0.2</v>
      </c>
      <c r="N31" s="251">
        <f t="shared" si="1"/>
        <v>1499.6860000000001</v>
      </c>
    </row>
    <row r="32" spans="1:14" ht="15">
      <c r="A32" s="247" t="s">
        <v>2242</v>
      </c>
      <c r="B32" s="247" t="s">
        <v>2243</v>
      </c>
      <c r="C32" s="248">
        <v>0</v>
      </c>
      <c r="D32" s="248">
        <v>17693.9</v>
      </c>
      <c r="E32" s="249">
        <f t="shared" si="0"/>
        <v>17693.9</v>
      </c>
      <c r="F32" s="247" t="s">
        <v>2161</v>
      </c>
      <c r="G32" s="247" t="s">
        <v>1667</v>
      </c>
      <c r="H32" s="247">
        <v>360</v>
      </c>
      <c r="I32" s="247" t="s">
        <v>1906</v>
      </c>
      <c r="J32" s="247" t="s">
        <v>1906</v>
      </c>
      <c r="K32" s="247" t="s">
        <v>1867</v>
      </c>
      <c r="L32" s="247" t="s">
        <v>2241</v>
      </c>
      <c r="M32" s="250">
        <v>0.2</v>
      </c>
      <c r="N32" s="251">
        <f t="shared" si="1"/>
        <v>3538.7800000000007</v>
      </c>
    </row>
    <row r="33" spans="1:14" ht="15">
      <c r="A33" s="247" t="s">
        <v>2242</v>
      </c>
      <c r="B33" s="247" t="s">
        <v>2243</v>
      </c>
      <c r="C33" s="248">
        <v>0</v>
      </c>
      <c r="D33" s="248">
        <v>3812.2</v>
      </c>
      <c r="E33" s="249">
        <f t="shared" si="0"/>
        <v>3812.2</v>
      </c>
      <c r="F33" s="247" t="s">
        <v>2161</v>
      </c>
      <c r="G33" s="247" t="s">
        <v>1667</v>
      </c>
      <c r="H33" s="247">
        <v>360</v>
      </c>
      <c r="I33" s="247" t="s">
        <v>1906</v>
      </c>
      <c r="J33" s="247" t="s">
        <v>1906</v>
      </c>
      <c r="K33" s="247" t="s">
        <v>1867</v>
      </c>
      <c r="L33" s="247" t="s">
        <v>2241</v>
      </c>
      <c r="M33" s="250">
        <v>0.2</v>
      </c>
      <c r="N33" s="251">
        <f t="shared" si="1"/>
        <v>762.44</v>
      </c>
    </row>
    <row r="34" spans="1:14" ht="15">
      <c r="A34" s="247" t="s">
        <v>2242</v>
      </c>
      <c r="B34" s="247" t="s">
        <v>2243</v>
      </c>
      <c r="C34" s="248">
        <v>0</v>
      </c>
      <c r="D34" s="248">
        <v>11978.88</v>
      </c>
      <c r="E34" s="249">
        <f t="shared" si="0"/>
        <v>11978.88</v>
      </c>
      <c r="F34" s="247" t="s">
        <v>2161</v>
      </c>
      <c r="G34" s="247" t="s">
        <v>1667</v>
      </c>
      <c r="H34" s="247">
        <v>360</v>
      </c>
      <c r="I34" s="247" t="s">
        <v>1906</v>
      </c>
      <c r="J34" s="247" t="s">
        <v>1906</v>
      </c>
      <c r="K34" s="247" t="s">
        <v>1867</v>
      </c>
      <c r="L34" s="247" t="s">
        <v>2241</v>
      </c>
      <c r="M34" s="250">
        <v>0.2</v>
      </c>
      <c r="N34" s="251">
        <f t="shared" si="1"/>
        <v>2395.776</v>
      </c>
    </row>
    <row r="35" spans="1:14" ht="15">
      <c r="A35" s="247" t="s">
        <v>2242</v>
      </c>
      <c r="B35" s="247" t="s">
        <v>2243</v>
      </c>
      <c r="C35" s="248">
        <v>0</v>
      </c>
      <c r="D35" s="248">
        <v>0</v>
      </c>
      <c r="E35" s="249">
        <f t="shared" si="0"/>
        <v>0</v>
      </c>
      <c r="F35" s="247" t="s">
        <v>2161</v>
      </c>
      <c r="G35" s="247" t="s">
        <v>1667</v>
      </c>
      <c r="H35" s="247">
        <v>360</v>
      </c>
      <c r="I35" s="247" t="s">
        <v>1906</v>
      </c>
      <c r="J35" s="247" t="s">
        <v>1906</v>
      </c>
      <c r="K35" s="247" t="s">
        <v>1867</v>
      </c>
      <c r="L35" s="247" t="s">
        <v>2241</v>
      </c>
      <c r="M35" s="250">
        <v>0.2</v>
      </c>
      <c r="N35" s="251">
        <f t="shared" si="1"/>
        <v>0</v>
      </c>
    </row>
    <row r="36" spans="1:14" ht="15">
      <c r="A36" s="247" t="s">
        <v>2244</v>
      </c>
      <c r="B36" s="247" t="s">
        <v>2245</v>
      </c>
      <c r="C36" s="248">
        <v>0</v>
      </c>
      <c r="D36" s="248">
        <v>12638.5</v>
      </c>
      <c r="E36" s="249">
        <f t="shared" si="0"/>
        <v>12638.5</v>
      </c>
      <c r="F36" s="247" t="s">
        <v>2161</v>
      </c>
      <c r="G36" s="247" t="s">
        <v>1668</v>
      </c>
      <c r="H36" s="247">
        <v>380</v>
      </c>
      <c r="I36" s="247" t="s">
        <v>1906</v>
      </c>
      <c r="J36" s="247" t="s">
        <v>1906</v>
      </c>
      <c r="K36" s="247" t="s">
        <v>1867</v>
      </c>
      <c r="L36" s="247" t="s">
        <v>2246</v>
      </c>
      <c r="M36" s="250">
        <v>0.34</v>
      </c>
      <c r="N36" s="251">
        <f t="shared" si="1"/>
        <v>4297.09</v>
      </c>
    </row>
    <row r="37" spans="1:14" ht="15">
      <c r="A37" s="247" t="s">
        <v>2244</v>
      </c>
      <c r="B37" s="247" t="s">
        <v>2245</v>
      </c>
      <c r="C37" s="248">
        <v>0</v>
      </c>
      <c r="D37" s="248">
        <v>22873.2</v>
      </c>
      <c r="E37" s="249">
        <f t="shared" si="0"/>
        <v>22873.2</v>
      </c>
      <c r="F37" s="247" t="s">
        <v>2161</v>
      </c>
      <c r="G37" s="247" t="s">
        <v>1668</v>
      </c>
      <c r="H37" s="247">
        <v>380</v>
      </c>
      <c r="I37" s="247" t="s">
        <v>1906</v>
      </c>
      <c r="J37" s="247" t="s">
        <v>1906</v>
      </c>
      <c r="K37" s="247" t="s">
        <v>1867</v>
      </c>
      <c r="L37" s="247" t="s">
        <v>2246</v>
      </c>
      <c r="M37" s="250">
        <v>0.34</v>
      </c>
      <c r="N37" s="251">
        <f t="shared" si="1"/>
        <v>7776.888000000001</v>
      </c>
    </row>
    <row r="38" spans="1:14" ht="15">
      <c r="A38" s="247" t="s">
        <v>2244</v>
      </c>
      <c r="B38" s="247" t="s">
        <v>2245</v>
      </c>
      <c r="C38" s="248">
        <v>0</v>
      </c>
      <c r="D38" s="248">
        <v>12052</v>
      </c>
      <c r="E38" s="249">
        <f t="shared" si="0"/>
        <v>12052</v>
      </c>
      <c r="F38" s="247" t="s">
        <v>2161</v>
      </c>
      <c r="G38" s="247" t="s">
        <v>1668</v>
      </c>
      <c r="H38" s="247">
        <v>380</v>
      </c>
      <c r="I38" s="247" t="s">
        <v>1906</v>
      </c>
      <c r="J38" s="247" t="s">
        <v>1906</v>
      </c>
      <c r="K38" s="247" t="s">
        <v>1867</v>
      </c>
      <c r="L38" s="247" t="s">
        <v>2246</v>
      </c>
      <c r="M38" s="250">
        <v>0.34</v>
      </c>
      <c r="N38" s="251">
        <f t="shared" si="1"/>
        <v>4097.68</v>
      </c>
    </row>
    <row r="39" spans="1:14" ht="15">
      <c r="A39" s="247" t="s">
        <v>2247</v>
      </c>
      <c r="B39" s="247" t="s">
        <v>2248</v>
      </c>
      <c r="C39" s="248">
        <v>0</v>
      </c>
      <c r="D39" s="248">
        <v>28888</v>
      </c>
      <c r="E39" s="249">
        <f t="shared" si="0"/>
        <v>28888</v>
      </c>
      <c r="F39" s="247" t="s">
        <v>2161</v>
      </c>
      <c r="G39" s="247" t="s">
        <v>1668</v>
      </c>
      <c r="H39" s="247">
        <v>380</v>
      </c>
      <c r="I39" s="247" t="s">
        <v>1906</v>
      </c>
      <c r="J39" s="247" t="s">
        <v>1906</v>
      </c>
      <c r="K39" s="247" t="s">
        <v>1867</v>
      </c>
      <c r="L39" s="247" t="s">
        <v>2246</v>
      </c>
      <c r="M39" s="250">
        <v>0.34</v>
      </c>
      <c r="N39" s="251">
        <f t="shared" si="1"/>
        <v>9821.92</v>
      </c>
    </row>
    <row r="40" spans="1:14" ht="15">
      <c r="A40" s="247" t="s">
        <v>2247</v>
      </c>
      <c r="B40" s="247" t="s">
        <v>2248</v>
      </c>
      <c r="C40" s="248">
        <v>0</v>
      </c>
      <c r="D40" s="248">
        <v>11004.6</v>
      </c>
      <c r="E40" s="249">
        <f t="shared" si="0"/>
        <v>11004.6</v>
      </c>
      <c r="F40" s="247" t="s">
        <v>2161</v>
      </c>
      <c r="G40" s="247" t="s">
        <v>1668</v>
      </c>
      <c r="H40" s="247">
        <v>380</v>
      </c>
      <c r="I40" s="247" t="s">
        <v>1906</v>
      </c>
      <c r="J40" s="247" t="s">
        <v>1906</v>
      </c>
      <c r="K40" s="247" t="s">
        <v>1867</v>
      </c>
      <c r="L40" s="247" t="s">
        <v>2246</v>
      </c>
      <c r="M40" s="250">
        <v>0.34</v>
      </c>
      <c r="N40" s="251">
        <f t="shared" si="1"/>
        <v>3741.5640000000003</v>
      </c>
    </row>
    <row r="41" spans="1:14" ht="15">
      <c r="A41" s="247" t="s">
        <v>2247</v>
      </c>
      <c r="B41" s="247" t="s">
        <v>2248</v>
      </c>
      <c r="C41" s="248">
        <v>0</v>
      </c>
      <c r="D41" s="248">
        <v>30497.6</v>
      </c>
      <c r="E41" s="249">
        <f t="shared" si="0"/>
        <v>30497.6</v>
      </c>
      <c r="F41" s="247" t="s">
        <v>2161</v>
      </c>
      <c r="G41" s="247" t="s">
        <v>1668</v>
      </c>
      <c r="H41" s="247">
        <v>380</v>
      </c>
      <c r="I41" s="247" t="s">
        <v>1906</v>
      </c>
      <c r="J41" s="247" t="s">
        <v>1906</v>
      </c>
      <c r="K41" s="247" t="s">
        <v>1867</v>
      </c>
      <c r="L41" s="247" t="s">
        <v>2246</v>
      </c>
      <c r="M41" s="250">
        <v>0.34</v>
      </c>
      <c r="N41" s="251">
        <f t="shared" si="1"/>
        <v>10369.184000000001</v>
      </c>
    </row>
    <row r="42" spans="1:14" ht="15">
      <c r="A42" s="247" t="s">
        <v>2247</v>
      </c>
      <c r="B42" s="247" t="s">
        <v>2248</v>
      </c>
      <c r="C42" s="248">
        <v>0</v>
      </c>
      <c r="D42" s="248">
        <v>10415.2</v>
      </c>
      <c r="E42" s="249">
        <f t="shared" si="0"/>
        <v>10415.2</v>
      </c>
      <c r="F42" s="247" t="s">
        <v>2161</v>
      </c>
      <c r="G42" s="247" t="s">
        <v>1668</v>
      </c>
      <c r="H42" s="247">
        <v>380</v>
      </c>
      <c r="I42" s="247" t="s">
        <v>1906</v>
      </c>
      <c r="J42" s="247" t="s">
        <v>1906</v>
      </c>
      <c r="K42" s="247" t="s">
        <v>1867</v>
      </c>
      <c r="L42" s="247" t="s">
        <v>2246</v>
      </c>
      <c r="M42" s="250">
        <v>0.34</v>
      </c>
      <c r="N42" s="251">
        <f t="shared" si="1"/>
        <v>3541.1680000000006</v>
      </c>
    </row>
    <row r="43" spans="1:14" ht="15">
      <c r="A43" s="247" t="s">
        <v>2247</v>
      </c>
      <c r="B43" s="247" t="s">
        <v>2248</v>
      </c>
      <c r="C43" s="248">
        <v>0</v>
      </c>
      <c r="D43" s="248">
        <v>21212.6</v>
      </c>
      <c r="E43" s="249">
        <f t="shared" si="0"/>
        <v>21212.6</v>
      </c>
      <c r="F43" s="247" t="s">
        <v>2161</v>
      </c>
      <c r="G43" s="247" t="s">
        <v>1668</v>
      </c>
      <c r="H43" s="247">
        <v>380</v>
      </c>
      <c r="I43" s="247" t="s">
        <v>1906</v>
      </c>
      <c r="J43" s="247" t="s">
        <v>1906</v>
      </c>
      <c r="K43" s="247" t="s">
        <v>1867</v>
      </c>
      <c r="L43" s="247" t="s">
        <v>2246</v>
      </c>
      <c r="M43" s="250">
        <v>0.34</v>
      </c>
      <c r="N43" s="251">
        <f t="shared" si="1"/>
        <v>7212.284</v>
      </c>
    </row>
    <row r="44" spans="1:14" ht="15">
      <c r="A44" s="247" t="s">
        <v>2247</v>
      </c>
      <c r="B44" s="247" t="s">
        <v>2248</v>
      </c>
      <c r="C44" s="248">
        <v>0</v>
      </c>
      <c r="D44" s="248">
        <v>160512</v>
      </c>
      <c r="E44" s="249">
        <f t="shared" si="0"/>
        <v>160512</v>
      </c>
      <c r="F44" s="247" t="s">
        <v>2161</v>
      </c>
      <c r="G44" s="247" t="s">
        <v>1668</v>
      </c>
      <c r="H44" s="247">
        <v>380</v>
      </c>
      <c r="I44" s="247" t="s">
        <v>1906</v>
      </c>
      <c r="J44" s="247" t="s">
        <v>1906</v>
      </c>
      <c r="K44" s="247" t="s">
        <v>1867</v>
      </c>
      <c r="L44" s="247" t="s">
        <v>2246</v>
      </c>
      <c r="M44" s="250">
        <v>0.34</v>
      </c>
      <c r="N44" s="251">
        <f t="shared" si="1"/>
        <v>54574.08</v>
      </c>
    </row>
    <row r="45" spans="1:14" ht="15">
      <c r="A45" s="247" t="s">
        <v>2249</v>
      </c>
      <c r="B45" s="247" t="s">
        <v>2250</v>
      </c>
      <c r="C45" s="248">
        <v>0</v>
      </c>
      <c r="D45" s="248">
        <v>30148.41</v>
      </c>
      <c r="E45" s="249">
        <f t="shared" si="0"/>
        <v>30148.41</v>
      </c>
      <c r="F45" s="247" t="s">
        <v>2161</v>
      </c>
      <c r="G45" s="247" t="s">
        <v>1669</v>
      </c>
      <c r="H45" s="247">
        <v>390</v>
      </c>
      <c r="I45" s="247" t="s">
        <v>1906</v>
      </c>
      <c r="J45" s="247" t="s">
        <v>1906</v>
      </c>
      <c r="K45" s="247" t="s">
        <v>1867</v>
      </c>
      <c r="L45" s="247" t="s">
        <v>2164</v>
      </c>
      <c r="M45" s="250">
        <v>0.3</v>
      </c>
      <c r="N45" s="251">
        <f t="shared" si="1"/>
        <v>9044.523</v>
      </c>
    </row>
    <row r="46" spans="1:14" ht="15">
      <c r="A46" s="247" t="s">
        <v>2249</v>
      </c>
      <c r="B46" s="247" t="s">
        <v>2250</v>
      </c>
      <c r="C46" s="248">
        <v>0</v>
      </c>
      <c r="D46" s="248">
        <v>0</v>
      </c>
      <c r="E46" s="249">
        <f t="shared" si="0"/>
        <v>0</v>
      </c>
      <c r="F46" s="247" t="s">
        <v>2161</v>
      </c>
      <c r="G46" s="247" t="s">
        <v>1669</v>
      </c>
      <c r="H46" s="247">
        <v>390</v>
      </c>
      <c r="I46" s="247" t="s">
        <v>1906</v>
      </c>
      <c r="J46" s="247" t="s">
        <v>1906</v>
      </c>
      <c r="K46" s="247" t="s">
        <v>1867</v>
      </c>
      <c r="L46" s="247" t="s">
        <v>2164</v>
      </c>
      <c r="M46" s="250">
        <v>0.3</v>
      </c>
      <c r="N46" s="251">
        <f t="shared" si="1"/>
        <v>0</v>
      </c>
    </row>
    <row r="47" spans="1:14" ht="15">
      <c r="A47" s="247" t="s">
        <v>2249</v>
      </c>
      <c r="B47" s="247" t="s">
        <v>2250</v>
      </c>
      <c r="C47" s="248">
        <v>0</v>
      </c>
      <c r="D47" s="248">
        <v>0</v>
      </c>
      <c r="E47" s="249">
        <f t="shared" si="0"/>
        <v>0</v>
      </c>
      <c r="F47" s="247" t="s">
        <v>2161</v>
      </c>
      <c r="G47" s="247" t="s">
        <v>1669</v>
      </c>
      <c r="H47" s="247">
        <v>390</v>
      </c>
      <c r="I47" s="247" t="s">
        <v>1906</v>
      </c>
      <c r="J47" s="247" t="s">
        <v>1906</v>
      </c>
      <c r="K47" s="247" t="s">
        <v>1867</v>
      </c>
      <c r="L47" s="247" t="s">
        <v>2164</v>
      </c>
      <c r="M47" s="250">
        <v>0.3</v>
      </c>
      <c r="N47" s="251">
        <f t="shared" si="1"/>
        <v>0</v>
      </c>
    </row>
    <row r="48" spans="1:14" ht="15">
      <c r="A48" s="247" t="s">
        <v>2249</v>
      </c>
      <c r="B48" s="247" t="s">
        <v>2250</v>
      </c>
      <c r="C48" s="248">
        <v>0</v>
      </c>
      <c r="D48" s="248">
        <v>43561.47</v>
      </c>
      <c r="E48" s="249">
        <f t="shared" si="0"/>
        <v>43561.47</v>
      </c>
      <c r="F48" s="247" t="s">
        <v>2161</v>
      </c>
      <c r="G48" s="247" t="s">
        <v>1669</v>
      </c>
      <c r="H48" s="247">
        <v>390</v>
      </c>
      <c r="I48" s="247" t="s">
        <v>1906</v>
      </c>
      <c r="J48" s="247" t="s">
        <v>1906</v>
      </c>
      <c r="K48" s="247" t="s">
        <v>1867</v>
      </c>
      <c r="L48" s="247" t="s">
        <v>2164</v>
      </c>
      <c r="M48" s="250">
        <v>0.3</v>
      </c>
      <c r="N48" s="251">
        <f t="shared" si="1"/>
        <v>13068.441</v>
      </c>
    </row>
    <row r="49" spans="1:14" ht="15">
      <c r="A49" s="247" t="s">
        <v>2254</v>
      </c>
      <c r="B49" s="247" t="s">
        <v>2255</v>
      </c>
      <c r="C49" s="248">
        <v>0</v>
      </c>
      <c r="D49" s="248">
        <v>6825.2</v>
      </c>
      <c r="E49" s="249">
        <f t="shared" si="0"/>
        <v>6825.2</v>
      </c>
      <c r="F49" s="247" t="s">
        <v>2256</v>
      </c>
      <c r="G49" s="247" t="s">
        <v>1686</v>
      </c>
      <c r="H49" s="247">
        <v>510</v>
      </c>
      <c r="I49" s="247" t="s">
        <v>1906</v>
      </c>
      <c r="J49" s="247" t="s">
        <v>1906</v>
      </c>
      <c r="K49" s="247" t="s">
        <v>1867</v>
      </c>
      <c r="L49" s="247" t="s">
        <v>1868</v>
      </c>
      <c r="M49" s="250">
        <v>0.05</v>
      </c>
      <c r="N49" s="251">
        <f t="shared" si="1"/>
        <v>341.26</v>
      </c>
    </row>
    <row r="50" spans="1:14" ht="15">
      <c r="A50" s="247" t="s">
        <v>2257</v>
      </c>
      <c r="B50" s="247" t="s">
        <v>2258</v>
      </c>
      <c r="C50" s="248">
        <v>0</v>
      </c>
      <c r="D50" s="248">
        <v>6825.2</v>
      </c>
      <c r="E50" s="249">
        <f t="shared" si="0"/>
        <v>6825.2</v>
      </c>
      <c r="F50" s="247" t="s">
        <v>2256</v>
      </c>
      <c r="G50" s="247" t="s">
        <v>1686</v>
      </c>
      <c r="H50" s="247">
        <v>510</v>
      </c>
      <c r="I50" s="247" t="s">
        <v>1906</v>
      </c>
      <c r="J50" s="247" t="s">
        <v>1906</v>
      </c>
      <c r="K50" s="247" t="s">
        <v>1867</v>
      </c>
      <c r="L50" s="247" t="s">
        <v>1868</v>
      </c>
      <c r="M50" s="250">
        <v>0.05</v>
      </c>
      <c r="N50" s="251">
        <f t="shared" si="1"/>
        <v>341.26</v>
      </c>
    </row>
    <row r="51" spans="1:14" ht="15">
      <c r="A51" s="247" t="s">
        <v>2259</v>
      </c>
      <c r="B51" s="247" t="s">
        <v>2260</v>
      </c>
      <c r="C51" s="248">
        <v>0</v>
      </c>
      <c r="D51" s="248">
        <v>19283.2</v>
      </c>
      <c r="E51" s="249">
        <f t="shared" si="0"/>
        <v>19283.2</v>
      </c>
      <c r="F51" s="247" t="s">
        <v>2256</v>
      </c>
      <c r="G51" s="247" t="s">
        <v>1686</v>
      </c>
      <c r="H51" s="247">
        <v>510</v>
      </c>
      <c r="I51" s="247" t="s">
        <v>1906</v>
      </c>
      <c r="J51" s="247" t="s">
        <v>1906</v>
      </c>
      <c r="K51" s="247" t="s">
        <v>1867</v>
      </c>
      <c r="L51" s="247" t="s">
        <v>1868</v>
      </c>
      <c r="M51" s="250">
        <v>0.05</v>
      </c>
      <c r="N51" s="251">
        <f t="shared" si="1"/>
        <v>964.1600000000001</v>
      </c>
    </row>
    <row r="52" spans="1:14" ht="15">
      <c r="A52" s="247" t="s">
        <v>2259</v>
      </c>
      <c r="B52" s="247" t="s">
        <v>2260</v>
      </c>
      <c r="C52" s="248">
        <v>0</v>
      </c>
      <c r="D52" s="248">
        <v>37538.6</v>
      </c>
      <c r="E52" s="249">
        <f t="shared" si="0"/>
        <v>37538.6</v>
      </c>
      <c r="F52" s="247" t="s">
        <v>2256</v>
      </c>
      <c r="G52" s="247" t="s">
        <v>1686</v>
      </c>
      <c r="H52" s="247">
        <v>510</v>
      </c>
      <c r="I52" s="247" t="s">
        <v>1906</v>
      </c>
      <c r="J52" s="247" t="s">
        <v>1906</v>
      </c>
      <c r="K52" s="247" t="s">
        <v>1867</v>
      </c>
      <c r="L52" s="247" t="s">
        <v>1868</v>
      </c>
      <c r="M52" s="250">
        <v>0.05</v>
      </c>
      <c r="N52" s="251">
        <f t="shared" si="1"/>
        <v>1876.93</v>
      </c>
    </row>
    <row r="53" spans="1:14" ht="15">
      <c r="A53" s="247" t="s">
        <v>2259</v>
      </c>
      <c r="B53" s="247" t="s">
        <v>2260</v>
      </c>
      <c r="C53" s="248">
        <v>0</v>
      </c>
      <c r="D53" s="248">
        <v>96340.6</v>
      </c>
      <c r="E53" s="249">
        <f t="shared" si="0"/>
        <v>96340.6</v>
      </c>
      <c r="F53" s="247" t="s">
        <v>2256</v>
      </c>
      <c r="G53" s="247" t="s">
        <v>1686</v>
      </c>
      <c r="H53" s="247">
        <v>510</v>
      </c>
      <c r="I53" s="247" t="s">
        <v>1906</v>
      </c>
      <c r="J53" s="247" t="s">
        <v>1906</v>
      </c>
      <c r="K53" s="247" t="s">
        <v>1867</v>
      </c>
      <c r="L53" s="247" t="s">
        <v>1868</v>
      </c>
      <c r="M53" s="250">
        <v>0.05</v>
      </c>
      <c r="N53" s="251">
        <f t="shared" si="1"/>
        <v>4817.030000000001</v>
      </c>
    </row>
    <row r="54" spans="1:14" ht="15">
      <c r="A54" s="247" t="s">
        <v>2259</v>
      </c>
      <c r="B54" s="247" t="s">
        <v>2260</v>
      </c>
      <c r="C54" s="248">
        <v>0</v>
      </c>
      <c r="D54" s="248">
        <v>115878.4</v>
      </c>
      <c r="E54" s="249">
        <f t="shared" si="0"/>
        <v>115878.4</v>
      </c>
      <c r="F54" s="247" t="s">
        <v>2256</v>
      </c>
      <c r="G54" s="247" t="s">
        <v>1686</v>
      </c>
      <c r="H54" s="247">
        <v>510</v>
      </c>
      <c r="I54" s="247" t="s">
        <v>1906</v>
      </c>
      <c r="J54" s="247" t="s">
        <v>1906</v>
      </c>
      <c r="K54" s="247" t="s">
        <v>1867</v>
      </c>
      <c r="L54" s="247" t="s">
        <v>1868</v>
      </c>
      <c r="M54" s="250">
        <v>0.05</v>
      </c>
      <c r="N54" s="251">
        <f t="shared" si="1"/>
        <v>5793.92</v>
      </c>
    </row>
    <row r="55" spans="1:14" ht="15">
      <c r="A55" s="247" t="s">
        <v>2261</v>
      </c>
      <c r="B55" s="247" t="s">
        <v>2255</v>
      </c>
      <c r="C55" s="248">
        <v>0</v>
      </c>
      <c r="D55" s="248">
        <v>26900.2</v>
      </c>
      <c r="E55" s="249">
        <f t="shared" si="0"/>
        <v>26900.2</v>
      </c>
      <c r="F55" s="247" t="s">
        <v>2256</v>
      </c>
      <c r="G55" s="247" t="s">
        <v>1687</v>
      </c>
      <c r="H55" s="247">
        <v>520</v>
      </c>
      <c r="I55" s="247" t="s">
        <v>1906</v>
      </c>
      <c r="J55" s="247" t="s">
        <v>1906</v>
      </c>
      <c r="K55" s="247" t="s">
        <v>1867</v>
      </c>
      <c r="L55" s="247" t="s">
        <v>1907</v>
      </c>
      <c r="M55" s="250">
        <v>0.1</v>
      </c>
      <c r="N55" s="251">
        <f t="shared" si="1"/>
        <v>2690.0200000000004</v>
      </c>
    </row>
    <row r="56" spans="1:14" ht="15">
      <c r="A56" s="247" t="s">
        <v>2262</v>
      </c>
      <c r="B56" s="247" t="s">
        <v>2263</v>
      </c>
      <c r="C56" s="248">
        <v>0</v>
      </c>
      <c r="D56" s="248">
        <v>66545.7</v>
      </c>
      <c r="E56" s="249">
        <f t="shared" si="0"/>
        <v>66545.7</v>
      </c>
      <c r="F56" s="247" t="s">
        <v>2256</v>
      </c>
      <c r="G56" s="247" t="s">
        <v>1687</v>
      </c>
      <c r="H56" s="247">
        <v>520</v>
      </c>
      <c r="I56" s="247" t="s">
        <v>1906</v>
      </c>
      <c r="J56" s="247" t="s">
        <v>1906</v>
      </c>
      <c r="K56" s="247" t="s">
        <v>1867</v>
      </c>
      <c r="L56" s="247" t="s">
        <v>1907</v>
      </c>
      <c r="M56" s="250">
        <v>0.1</v>
      </c>
      <c r="N56" s="251">
        <f t="shared" si="1"/>
        <v>6654.57</v>
      </c>
    </row>
    <row r="57" spans="1:14" ht="15">
      <c r="A57" s="247" t="s">
        <v>2264</v>
      </c>
      <c r="B57" s="247" t="s">
        <v>2260</v>
      </c>
      <c r="C57" s="248">
        <v>0</v>
      </c>
      <c r="D57" s="248">
        <v>63398.84</v>
      </c>
      <c r="E57" s="249">
        <f t="shared" si="0"/>
        <v>63398.84</v>
      </c>
      <c r="F57" s="247" t="s">
        <v>2256</v>
      </c>
      <c r="G57" s="247" t="s">
        <v>1687</v>
      </c>
      <c r="H57" s="247">
        <v>520</v>
      </c>
      <c r="I57" s="247" t="s">
        <v>1906</v>
      </c>
      <c r="J57" s="247" t="s">
        <v>1906</v>
      </c>
      <c r="K57" s="247" t="s">
        <v>1867</v>
      </c>
      <c r="L57" s="247" t="s">
        <v>1907</v>
      </c>
      <c r="M57" s="250">
        <v>0.1</v>
      </c>
      <c r="N57" s="251">
        <f t="shared" si="1"/>
        <v>6339.884</v>
      </c>
    </row>
    <row r="58" spans="1:14" ht="15">
      <c r="A58" s="247" t="s">
        <v>2264</v>
      </c>
      <c r="B58" s="247" t="s">
        <v>2260</v>
      </c>
      <c r="C58" s="248">
        <v>0</v>
      </c>
      <c r="D58" s="248">
        <v>223777.6</v>
      </c>
      <c r="E58" s="249">
        <f t="shared" si="0"/>
        <v>223777.6</v>
      </c>
      <c r="F58" s="247" t="s">
        <v>2256</v>
      </c>
      <c r="G58" s="247" t="s">
        <v>1687</v>
      </c>
      <c r="H58" s="247">
        <v>520</v>
      </c>
      <c r="I58" s="247" t="s">
        <v>1906</v>
      </c>
      <c r="J58" s="247" t="s">
        <v>1906</v>
      </c>
      <c r="K58" s="247" t="s">
        <v>1867</v>
      </c>
      <c r="L58" s="247" t="s">
        <v>1907</v>
      </c>
      <c r="M58" s="250">
        <v>0.1</v>
      </c>
      <c r="N58" s="251">
        <f t="shared" si="1"/>
        <v>22377.760000000002</v>
      </c>
    </row>
    <row r="59" spans="1:14" ht="15">
      <c r="A59" s="247" t="s">
        <v>2264</v>
      </c>
      <c r="B59" s="247" t="s">
        <v>2260</v>
      </c>
      <c r="C59" s="248">
        <v>0</v>
      </c>
      <c r="D59" s="248">
        <v>152588.39</v>
      </c>
      <c r="E59" s="249">
        <f t="shared" si="0"/>
        <v>152588.39</v>
      </c>
      <c r="F59" s="247" t="s">
        <v>2256</v>
      </c>
      <c r="G59" s="247" t="s">
        <v>1687</v>
      </c>
      <c r="H59" s="247">
        <v>520</v>
      </c>
      <c r="I59" s="247" t="s">
        <v>1906</v>
      </c>
      <c r="J59" s="247" t="s">
        <v>1906</v>
      </c>
      <c r="K59" s="247" t="s">
        <v>1867</v>
      </c>
      <c r="L59" s="247" t="s">
        <v>1907</v>
      </c>
      <c r="M59" s="250">
        <v>0.1</v>
      </c>
      <c r="N59" s="251">
        <f t="shared" si="1"/>
        <v>15258.839000000002</v>
      </c>
    </row>
    <row r="60" spans="1:14" ht="15">
      <c r="A60" s="247" t="s">
        <v>2264</v>
      </c>
      <c r="B60" s="247" t="s">
        <v>2260</v>
      </c>
      <c r="C60" s="248">
        <v>0</v>
      </c>
      <c r="D60" s="248">
        <v>77707.05</v>
      </c>
      <c r="E60" s="249">
        <f t="shared" si="0"/>
        <v>77707.05</v>
      </c>
      <c r="F60" s="247" t="s">
        <v>2256</v>
      </c>
      <c r="G60" s="247" t="s">
        <v>1687</v>
      </c>
      <c r="H60" s="247">
        <v>520</v>
      </c>
      <c r="I60" s="247" t="s">
        <v>1906</v>
      </c>
      <c r="J60" s="247" t="s">
        <v>1906</v>
      </c>
      <c r="K60" s="247" t="s">
        <v>1867</v>
      </c>
      <c r="L60" s="247" t="s">
        <v>1907</v>
      </c>
      <c r="M60" s="250">
        <v>0.1</v>
      </c>
      <c r="N60" s="251">
        <f t="shared" si="1"/>
        <v>7770.705000000001</v>
      </c>
    </row>
    <row r="61" spans="1:14" ht="15">
      <c r="A61" s="247" t="s">
        <v>2265</v>
      </c>
      <c r="B61" s="247" t="s">
        <v>2255</v>
      </c>
      <c r="C61" s="248">
        <v>0</v>
      </c>
      <c r="D61" s="248">
        <v>28581.46</v>
      </c>
      <c r="E61" s="249">
        <f t="shared" si="0"/>
        <v>28581.46</v>
      </c>
      <c r="F61" s="247" t="s">
        <v>2256</v>
      </c>
      <c r="G61" s="247" t="s">
        <v>1688</v>
      </c>
      <c r="H61" s="247">
        <v>530</v>
      </c>
      <c r="I61" s="247" t="s">
        <v>1906</v>
      </c>
      <c r="J61" s="247" t="s">
        <v>1906</v>
      </c>
      <c r="K61" s="247" t="s">
        <v>1867</v>
      </c>
      <c r="L61" s="247" t="s">
        <v>2266</v>
      </c>
      <c r="M61" s="250">
        <v>0.16</v>
      </c>
      <c r="N61" s="251">
        <f t="shared" si="1"/>
        <v>4573.0336</v>
      </c>
    </row>
    <row r="62" spans="1:14" ht="15">
      <c r="A62" s="247" t="s">
        <v>2267</v>
      </c>
      <c r="B62" s="247" t="s">
        <v>2263</v>
      </c>
      <c r="C62" s="248">
        <v>0</v>
      </c>
      <c r="D62" s="248">
        <v>56307.9</v>
      </c>
      <c r="E62" s="249">
        <f t="shared" si="0"/>
        <v>56307.9</v>
      </c>
      <c r="F62" s="247" t="s">
        <v>2256</v>
      </c>
      <c r="G62" s="247" t="s">
        <v>1688</v>
      </c>
      <c r="H62" s="247">
        <v>530</v>
      </c>
      <c r="I62" s="247" t="s">
        <v>1906</v>
      </c>
      <c r="J62" s="247" t="s">
        <v>1906</v>
      </c>
      <c r="K62" s="247" t="s">
        <v>1867</v>
      </c>
      <c r="L62" s="247" t="s">
        <v>2266</v>
      </c>
      <c r="M62" s="250">
        <v>0.16</v>
      </c>
      <c r="N62" s="251">
        <f t="shared" si="1"/>
        <v>9009.264000000001</v>
      </c>
    </row>
    <row r="63" spans="1:14" ht="15">
      <c r="A63" s="247" t="s">
        <v>2268</v>
      </c>
      <c r="B63" s="247" t="s">
        <v>2269</v>
      </c>
      <c r="C63" s="248">
        <v>0</v>
      </c>
      <c r="D63" s="248">
        <v>184778.7</v>
      </c>
      <c r="E63" s="249">
        <f t="shared" si="0"/>
        <v>184778.7</v>
      </c>
      <c r="F63" s="247" t="s">
        <v>2256</v>
      </c>
      <c r="G63" s="247" t="s">
        <v>1688</v>
      </c>
      <c r="H63" s="247">
        <v>530</v>
      </c>
      <c r="I63" s="247" t="s">
        <v>1906</v>
      </c>
      <c r="J63" s="247" t="s">
        <v>1906</v>
      </c>
      <c r="K63" s="247" t="s">
        <v>1867</v>
      </c>
      <c r="L63" s="247" t="s">
        <v>2266</v>
      </c>
      <c r="M63" s="250">
        <v>0.16</v>
      </c>
      <c r="N63" s="251">
        <f t="shared" si="1"/>
        <v>29564.592000000004</v>
      </c>
    </row>
    <row r="64" spans="1:14" ht="15">
      <c r="A64" s="247" t="s">
        <v>2268</v>
      </c>
      <c r="B64" s="247" t="s">
        <v>2269</v>
      </c>
      <c r="C64" s="248">
        <v>0</v>
      </c>
      <c r="D64" s="248">
        <v>81345.66</v>
      </c>
      <c r="E64" s="249">
        <f t="shared" si="0"/>
        <v>81345.66</v>
      </c>
      <c r="F64" s="247" t="s">
        <v>2256</v>
      </c>
      <c r="G64" s="247" t="s">
        <v>1688</v>
      </c>
      <c r="H64" s="247">
        <v>530</v>
      </c>
      <c r="I64" s="247" t="s">
        <v>1906</v>
      </c>
      <c r="J64" s="247" t="s">
        <v>1906</v>
      </c>
      <c r="K64" s="247" t="s">
        <v>1867</v>
      </c>
      <c r="L64" s="247" t="s">
        <v>2266</v>
      </c>
      <c r="M64" s="250">
        <v>0.16</v>
      </c>
      <c r="N64" s="251">
        <f t="shared" si="1"/>
        <v>13015.305600000002</v>
      </c>
    </row>
    <row r="65" spans="1:14" ht="15">
      <c r="A65" s="247" t="s">
        <v>2270</v>
      </c>
      <c r="B65" s="247" t="s">
        <v>2255</v>
      </c>
      <c r="C65" s="248">
        <v>0</v>
      </c>
      <c r="D65" s="248">
        <v>23888.2</v>
      </c>
      <c r="E65" s="249">
        <f t="shared" si="0"/>
        <v>23888.2</v>
      </c>
      <c r="F65" s="247" t="s">
        <v>2256</v>
      </c>
      <c r="G65" s="247" t="s">
        <v>1689</v>
      </c>
      <c r="H65" s="247">
        <v>540</v>
      </c>
      <c r="I65" s="247" t="s">
        <v>1906</v>
      </c>
      <c r="J65" s="247" t="s">
        <v>1906</v>
      </c>
      <c r="K65" s="247" t="s">
        <v>1867</v>
      </c>
      <c r="L65" s="247" t="s">
        <v>2123</v>
      </c>
      <c r="M65" s="250">
        <v>0.14</v>
      </c>
      <c r="N65" s="251">
        <f t="shared" si="1"/>
        <v>3344.3480000000004</v>
      </c>
    </row>
    <row r="66" spans="1:14" ht="15">
      <c r="A66" s="247" t="s">
        <v>2271</v>
      </c>
      <c r="B66" s="247" t="s">
        <v>2263</v>
      </c>
      <c r="C66" s="248">
        <v>0</v>
      </c>
      <c r="D66" s="248">
        <v>27300.8</v>
      </c>
      <c r="E66" s="249">
        <f aca="true" t="shared" si="2" ref="E66:E129">+D66-C66</f>
        <v>27300.8</v>
      </c>
      <c r="F66" s="247" t="s">
        <v>2256</v>
      </c>
      <c r="G66" s="247" t="s">
        <v>1689</v>
      </c>
      <c r="H66" s="247">
        <v>540</v>
      </c>
      <c r="I66" s="247" t="s">
        <v>1906</v>
      </c>
      <c r="J66" s="247" t="s">
        <v>1906</v>
      </c>
      <c r="K66" s="247" t="s">
        <v>1867</v>
      </c>
      <c r="L66" s="247" t="s">
        <v>2123</v>
      </c>
      <c r="M66" s="250">
        <v>0.14</v>
      </c>
      <c r="N66" s="251">
        <f aca="true" t="shared" si="3" ref="N66:N129">+M66*E66</f>
        <v>3822.112</v>
      </c>
    </row>
    <row r="67" spans="1:14" ht="15">
      <c r="A67" s="247" t="s">
        <v>2272</v>
      </c>
      <c r="B67" s="247" t="s">
        <v>2260</v>
      </c>
      <c r="C67" s="248">
        <v>0</v>
      </c>
      <c r="D67" s="248">
        <v>73430</v>
      </c>
      <c r="E67" s="249">
        <f t="shared" si="2"/>
        <v>73430</v>
      </c>
      <c r="F67" s="247" t="s">
        <v>2256</v>
      </c>
      <c r="G67" s="247" t="s">
        <v>1689</v>
      </c>
      <c r="H67" s="247">
        <v>540</v>
      </c>
      <c r="I67" s="247" t="s">
        <v>1906</v>
      </c>
      <c r="J67" s="247" t="s">
        <v>1906</v>
      </c>
      <c r="K67" s="247" t="s">
        <v>1867</v>
      </c>
      <c r="L67" s="247" t="s">
        <v>2123</v>
      </c>
      <c r="M67" s="250">
        <v>0.14</v>
      </c>
      <c r="N67" s="251">
        <f t="shared" si="3"/>
        <v>10280.2</v>
      </c>
    </row>
    <row r="68" spans="1:14" ht="15">
      <c r="A68" s="247" t="s">
        <v>2272</v>
      </c>
      <c r="B68" s="247" t="s">
        <v>2260</v>
      </c>
      <c r="C68" s="248">
        <v>0</v>
      </c>
      <c r="D68" s="248">
        <v>61426.8</v>
      </c>
      <c r="E68" s="249">
        <f t="shared" si="2"/>
        <v>61426.8</v>
      </c>
      <c r="F68" s="247" t="s">
        <v>2256</v>
      </c>
      <c r="G68" s="247" t="s">
        <v>1689</v>
      </c>
      <c r="H68" s="247">
        <v>540</v>
      </c>
      <c r="I68" s="247" t="s">
        <v>1906</v>
      </c>
      <c r="J68" s="247" t="s">
        <v>1906</v>
      </c>
      <c r="K68" s="247" t="s">
        <v>1867</v>
      </c>
      <c r="L68" s="247" t="s">
        <v>2123</v>
      </c>
      <c r="M68" s="250">
        <v>0.14</v>
      </c>
      <c r="N68" s="251">
        <f t="shared" si="3"/>
        <v>8599.752</v>
      </c>
    </row>
    <row r="69" spans="1:14" ht="15">
      <c r="A69" s="247" t="s">
        <v>2272</v>
      </c>
      <c r="B69" s="247" t="s">
        <v>2260</v>
      </c>
      <c r="C69" s="248">
        <v>0</v>
      </c>
      <c r="D69" s="248">
        <v>34918.4</v>
      </c>
      <c r="E69" s="249">
        <f t="shared" si="2"/>
        <v>34918.4</v>
      </c>
      <c r="F69" s="247" t="s">
        <v>2256</v>
      </c>
      <c r="G69" s="247" t="s">
        <v>1689</v>
      </c>
      <c r="H69" s="247">
        <v>540</v>
      </c>
      <c r="I69" s="247" t="s">
        <v>1906</v>
      </c>
      <c r="J69" s="247" t="s">
        <v>1906</v>
      </c>
      <c r="K69" s="247" t="s">
        <v>1867</v>
      </c>
      <c r="L69" s="247" t="s">
        <v>2123</v>
      </c>
      <c r="M69" s="250">
        <v>0.14</v>
      </c>
      <c r="N69" s="251">
        <f t="shared" si="3"/>
        <v>4888.576000000001</v>
      </c>
    </row>
    <row r="70" spans="1:14" ht="15">
      <c r="A70" s="247" t="s">
        <v>2273</v>
      </c>
      <c r="B70" s="247" t="s">
        <v>2255</v>
      </c>
      <c r="C70" s="248">
        <v>0</v>
      </c>
      <c r="D70" s="248">
        <v>13650.4</v>
      </c>
      <c r="E70" s="249">
        <f t="shared" si="2"/>
        <v>13650.4</v>
      </c>
      <c r="F70" s="247" t="s">
        <v>2256</v>
      </c>
      <c r="G70" s="247" t="s">
        <v>1690</v>
      </c>
      <c r="H70" s="247">
        <v>550</v>
      </c>
      <c r="I70" s="247" t="s">
        <v>1906</v>
      </c>
      <c r="J70" s="247" t="s">
        <v>1906</v>
      </c>
      <c r="K70" s="247" t="s">
        <v>1867</v>
      </c>
      <c r="L70" s="247" t="s">
        <v>2274</v>
      </c>
      <c r="M70" s="250">
        <v>0.06</v>
      </c>
      <c r="N70" s="251">
        <f t="shared" si="3"/>
        <v>819.024</v>
      </c>
    </row>
    <row r="71" spans="1:14" ht="15">
      <c r="A71" s="247" t="s">
        <v>2275</v>
      </c>
      <c r="B71" s="247" t="s">
        <v>2263</v>
      </c>
      <c r="C71" s="248">
        <v>0</v>
      </c>
      <c r="D71" s="248">
        <v>13650.4</v>
      </c>
      <c r="E71" s="249">
        <f t="shared" si="2"/>
        <v>13650.4</v>
      </c>
      <c r="F71" s="247" t="s">
        <v>2256</v>
      </c>
      <c r="G71" s="247" t="s">
        <v>1690</v>
      </c>
      <c r="H71" s="247">
        <v>550</v>
      </c>
      <c r="I71" s="247" t="s">
        <v>1906</v>
      </c>
      <c r="J71" s="247" t="s">
        <v>1906</v>
      </c>
      <c r="K71" s="247" t="s">
        <v>1867</v>
      </c>
      <c r="L71" s="247" t="s">
        <v>2274</v>
      </c>
      <c r="M71" s="250">
        <v>0.06</v>
      </c>
      <c r="N71" s="251">
        <f t="shared" si="3"/>
        <v>819.024</v>
      </c>
    </row>
    <row r="72" spans="1:14" ht="15">
      <c r="A72" s="247" t="s">
        <v>2276</v>
      </c>
      <c r="B72" s="247" t="s">
        <v>2260</v>
      </c>
      <c r="C72" s="248">
        <v>0</v>
      </c>
      <c r="D72" s="248">
        <v>81902.4</v>
      </c>
      <c r="E72" s="249">
        <f t="shared" si="2"/>
        <v>81902.4</v>
      </c>
      <c r="F72" s="247" t="s">
        <v>2256</v>
      </c>
      <c r="G72" s="247" t="s">
        <v>1690</v>
      </c>
      <c r="H72" s="247">
        <v>550</v>
      </c>
      <c r="I72" s="247" t="s">
        <v>1906</v>
      </c>
      <c r="J72" s="247" t="s">
        <v>1906</v>
      </c>
      <c r="K72" s="247" t="s">
        <v>1867</v>
      </c>
      <c r="L72" s="247" t="s">
        <v>2274</v>
      </c>
      <c r="M72" s="250">
        <v>0.06</v>
      </c>
      <c r="N72" s="251">
        <f t="shared" si="3"/>
        <v>4914.143999999999</v>
      </c>
    </row>
    <row r="73" spans="1:14" ht="15">
      <c r="A73" s="247" t="s">
        <v>2276</v>
      </c>
      <c r="B73" s="247" t="s">
        <v>2260</v>
      </c>
      <c r="C73" s="248">
        <v>0</v>
      </c>
      <c r="D73" s="248">
        <v>52450</v>
      </c>
      <c r="E73" s="249">
        <f t="shared" si="2"/>
        <v>52450</v>
      </c>
      <c r="F73" s="247" t="s">
        <v>2256</v>
      </c>
      <c r="G73" s="247" t="s">
        <v>1690</v>
      </c>
      <c r="H73" s="247">
        <v>550</v>
      </c>
      <c r="I73" s="247" t="s">
        <v>1906</v>
      </c>
      <c r="J73" s="247" t="s">
        <v>1906</v>
      </c>
      <c r="K73" s="247" t="s">
        <v>1867</v>
      </c>
      <c r="L73" s="247" t="s">
        <v>2274</v>
      </c>
      <c r="M73" s="250">
        <v>0.06</v>
      </c>
      <c r="N73" s="251">
        <f t="shared" si="3"/>
        <v>3147</v>
      </c>
    </row>
    <row r="74" spans="1:14" ht="15">
      <c r="A74" s="247" t="s">
        <v>2276</v>
      </c>
      <c r="B74" s="247" t="s">
        <v>2260</v>
      </c>
      <c r="C74" s="248">
        <v>0</v>
      </c>
      <c r="D74" s="248">
        <v>0</v>
      </c>
      <c r="E74" s="249">
        <f t="shared" si="2"/>
        <v>0</v>
      </c>
      <c r="F74" s="247" t="s">
        <v>2256</v>
      </c>
      <c r="G74" s="247" t="s">
        <v>1690</v>
      </c>
      <c r="H74" s="247">
        <v>550</v>
      </c>
      <c r="I74" s="247" t="s">
        <v>1906</v>
      </c>
      <c r="J74" s="247" t="s">
        <v>1906</v>
      </c>
      <c r="K74" s="247" t="s">
        <v>1867</v>
      </c>
      <c r="L74" s="247" t="s">
        <v>2274</v>
      </c>
      <c r="M74" s="250">
        <v>0.06</v>
      </c>
      <c r="N74" s="251">
        <f t="shared" si="3"/>
        <v>0</v>
      </c>
    </row>
    <row r="75" spans="1:14" ht="15">
      <c r="A75" s="247" t="s">
        <v>2277</v>
      </c>
      <c r="B75" s="247" t="s">
        <v>2255</v>
      </c>
      <c r="C75" s="248">
        <v>0</v>
      </c>
      <c r="D75" s="248">
        <v>27300.8</v>
      </c>
      <c r="E75" s="249">
        <f t="shared" si="2"/>
        <v>27300.8</v>
      </c>
      <c r="F75" s="247" t="s">
        <v>2256</v>
      </c>
      <c r="G75" s="247" t="s">
        <v>1691</v>
      </c>
      <c r="H75" s="247">
        <v>550</v>
      </c>
      <c r="I75" s="247" t="s">
        <v>1906</v>
      </c>
      <c r="J75" s="247" t="s">
        <v>1906</v>
      </c>
      <c r="K75" s="247" t="s">
        <v>1867</v>
      </c>
      <c r="L75" s="247" t="s">
        <v>2274</v>
      </c>
      <c r="M75" s="250">
        <v>0.06</v>
      </c>
      <c r="N75" s="251">
        <f t="shared" si="3"/>
        <v>1638.048</v>
      </c>
    </row>
    <row r="76" spans="1:14" ht="15">
      <c r="A76" s="247" t="s">
        <v>2278</v>
      </c>
      <c r="B76" s="247" t="s">
        <v>2263</v>
      </c>
      <c r="C76" s="248">
        <v>0</v>
      </c>
      <c r="D76" s="248">
        <v>27300.8</v>
      </c>
      <c r="E76" s="249">
        <f t="shared" si="2"/>
        <v>27300.8</v>
      </c>
      <c r="F76" s="247" t="s">
        <v>2256</v>
      </c>
      <c r="G76" s="247" t="s">
        <v>1691</v>
      </c>
      <c r="H76" s="247">
        <v>550</v>
      </c>
      <c r="I76" s="247" t="s">
        <v>1906</v>
      </c>
      <c r="J76" s="247" t="s">
        <v>1906</v>
      </c>
      <c r="K76" s="247" t="s">
        <v>1867</v>
      </c>
      <c r="L76" s="247" t="s">
        <v>2274</v>
      </c>
      <c r="M76" s="250">
        <v>0.06</v>
      </c>
      <c r="N76" s="251">
        <f t="shared" si="3"/>
        <v>1638.048</v>
      </c>
    </row>
    <row r="77" spans="1:14" ht="15">
      <c r="A77" s="247" t="s">
        <v>2279</v>
      </c>
      <c r="B77" s="247" t="s">
        <v>2260</v>
      </c>
      <c r="C77" s="248">
        <v>0</v>
      </c>
      <c r="D77" s="248">
        <v>133091.4</v>
      </c>
      <c r="E77" s="249">
        <f t="shared" si="2"/>
        <v>133091.4</v>
      </c>
      <c r="F77" s="247" t="s">
        <v>2256</v>
      </c>
      <c r="G77" s="247" t="s">
        <v>1691</v>
      </c>
      <c r="H77" s="247">
        <v>550</v>
      </c>
      <c r="I77" s="247" t="s">
        <v>1906</v>
      </c>
      <c r="J77" s="247" t="s">
        <v>1906</v>
      </c>
      <c r="K77" s="247" t="s">
        <v>1867</v>
      </c>
      <c r="L77" s="247" t="s">
        <v>2274</v>
      </c>
      <c r="M77" s="250">
        <v>0.06</v>
      </c>
      <c r="N77" s="251">
        <f t="shared" si="3"/>
        <v>7985.4839999999995</v>
      </c>
    </row>
    <row r="78" spans="1:14" ht="15">
      <c r="A78" s="247" t="s">
        <v>2279</v>
      </c>
      <c r="B78" s="247" t="s">
        <v>2260</v>
      </c>
      <c r="C78" s="248">
        <v>0</v>
      </c>
      <c r="D78" s="248">
        <v>156228</v>
      </c>
      <c r="E78" s="249">
        <f t="shared" si="2"/>
        <v>156228</v>
      </c>
      <c r="F78" s="247" t="s">
        <v>2256</v>
      </c>
      <c r="G78" s="247" t="s">
        <v>1691</v>
      </c>
      <c r="H78" s="247">
        <v>550</v>
      </c>
      <c r="I78" s="247" t="s">
        <v>1906</v>
      </c>
      <c r="J78" s="247" t="s">
        <v>1906</v>
      </c>
      <c r="K78" s="247" t="s">
        <v>1867</v>
      </c>
      <c r="L78" s="247" t="s">
        <v>2274</v>
      </c>
      <c r="M78" s="250">
        <v>0.06</v>
      </c>
      <c r="N78" s="251">
        <f t="shared" si="3"/>
        <v>9373.68</v>
      </c>
    </row>
    <row r="79" spans="1:14" ht="15">
      <c r="A79" s="247" t="s">
        <v>2279</v>
      </c>
      <c r="B79" s="247" t="s">
        <v>2260</v>
      </c>
      <c r="C79" s="248">
        <v>0</v>
      </c>
      <c r="D79" s="248">
        <v>38016</v>
      </c>
      <c r="E79" s="249">
        <f t="shared" si="2"/>
        <v>38016</v>
      </c>
      <c r="F79" s="247" t="s">
        <v>2256</v>
      </c>
      <c r="G79" s="247" t="s">
        <v>1691</v>
      </c>
      <c r="H79" s="247">
        <v>550</v>
      </c>
      <c r="I79" s="247" t="s">
        <v>1906</v>
      </c>
      <c r="J79" s="247" t="s">
        <v>1906</v>
      </c>
      <c r="K79" s="247" t="s">
        <v>1867</v>
      </c>
      <c r="L79" s="247" t="s">
        <v>2274</v>
      </c>
      <c r="M79" s="250">
        <v>0.06</v>
      </c>
      <c r="N79" s="251">
        <f t="shared" si="3"/>
        <v>2280.96</v>
      </c>
    </row>
    <row r="80" spans="1:14" ht="15">
      <c r="A80" s="247" t="s">
        <v>2284</v>
      </c>
      <c r="B80" s="247" t="s">
        <v>2285</v>
      </c>
      <c r="C80" s="248">
        <v>0</v>
      </c>
      <c r="D80" s="248">
        <v>15248.8</v>
      </c>
      <c r="E80" s="249">
        <f t="shared" si="2"/>
        <v>15248.8</v>
      </c>
      <c r="F80" s="247" t="s">
        <v>2286</v>
      </c>
      <c r="G80" s="247" t="s">
        <v>1701</v>
      </c>
      <c r="H80" s="247">
        <v>630</v>
      </c>
      <c r="I80" s="247" t="s">
        <v>1906</v>
      </c>
      <c r="J80" s="247" t="s">
        <v>1906</v>
      </c>
      <c r="K80" s="247" t="s">
        <v>1867</v>
      </c>
      <c r="L80" s="247" t="s">
        <v>2241</v>
      </c>
      <c r="M80" s="250">
        <v>0.2</v>
      </c>
      <c r="N80" s="251">
        <f t="shared" si="3"/>
        <v>3049.76</v>
      </c>
    </row>
    <row r="81" spans="1:14" ht="15">
      <c r="A81" s="247" t="s">
        <v>2284</v>
      </c>
      <c r="B81" s="247" t="s">
        <v>2285</v>
      </c>
      <c r="C81" s="248">
        <v>0</v>
      </c>
      <c r="D81" s="248">
        <v>19283.2</v>
      </c>
      <c r="E81" s="249">
        <f t="shared" si="2"/>
        <v>19283.2</v>
      </c>
      <c r="F81" s="247" t="s">
        <v>2286</v>
      </c>
      <c r="G81" s="247" t="s">
        <v>1701</v>
      </c>
      <c r="H81" s="247">
        <v>630</v>
      </c>
      <c r="I81" s="247" t="s">
        <v>1906</v>
      </c>
      <c r="J81" s="247" t="s">
        <v>1906</v>
      </c>
      <c r="K81" s="247" t="s">
        <v>1867</v>
      </c>
      <c r="L81" s="247" t="s">
        <v>2241</v>
      </c>
      <c r="M81" s="250">
        <v>0.2</v>
      </c>
      <c r="N81" s="251">
        <f t="shared" si="3"/>
        <v>3856.6400000000003</v>
      </c>
    </row>
    <row r="82" spans="1:14" ht="15">
      <c r="A82" s="247" t="s">
        <v>2287</v>
      </c>
      <c r="B82" s="247" t="s">
        <v>2288</v>
      </c>
      <c r="C82" s="248">
        <v>0</v>
      </c>
      <c r="D82" s="248">
        <v>9149.28</v>
      </c>
      <c r="E82" s="249">
        <f t="shared" si="2"/>
        <v>9149.28</v>
      </c>
      <c r="F82" s="247" t="s">
        <v>2286</v>
      </c>
      <c r="G82" s="247" t="s">
        <v>1701</v>
      </c>
      <c r="H82" s="247">
        <v>630</v>
      </c>
      <c r="I82" s="247" t="s">
        <v>1906</v>
      </c>
      <c r="J82" s="247" t="s">
        <v>1906</v>
      </c>
      <c r="K82" s="247" t="s">
        <v>1867</v>
      </c>
      <c r="L82" s="247" t="s">
        <v>2241</v>
      </c>
      <c r="M82" s="250">
        <v>0.2</v>
      </c>
      <c r="N82" s="251">
        <f t="shared" si="3"/>
        <v>1829.8560000000002</v>
      </c>
    </row>
    <row r="83" spans="1:14" ht="15">
      <c r="A83" s="247" t="s">
        <v>2287</v>
      </c>
      <c r="B83" s="247" t="s">
        <v>2288</v>
      </c>
      <c r="C83" s="248">
        <v>0</v>
      </c>
      <c r="D83" s="248">
        <v>40555.9</v>
      </c>
      <c r="E83" s="249">
        <f t="shared" si="2"/>
        <v>40555.9</v>
      </c>
      <c r="F83" s="247" t="s">
        <v>2286</v>
      </c>
      <c r="G83" s="247" t="s">
        <v>1701</v>
      </c>
      <c r="H83" s="247">
        <v>630</v>
      </c>
      <c r="I83" s="247" t="s">
        <v>1906</v>
      </c>
      <c r="J83" s="247" t="s">
        <v>1906</v>
      </c>
      <c r="K83" s="247" t="s">
        <v>1867</v>
      </c>
      <c r="L83" s="247" t="s">
        <v>2241</v>
      </c>
      <c r="M83" s="250">
        <v>0.2</v>
      </c>
      <c r="N83" s="251">
        <f t="shared" si="3"/>
        <v>8111.18</v>
      </c>
    </row>
    <row r="84" spans="1:14" ht="15">
      <c r="A84" s="247" t="s">
        <v>2287</v>
      </c>
      <c r="B84" s="247" t="s">
        <v>2288</v>
      </c>
      <c r="C84" s="248">
        <v>0</v>
      </c>
      <c r="D84" s="248">
        <v>25062.4</v>
      </c>
      <c r="E84" s="249">
        <f t="shared" si="2"/>
        <v>25062.4</v>
      </c>
      <c r="F84" s="247" t="s">
        <v>2286</v>
      </c>
      <c r="G84" s="247" t="s">
        <v>1701</v>
      </c>
      <c r="H84" s="247">
        <v>630</v>
      </c>
      <c r="I84" s="247" t="s">
        <v>1906</v>
      </c>
      <c r="J84" s="247" t="s">
        <v>1906</v>
      </c>
      <c r="K84" s="247" t="s">
        <v>1867</v>
      </c>
      <c r="L84" s="247" t="s">
        <v>2241</v>
      </c>
      <c r="M84" s="250">
        <v>0.2</v>
      </c>
      <c r="N84" s="251">
        <f t="shared" si="3"/>
        <v>5012.4800000000005</v>
      </c>
    </row>
    <row r="85" spans="1:14" ht="15">
      <c r="A85" s="247" t="s">
        <v>2289</v>
      </c>
      <c r="B85" s="247" t="s">
        <v>2290</v>
      </c>
      <c r="C85" s="248">
        <v>0</v>
      </c>
      <c r="D85" s="248">
        <v>291751.9</v>
      </c>
      <c r="E85" s="249">
        <f t="shared" si="2"/>
        <v>291751.9</v>
      </c>
      <c r="F85" s="247" t="s">
        <v>2291</v>
      </c>
      <c r="G85" s="247" t="s">
        <v>1718</v>
      </c>
      <c r="H85" s="247">
        <v>630</v>
      </c>
      <c r="I85" s="247" t="s">
        <v>1906</v>
      </c>
      <c r="J85" s="247" t="s">
        <v>1906</v>
      </c>
      <c r="K85" s="247" t="s">
        <v>2292</v>
      </c>
      <c r="L85" s="247" t="s">
        <v>2241</v>
      </c>
      <c r="M85" s="250">
        <v>0.2</v>
      </c>
      <c r="N85" s="251">
        <f t="shared" si="3"/>
        <v>58350.380000000005</v>
      </c>
    </row>
    <row r="86" spans="1:14" ht="15">
      <c r="A86" s="247" t="s">
        <v>2289</v>
      </c>
      <c r="B86" s="247" t="s">
        <v>2290</v>
      </c>
      <c r="C86" s="248">
        <v>0</v>
      </c>
      <c r="D86" s="248">
        <v>190990.71</v>
      </c>
      <c r="E86" s="249">
        <f t="shared" si="2"/>
        <v>190990.71</v>
      </c>
      <c r="F86" s="247" t="s">
        <v>2291</v>
      </c>
      <c r="G86" s="247" t="s">
        <v>1718</v>
      </c>
      <c r="H86" s="247">
        <v>630</v>
      </c>
      <c r="I86" s="247" t="s">
        <v>1906</v>
      </c>
      <c r="J86" s="247" t="s">
        <v>1906</v>
      </c>
      <c r="K86" s="247" t="s">
        <v>2292</v>
      </c>
      <c r="L86" s="247" t="s">
        <v>2241</v>
      </c>
      <c r="M86" s="250">
        <v>0.2</v>
      </c>
      <c r="N86" s="251">
        <f t="shared" si="3"/>
        <v>38198.142</v>
      </c>
    </row>
    <row r="87" spans="1:14" ht="15">
      <c r="A87" s="247" t="s">
        <v>2304</v>
      </c>
      <c r="B87" s="247" t="s">
        <v>2305</v>
      </c>
      <c r="C87" s="248">
        <v>0</v>
      </c>
      <c r="D87" s="248">
        <v>210503.02</v>
      </c>
      <c r="E87" s="249">
        <f t="shared" si="2"/>
        <v>210503.02</v>
      </c>
      <c r="F87" s="247" t="s">
        <v>2291</v>
      </c>
      <c r="G87" s="247" t="s">
        <v>1718</v>
      </c>
      <c r="H87" s="247">
        <v>850</v>
      </c>
      <c r="I87" s="247" t="s">
        <v>1906</v>
      </c>
      <c r="J87" s="247" t="s">
        <v>1906</v>
      </c>
      <c r="K87" s="247" t="s">
        <v>1891</v>
      </c>
      <c r="L87" s="247" t="s">
        <v>2164</v>
      </c>
      <c r="M87" s="250">
        <v>0.3</v>
      </c>
      <c r="N87" s="251">
        <f t="shared" si="3"/>
        <v>63150.905999999995</v>
      </c>
    </row>
    <row r="88" spans="1:14" ht="15">
      <c r="A88" s="247" t="s">
        <v>2304</v>
      </c>
      <c r="B88" s="247" t="s">
        <v>2305</v>
      </c>
      <c r="C88" s="248">
        <v>0</v>
      </c>
      <c r="D88" s="248">
        <v>82084.32</v>
      </c>
      <c r="E88" s="249">
        <f t="shared" si="2"/>
        <v>82084.32</v>
      </c>
      <c r="F88" s="247" t="s">
        <v>2291</v>
      </c>
      <c r="G88" s="247" t="s">
        <v>1718</v>
      </c>
      <c r="H88" s="247">
        <v>850</v>
      </c>
      <c r="I88" s="247" t="s">
        <v>1906</v>
      </c>
      <c r="J88" s="247" t="s">
        <v>1906</v>
      </c>
      <c r="K88" s="247" t="s">
        <v>1891</v>
      </c>
      <c r="L88" s="247" t="s">
        <v>2164</v>
      </c>
      <c r="M88" s="250">
        <v>0.3</v>
      </c>
      <c r="N88" s="251">
        <f t="shared" si="3"/>
        <v>24625.296000000002</v>
      </c>
    </row>
    <row r="89" spans="1:14" ht="15">
      <c r="A89" s="247" t="s">
        <v>2304</v>
      </c>
      <c r="B89" s="247" t="s">
        <v>2305</v>
      </c>
      <c r="C89" s="248">
        <v>0</v>
      </c>
      <c r="D89" s="248">
        <v>76364.64</v>
      </c>
      <c r="E89" s="249">
        <f t="shared" si="2"/>
        <v>76364.64</v>
      </c>
      <c r="F89" s="247" t="s">
        <v>2291</v>
      </c>
      <c r="G89" s="247" t="s">
        <v>1718</v>
      </c>
      <c r="H89" s="247">
        <v>850</v>
      </c>
      <c r="I89" s="247" t="s">
        <v>1906</v>
      </c>
      <c r="J89" s="247" t="s">
        <v>1906</v>
      </c>
      <c r="K89" s="247" t="s">
        <v>1891</v>
      </c>
      <c r="L89" s="247" t="s">
        <v>2164</v>
      </c>
      <c r="M89" s="250">
        <v>0.3</v>
      </c>
      <c r="N89" s="251">
        <f t="shared" si="3"/>
        <v>22909.392</v>
      </c>
    </row>
    <row r="90" spans="1:14" ht="15">
      <c r="A90" s="247" t="s">
        <v>2304</v>
      </c>
      <c r="B90" s="247" t="s">
        <v>2305</v>
      </c>
      <c r="C90" s="248">
        <v>0</v>
      </c>
      <c r="D90" s="248">
        <v>126555.33</v>
      </c>
      <c r="E90" s="249">
        <f t="shared" si="2"/>
        <v>126555.33</v>
      </c>
      <c r="F90" s="247" t="s">
        <v>2291</v>
      </c>
      <c r="G90" s="247" t="s">
        <v>1718</v>
      </c>
      <c r="H90" s="247">
        <v>850</v>
      </c>
      <c r="I90" s="247" t="s">
        <v>1906</v>
      </c>
      <c r="J90" s="247" t="s">
        <v>1906</v>
      </c>
      <c r="K90" s="247" t="s">
        <v>1891</v>
      </c>
      <c r="L90" s="247" t="s">
        <v>2164</v>
      </c>
      <c r="M90" s="250">
        <v>0.3</v>
      </c>
      <c r="N90" s="251">
        <f t="shared" si="3"/>
        <v>37966.599</v>
      </c>
    </row>
    <row r="91" spans="1:14" ht="15">
      <c r="A91" s="247" t="s">
        <v>2304</v>
      </c>
      <c r="B91" s="247" t="s">
        <v>2305</v>
      </c>
      <c r="C91" s="248">
        <v>0</v>
      </c>
      <c r="D91" s="248">
        <v>0</v>
      </c>
      <c r="E91" s="249">
        <f t="shared" si="2"/>
        <v>0</v>
      </c>
      <c r="F91" s="247" t="s">
        <v>2291</v>
      </c>
      <c r="G91" s="247" t="s">
        <v>1718</v>
      </c>
      <c r="H91" s="247">
        <v>850</v>
      </c>
      <c r="I91" s="247" t="s">
        <v>1906</v>
      </c>
      <c r="J91" s="247" t="s">
        <v>1906</v>
      </c>
      <c r="K91" s="247" t="s">
        <v>1891</v>
      </c>
      <c r="L91" s="247" t="s">
        <v>2164</v>
      </c>
      <c r="M91" s="250">
        <v>0.3</v>
      </c>
      <c r="N91" s="251">
        <f t="shared" si="3"/>
        <v>0</v>
      </c>
    </row>
    <row r="92" spans="1:14" ht="15">
      <c r="A92" s="247" t="s">
        <v>2304</v>
      </c>
      <c r="B92" s="247" t="s">
        <v>2305</v>
      </c>
      <c r="C92" s="248">
        <v>0</v>
      </c>
      <c r="D92" s="248">
        <v>39627.36</v>
      </c>
      <c r="E92" s="249">
        <f t="shared" si="2"/>
        <v>39627.36</v>
      </c>
      <c r="F92" s="247" t="s">
        <v>2291</v>
      </c>
      <c r="G92" s="247" t="s">
        <v>1718</v>
      </c>
      <c r="H92" s="247">
        <v>850</v>
      </c>
      <c r="I92" s="247" t="s">
        <v>1906</v>
      </c>
      <c r="J92" s="247" t="s">
        <v>1906</v>
      </c>
      <c r="K92" s="247" t="s">
        <v>1891</v>
      </c>
      <c r="L92" s="247" t="s">
        <v>2164</v>
      </c>
      <c r="M92" s="250">
        <v>0.3</v>
      </c>
      <c r="N92" s="251">
        <f t="shared" si="3"/>
        <v>11888.208</v>
      </c>
    </row>
    <row r="93" spans="1:14" ht="15">
      <c r="A93" s="247" t="s">
        <v>2304</v>
      </c>
      <c r="B93" s="247" t="s">
        <v>2305</v>
      </c>
      <c r="C93" s="248">
        <v>0</v>
      </c>
      <c r="D93" s="248">
        <v>91654.5</v>
      </c>
      <c r="E93" s="249">
        <f t="shared" si="2"/>
        <v>91654.5</v>
      </c>
      <c r="F93" s="247" t="s">
        <v>2291</v>
      </c>
      <c r="G93" s="247" t="s">
        <v>1718</v>
      </c>
      <c r="H93" s="247">
        <v>850</v>
      </c>
      <c r="I93" s="247" t="s">
        <v>1906</v>
      </c>
      <c r="J93" s="247" t="s">
        <v>1906</v>
      </c>
      <c r="K93" s="247" t="s">
        <v>1891</v>
      </c>
      <c r="L93" s="247" t="s">
        <v>2164</v>
      </c>
      <c r="M93" s="250">
        <v>0.3</v>
      </c>
      <c r="N93" s="251">
        <f t="shared" si="3"/>
        <v>27496.35</v>
      </c>
    </row>
    <row r="94" spans="1:14" ht="15">
      <c r="A94" s="247" t="s">
        <v>2304</v>
      </c>
      <c r="B94" s="247" t="s">
        <v>2305</v>
      </c>
      <c r="C94" s="248">
        <v>0</v>
      </c>
      <c r="D94" s="248">
        <v>79712.64</v>
      </c>
      <c r="E94" s="249">
        <f t="shared" si="2"/>
        <v>79712.64</v>
      </c>
      <c r="F94" s="247" t="s">
        <v>2291</v>
      </c>
      <c r="G94" s="247" t="s">
        <v>1718</v>
      </c>
      <c r="H94" s="247">
        <v>850</v>
      </c>
      <c r="I94" s="247" t="s">
        <v>1906</v>
      </c>
      <c r="J94" s="247" t="s">
        <v>1906</v>
      </c>
      <c r="K94" s="247" t="s">
        <v>1891</v>
      </c>
      <c r="L94" s="247" t="s">
        <v>2164</v>
      </c>
      <c r="M94" s="250">
        <v>0.3</v>
      </c>
      <c r="N94" s="251">
        <f t="shared" si="3"/>
        <v>23913.791999999998</v>
      </c>
    </row>
    <row r="95" spans="1:14" ht="15">
      <c r="A95" s="247" t="s">
        <v>3066</v>
      </c>
      <c r="B95" s="247" t="s">
        <v>3067</v>
      </c>
      <c r="C95" s="248">
        <v>0</v>
      </c>
      <c r="D95" s="248">
        <v>15025.6</v>
      </c>
      <c r="E95" s="249">
        <f t="shared" si="2"/>
        <v>15025.6</v>
      </c>
      <c r="F95" s="247" t="s">
        <v>1863</v>
      </c>
      <c r="G95" s="247" t="s">
        <v>1647</v>
      </c>
      <c r="H95" s="247" t="s">
        <v>1648</v>
      </c>
      <c r="I95" s="247" t="s">
        <v>1906</v>
      </c>
      <c r="J95" s="247" t="s">
        <v>3068</v>
      </c>
      <c r="K95" s="247" t="s">
        <v>1867</v>
      </c>
      <c r="L95" s="247" t="s">
        <v>3069</v>
      </c>
      <c r="M95" s="250">
        <v>0.28</v>
      </c>
      <c r="N95" s="251">
        <f t="shared" si="3"/>
        <v>4207.168000000001</v>
      </c>
    </row>
    <row r="96" spans="1:14" ht="15">
      <c r="A96" s="247" t="s">
        <v>3066</v>
      </c>
      <c r="B96" s="247" t="s">
        <v>3067</v>
      </c>
      <c r="C96" s="248">
        <v>0</v>
      </c>
      <c r="D96" s="248">
        <v>43146.9</v>
      </c>
      <c r="E96" s="249">
        <f t="shared" si="2"/>
        <v>43146.9</v>
      </c>
      <c r="F96" s="247" t="s">
        <v>1863</v>
      </c>
      <c r="G96" s="247" t="s">
        <v>1647</v>
      </c>
      <c r="H96" s="247" t="s">
        <v>1648</v>
      </c>
      <c r="I96" s="247" t="s">
        <v>1906</v>
      </c>
      <c r="J96" s="247" t="s">
        <v>3068</v>
      </c>
      <c r="K96" s="247" t="s">
        <v>1867</v>
      </c>
      <c r="L96" s="247" t="s">
        <v>3069</v>
      </c>
      <c r="M96" s="250">
        <v>0.28</v>
      </c>
      <c r="N96" s="251">
        <f t="shared" si="3"/>
        <v>12081.132000000001</v>
      </c>
    </row>
    <row r="97" spans="1:14" ht="15">
      <c r="A97" s="247" t="s">
        <v>3070</v>
      </c>
      <c r="B97" s="247" t="s">
        <v>3071</v>
      </c>
      <c r="C97" s="248">
        <v>0</v>
      </c>
      <c r="D97" s="248">
        <v>30051.2</v>
      </c>
      <c r="E97" s="249">
        <f t="shared" si="2"/>
        <v>30051.2</v>
      </c>
      <c r="F97" s="247" t="s">
        <v>1863</v>
      </c>
      <c r="G97" s="247" t="s">
        <v>1647</v>
      </c>
      <c r="H97" s="247" t="s">
        <v>1648</v>
      </c>
      <c r="I97" s="247" t="s">
        <v>1906</v>
      </c>
      <c r="J97" s="247" t="s">
        <v>3068</v>
      </c>
      <c r="K97" s="247" t="s">
        <v>1867</v>
      </c>
      <c r="L97" s="247" t="s">
        <v>3069</v>
      </c>
      <c r="M97" s="250">
        <v>0.28</v>
      </c>
      <c r="N97" s="251">
        <f t="shared" si="3"/>
        <v>8414.336000000001</v>
      </c>
    </row>
    <row r="98" spans="1:14" ht="15">
      <c r="A98" s="247" t="s">
        <v>3070</v>
      </c>
      <c r="B98" s="247" t="s">
        <v>3071</v>
      </c>
      <c r="C98" s="248">
        <v>0</v>
      </c>
      <c r="D98" s="248">
        <v>86465.7</v>
      </c>
      <c r="E98" s="249">
        <f t="shared" si="2"/>
        <v>86465.7</v>
      </c>
      <c r="F98" s="247" t="s">
        <v>1863</v>
      </c>
      <c r="G98" s="247" t="s">
        <v>1647</v>
      </c>
      <c r="H98" s="247" t="s">
        <v>1648</v>
      </c>
      <c r="I98" s="247" t="s">
        <v>1906</v>
      </c>
      <c r="J98" s="247" t="s">
        <v>3068</v>
      </c>
      <c r="K98" s="247" t="s">
        <v>1867</v>
      </c>
      <c r="L98" s="247" t="s">
        <v>3069</v>
      </c>
      <c r="M98" s="250">
        <v>0.28</v>
      </c>
      <c r="N98" s="251">
        <f t="shared" si="3"/>
        <v>24210.396</v>
      </c>
    </row>
    <row r="99" spans="1:14" ht="15">
      <c r="A99" s="247" t="s">
        <v>3072</v>
      </c>
      <c r="B99" s="247" t="s">
        <v>3073</v>
      </c>
      <c r="C99" s="248">
        <v>0</v>
      </c>
      <c r="D99" s="248">
        <v>1561.65</v>
      </c>
      <c r="E99" s="249">
        <f t="shared" si="2"/>
        <v>1561.65</v>
      </c>
      <c r="F99" s="247" t="s">
        <v>1863</v>
      </c>
      <c r="G99" s="247" t="s">
        <v>1647</v>
      </c>
      <c r="H99" s="247" t="s">
        <v>1648</v>
      </c>
      <c r="I99" s="247" t="s">
        <v>1906</v>
      </c>
      <c r="J99" s="247" t="s">
        <v>3068</v>
      </c>
      <c r="K99" s="247" t="s">
        <v>1867</v>
      </c>
      <c r="L99" s="247" t="s">
        <v>3069</v>
      </c>
      <c r="M99" s="250">
        <v>0.28</v>
      </c>
      <c r="N99" s="251">
        <f t="shared" si="3"/>
        <v>437.26200000000006</v>
      </c>
    </row>
    <row r="100" spans="1:14" ht="15">
      <c r="A100" s="247" t="s">
        <v>3072</v>
      </c>
      <c r="B100" s="247" t="s">
        <v>3073</v>
      </c>
      <c r="C100" s="248">
        <v>0</v>
      </c>
      <c r="D100" s="248">
        <v>15447.69</v>
      </c>
      <c r="E100" s="249">
        <f t="shared" si="2"/>
        <v>15447.69</v>
      </c>
      <c r="F100" s="247" t="s">
        <v>1863</v>
      </c>
      <c r="G100" s="247" t="s">
        <v>1647</v>
      </c>
      <c r="H100" s="247" t="s">
        <v>1648</v>
      </c>
      <c r="I100" s="247" t="s">
        <v>1906</v>
      </c>
      <c r="J100" s="247" t="s">
        <v>3068</v>
      </c>
      <c r="K100" s="247" t="s">
        <v>1867</v>
      </c>
      <c r="L100" s="247" t="s">
        <v>3069</v>
      </c>
      <c r="M100" s="250">
        <v>0.28</v>
      </c>
      <c r="N100" s="251">
        <f t="shared" si="3"/>
        <v>4325.3532000000005</v>
      </c>
    </row>
    <row r="101" spans="1:14" ht="15">
      <c r="A101" s="247" t="s">
        <v>3074</v>
      </c>
      <c r="B101" s="247" t="s">
        <v>3075</v>
      </c>
      <c r="C101" s="248">
        <v>0</v>
      </c>
      <c r="D101" s="248">
        <v>74534.86</v>
      </c>
      <c r="E101" s="249">
        <f t="shared" si="2"/>
        <v>74534.86</v>
      </c>
      <c r="F101" s="247" t="s">
        <v>1863</v>
      </c>
      <c r="G101" s="247" t="s">
        <v>1647</v>
      </c>
      <c r="H101" s="247" t="s">
        <v>1648</v>
      </c>
      <c r="I101" s="247" t="s">
        <v>1906</v>
      </c>
      <c r="J101" s="247" t="s">
        <v>3068</v>
      </c>
      <c r="K101" s="247" t="s">
        <v>1867</v>
      </c>
      <c r="L101" s="247" t="s">
        <v>3069</v>
      </c>
      <c r="M101" s="250">
        <v>0.28</v>
      </c>
      <c r="N101" s="251">
        <f t="shared" si="3"/>
        <v>20869.760800000004</v>
      </c>
    </row>
    <row r="102" spans="1:14" ht="15">
      <c r="A102" s="247" t="s">
        <v>3076</v>
      </c>
      <c r="B102" s="247" t="s">
        <v>3077</v>
      </c>
      <c r="C102" s="248">
        <v>0</v>
      </c>
      <c r="D102" s="248">
        <v>8859.38</v>
      </c>
      <c r="E102" s="249">
        <f t="shared" si="2"/>
        <v>8859.38</v>
      </c>
      <c r="F102" s="247" t="s">
        <v>1863</v>
      </c>
      <c r="G102" s="247" t="s">
        <v>1647</v>
      </c>
      <c r="H102" s="247" t="s">
        <v>1648</v>
      </c>
      <c r="I102" s="247" t="s">
        <v>1906</v>
      </c>
      <c r="J102" s="247" t="s">
        <v>3068</v>
      </c>
      <c r="K102" s="247" t="s">
        <v>1867</v>
      </c>
      <c r="L102" s="247" t="s">
        <v>3069</v>
      </c>
      <c r="M102" s="250">
        <v>0.28</v>
      </c>
      <c r="N102" s="251">
        <f t="shared" si="3"/>
        <v>2480.6264</v>
      </c>
    </row>
    <row r="103" spans="1:14" ht="15">
      <c r="A103" s="247" t="s">
        <v>3076</v>
      </c>
      <c r="B103" s="247" t="s">
        <v>3077</v>
      </c>
      <c r="C103" s="248">
        <v>0</v>
      </c>
      <c r="D103" s="248">
        <v>25148.2</v>
      </c>
      <c r="E103" s="249">
        <f t="shared" si="2"/>
        <v>25148.2</v>
      </c>
      <c r="F103" s="247" t="s">
        <v>1863</v>
      </c>
      <c r="G103" s="247" t="s">
        <v>1647</v>
      </c>
      <c r="H103" s="247" t="s">
        <v>1648</v>
      </c>
      <c r="I103" s="247" t="s">
        <v>1906</v>
      </c>
      <c r="J103" s="247" t="s">
        <v>3068</v>
      </c>
      <c r="K103" s="247" t="s">
        <v>1867</v>
      </c>
      <c r="L103" s="247" t="s">
        <v>3069</v>
      </c>
      <c r="M103" s="250">
        <v>0.28</v>
      </c>
      <c r="N103" s="251">
        <f t="shared" si="3"/>
        <v>7041.496000000001</v>
      </c>
    </row>
    <row r="104" spans="1:14" ht="15">
      <c r="A104" s="247" t="s">
        <v>3078</v>
      </c>
      <c r="B104" s="247" t="s">
        <v>889</v>
      </c>
      <c r="C104" s="248">
        <v>0</v>
      </c>
      <c r="D104" s="248">
        <v>62458.88</v>
      </c>
      <c r="E104" s="249">
        <f t="shared" si="2"/>
        <v>62458.88</v>
      </c>
      <c r="F104" s="247" t="s">
        <v>1863</v>
      </c>
      <c r="G104" s="247" t="s">
        <v>1647</v>
      </c>
      <c r="H104" s="247" t="s">
        <v>1648</v>
      </c>
      <c r="I104" s="247" t="s">
        <v>1906</v>
      </c>
      <c r="J104" s="247" t="s">
        <v>3068</v>
      </c>
      <c r="K104" s="247" t="s">
        <v>1867</v>
      </c>
      <c r="L104" s="247" t="s">
        <v>2164</v>
      </c>
      <c r="M104" s="250">
        <v>0.3</v>
      </c>
      <c r="N104" s="251">
        <f t="shared" si="3"/>
        <v>18737.663999999997</v>
      </c>
    </row>
    <row r="105" spans="1:14" ht="15">
      <c r="A105" s="247" t="s">
        <v>890</v>
      </c>
      <c r="B105" s="247" t="s">
        <v>891</v>
      </c>
      <c r="C105" s="248">
        <v>0</v>
      </c>
      <c r="D105" s="248">
        <v>2869.94</v>
      </c>
      <c r="E105" s="249">
        <f t="shared" si="2"/>
        <v>2869.94</v>
      </c>
      <c r="F105" s="247" t="s">
        <v>1863</v>
      </c>
      <c r="G105" s="247" t="s">
        <v>1647</v>
      </c>
      <c r="H105" s="247" t="s">
        <v>1648</v>
      </c>
      <c r="I105" s="247" t="s">
        <v>1906</v>
      </c>
      <c r="J105" s="247" t="s">
        <v>3068</v>
      </c>
      <c r="K105" s="247" t="s">
        <v>1867</v>
      </c>
      <c r="L105" s="247" t="s">
        <v>2164</v>
      </c>
      <c r="M105" s="250">
        <v>0.3</v>
      </c>
      <c r="N105" s="251">
        <f t="shared" si="3"/>
        <v>860.982</v>
      </c>
    </row>
    <row r="106" spans="1:14" ht="15">
      <c r="A106" s="247" t="s">
        <v>890</v>
      </c>
      <c r="B106" s="247" t="s">
        <v>891</v>
      </c>
      <c r="C106" s="248">
        <v>0</v>
      </c>
      <c r="D106" s="248">
        <v>7969.5</v>
      </c>
      <c r="E106" s="249">
        <f t="shared" si="2"/>
        <v>7969.5</v>
      </c>
      <c r="F106" s="247" t="s">
        <v>1863</v>
      </c>
      <c r="G106" s="247" t="s">
        <v>1647</v>
      </c>
      <c r="H106" s="247" t="s">
        <v>1648</v>
      </c>
      <c r="I106" s="247" t="s">
        <v>1906</v>
      </c>
      <c r="J106" s="247" t="s">
        <v>3068</v>
      </c>
      <c r="K106" s="247" t="s">
        <v>1867</v>
      </c>
      <c r="L106" s="247" t="s">
        <v>2164</v>
      </c>
      <c r="M106" s="250">
        <v>0.3</v>
      </c>
      <c r="N106" s="251">
        <f t="shared" si="3"/>
        <v>2390.85</v>
      </c>
    </row>
    <row r="107" spans="1:14" ht="15">
      <c r="A107" s="247" t="s">
        <v>892</v>
      </c>
      <c r="B107" s="247" t="s">
        <v>893</v>
      </c>
      <c r="C107" s="248">
        <v>0</v>
      </c>
      <c r="D107" s="248">
        <v>149381.1</v>
      </c>
      <c r="E107" s="249">
        <f t="shared" si="2"/>
        <v>149381.1</v>
      </c>
      <c r="F107" s="247" t="s">
        <v>1863</v>
      </c>
      <c r="G107" s="247" t="s">
        <v>1647</v>
      </c>
      <c r="H107" s="247" t="s">
        <v>1649</v>
      </c>
      <c r="I107" s="247" t="s">
        <v>1906</v>
      </c>
      <c r="J107" s="247" t="s">
        <v>894</v>
      </c>
      <c r="K107" s="247" t="s">
        <v>1867</v>
      </c>
      <c r="L107" s="247" t="s">
        <v>895</v>
      </c>
      <c r="M107" s="250">
        <v>0.22</v>
      </c>
      <c r="N107" s="251">
        <f t="shared" si="3"/>
        <v>32863.842000000004</v>
      </c>
    </row>
    <row r="108" spans="1:14" ht="15">
      <c r="A108" s="247" t="s">
        <v>892</v>
      </c>
      <c r="B108" s="247" t="s">
        <v>893</v>
      </c>
      <c r="C108" s="248">
        <v>0</v>
      </c>
      <c r="D108" s="248">
        <v>3778</v>
      </c>
      <c r="E108" s="249">
        <f t="shared" si="2"/>
        <v>3778</v>
      </c>
      <c r="F108" s="247" t="s">
        <v>1863</v>
      </c>
      <c r="G108" s="247" t="s">
        <v>1647</v>
      </c>
      <c r="H108" s="247" t="s">
        <v>1649</v>
      </c>
      <c r="I108" s="247" t="s">
        <v>1906</v>
      </c>
      <c r="J108" s="247" t="s">
        <v>894</v>
      </c>
      <c r="K108" s="247" t="s">
        <v>1867</v>
      </c>
      <c r="L108" s="247" t="s">
        <v>895</v>
      </c>
      <c r="M108" s="250">
        <v>0.22</v>
      </c>
      <c r="N108" s="251">
        <f t="shared" si="3"/>
        <v>831.16</v>
      </c>
    </row>
    <row r="109" spans="1:14" ht="15">
      <c r="A109" s="247" t="s">
        <v>896</v>
      </c>
      <c r="B109" s="247" t="s">
        <v>897</v>
      </c>
      <c r="C109" s="248">
        <v>0</v>
      </c>
      <c r="D109" s="248">
        <v>153700.03</v>
      </c>
      <c r="E109" s="249">
        <f t="shared" si="2"/>
        <v>153700.03</v>
      </c>
      <c r="F109" s="247" t="s">
        <v>1863</v>
      </c>
      <c r="G109" s="247" t="s">
        <v>1647</v>
      </c>
      <c r="H109" s="247" t="s">
        <v>1649</v>
      </c>
      <c r="I109" s="247" t="s">
        <v>1906</v>
      </c>
      <c r="J109" s="247" t="s">
        <v>894</v>
      </c>
      <c r="K109" s="247" t="s">
        <v>1867</v>
      </c>
      <c r="L109" s="247" t="s">
        <v>895</v>
      </c>
      <c r="M109" s="250">
        <v>0.22</v>
      </c>
      <c r="N109" s="251">
        <f t="shared" si="3"/>
        <v>33814.0066</v>
      </c>
    </row>
    <row r="110" spans="1:14" ht="15">
      <c r="A110" s="247" t="s">
        <v>896</v>
      </c>
      <c r="B110" s="247" t="s">
        <v>897</v>
      </c>
      <c r="C110" s="248">
        <v>0</v>
      </c>
      <c r="D110" s="248">
        <v>3821.4</v>
      </c>
      <c r="E110" s="249">
        <f t="shared" si="2"/>
        <v>3821.4</v>
      </c>
      <c r="F110" s="247" t="s">
        <v>1863</v>
      </c>
      <c r="G110" s="247" t="s">
        <v>1647</v>
      </c>
      <c r="H110" s="247" t="s">
        <v>1649</v>
      </c>
      <c r="I110" s="247" t="s">
        <v>1906</v>
      </c>
      <c r="J110" s="247" t="s">
        <v>894</v>
      </c>
      <c r="K110" s="247" t="s">
        <v>1867</v>
      </c>
      <c r="L110" s="247" t="s">
        <v>895</v>
      </c>
      <c r="M110" s="250">
        <v>0.22</v>
      </c>
      <c r="N110" s="251">
        <f t="shared" si="3"/>
        <v>840.708</v>
      </c>
    </row>
    <row r="111" spans="1:14" ht="15">
      <c r="A111" s="247" t="s">
        <v>898</v>
      </c>
      <c r="B111" s="247" t="s">
        <v>899</v>
      </c>
      <c r="C111" s="248">
        <v>0</v>
      </c>
      <c r="D111" s="248">
        <v>17542</v>
      </c>
      <c r="E111" s="249">
        <f t="shared" si="2"/>
        <v>17542</v>
      </c>
      <c r="F111" s="247" t="s">
        <v>1863</v>
      </c>
      <c r="G111" s="247" t="s">
        <v>1647</v>
      </c>
      <c r="H111" s="247" t="s">
        <v>1649</v>
      </c>
      <c r="I111" s="247" t="s">
        <v>1906</v>
      </c>
      <c r="J111" s="247" t="s">
        <v>894</v>
      </c>
      <c r="K111" s="247" t="s">
        <v>1867</v>
      </c>
      <c r="L111" s="247" t="s">
        <v>895</v>
      </c>
      <c r="M111" s="250">
        <v>0.22</v>
      </c>
      <c r="N111" s="251">
        <f t="shared" si="3"/>
        <v>3859.2400000000002</v>
      </c>
    </row>
    <row r="112" spans="1:14" ht="15">
      <c r="A112" s="247" t="s">
        <v>898</v>
      </c>
      <c r="B112" s="247" t="s">
        <v>899</v>
      </c>
      <c r="C112" s="248">
        <v>0</v>
      </c>
      <c r="D112" s="248">
        <v>998.24</v>
      </c>
      <c r="E112" s="249">
        <f t="shared" si="2"/>
        <v>998.24</v>
      </c>
      <c r="F112" s="247" t="s">
        <v>1863</v>
      </c>
      <c r="G112" s="247" t="s">
        <v>1647</v>
      </c>
      <c r="H112" s="247" t="s">
        <v>1649</v>
      </c>
      <c r="I112" s="247" t="s">
        <v>1906</v>
      </c>
      <c r="J112" s="247" t="s">
        <v>894</v>
      </c>
      <c r="K112" s="247" t="s">
        <v>1867</v>
      </c>
      <c r="L112" s="247" t="s">
        <v>895</v>
      </c>
      <c r="M112" s="250">
        <v>0.22</v>
      </c>
      <c r="N112" s="251">
        <f t="shared" si="3"/>
        <v>219.6128</v>
      </c>
    </row>
    <row r="113" spans="1:14" ht="15">
      <c r="A113" s="247" t="s">
        <v>900</v>
      </c>
      <c r="B113" s="247" t="s">
        <v>901</v>
      </c>
      <c r="C113" s="248">
        <v>0</v>
      </c>
      <c r="D113" s="248">
        <v>314856.96</v>
      </c>
      <c r="E113" s="249">
        <f t="shared" si="2"/>
        <v>314856.96</v>
      </c>
      <c r="F113" s="247" t="s">
        <v>1863</v>
      </c>
      <c r="G113" s="247" t="s">
        <v>1647</v>
      </c>
      <c r="H113" s="247" t="s">
        <v>1649</v>
      </c>
      <c r="I113" s="247" t="s">
        <v>1906</v>
      </c>
      <c r="J113" s="247" t="s">
        <v>894</v>
      </c>
      <c r="K113" s="247" t="s">
        <v>1867</v>
      </c>
      <c r="L113" s="247" t="s">
        <v>895</v>
      </c>
      <c r="M113" s="250">
        <v>0.22</v>
      </c>
      <c r="N113" s="251">
        <f t="shared" si="3"/>
        <v>69268.53120000001</v>
      </c>
    </row>
    <row r="114" spans="1:14" ht="15">
      <c r="A114" s="247" t="s">
        <v>902</v>
      </c>
      <c r="B114" s="247" t="s">
        <v>903</v>
      </c>
      <c r="C114" s="248">
        <v>0</v>
      </c>
      <c r="D114" s="248">
        <v>3506.16</v>
      </c>
      <c r="E114" s="249">
        <f t="shared" si="2"/>
        <v>3506.16</v>
      </c>
      <c r="F114" s="247" t="s">
        <v>1863</v>
      </c>
      <c r="G114" s="247" t="s">
        <v>1647</v>
      </c>
      <c r="H114" s="247" t="s">
        <v>1649</v>
      </c>
      <c r="I114" s="247" t="s">
        <v>1906</v>
      </c>
      <c r="J114" s="247" t="s">
        <v>894</v>
      </c>
      <c r="K114" s="247" t="s">
        <v>1867</v>
      </c>
      <c r="L114" s="247" t="s">
        <v>2164</v>
      </c>
      <c r="M114" s="250">
        <v>0.3</v>
      </c>
      <c r="N114" s="251">
        <f t="shared" si="3"/>
        <v>1051.848</v>
      </c>
    </row>
    <row r="115" spans="1:14" ht="15">
      <c r="A115" s="247" t="s">
        <v>902</v>
      </c>
      <c r="B115" s="247" t="s">
        <v>903</v>
      </c>
      <c r="C115" s="248">
        <v>0</v>
      </c>
      <c r="D115" s="248">
        <v>38077.6</v>
      </c>
      <c r="E115" s="249">
        <f t="shared" si="2"/>
        <v>38077.6</v>
      </c>
      <c r="F115" s="247" t="s">
        <v>1863</v>
      </c>
      <c r="G115" s="247" t="s">
        <v>1647</v>
      </c>
      <c r="H115" s="247" t="s">
        <v>1649</v>
      </c>
      <c r="I115" s="247" t="s">
        <v>1906</v>
      </c>
      <c r="J115" s="247" t="s">
        <v>894</v>
      </c>
      <c r="K115" s="247" t="s">
        <v>1867</v>
      </c>
      <c r="L115" s="247" t="s">
        <v>2164</v>
      </c>
      <c r="M115" s="250">
        <v>0.3</v>
      </c>
      <c r="N115" s="251">
        <f t="shared" si="3"/>
        <v>11423.279999999999</v>
      </c>
    </row>
    <row r="116" spans="1:14" ht="15">
      <c r="A116" s="247" t="s">
        <v>904</v>
      </c>
      <c r="B116" s="247" t="s">
        <v>905</v>
      </c>
      <c r="C116" s="248">
        <v>0</v>
      </c>
      <c r="D116" s="248">
        <v>14095.8</v>
      </c>
      <c r="E116" s="249">
        <f t="shared" si="2"/>
        <v>14095.8</v>
      </c>
      <c r="F116" s="247" t="s">
        <v>1863</v>
      </c>
      <c r="G116" s="247" t="s">
        <v>1647</v>
      </c>
      <c r="H116" s="247" t="s">
        <v>1650</v>
      </c>
      <c r="I116" s="247" t="s">
        <v>1906</v>
      </c>
      <c r="J116" s="247" t="s">
        <v>906</v>
      </c>
      <c r="K116" s="247" t="s">
        <v>1867</v>
      </c>
      <c r="L116" s="247" t="s">
        <v>3069</v>
      </c>
      <c r="M116" s="250">
        <v>0.28</v>
      </c>
      <c r="N116" s="251">
        <f t="shared" si="3"/>
        <v>3946.824</v>
      </c>
    </row>
    <row r="117" spans="1:14" ht="15">
      <c r="A117" s="247" t="s">
        <v>904</v>
      </c>
      <c r="B117" s="247" t="s">
        <v>905</v>
      </c>
      <c r="C117" s="248">
        <v>0</v>
      </c>
      <c r="D117" s="248">
        <v>15112</v>
      </c>
      <c r="E117" s="249">
        <f t="shared" si="2"/>
        <v>15112</v>
      </c>
      <c r="F117" s="247" t="s">
        <v>1863</v>
      </c>
      <c r="G117" s="247" t="s">
        <v>1647</v>
      </c>
      <c r="H117" s="247" t="s">
        <v>1650</v>
      </c>
      <c r="I117" s="247" t="s">
        <v>1906</v>
      </c>
      <c r="J117" s="247" t="s">
        <v>906</v>
      </c>
      <c r="K117" s="247" t="s">
        <v>1867</v>
      </c>
      <c r="L117" s="247" t="s">
        <v>3069</v>
      </c>
      <c r="M117" s="250">
        <v>0.28</v>
      </c>
      <c r="N117" s="251">
        <f t="shared" si="3"/>
        <v>4231.360000000001</v>
      </c>
    </row>
    <row r="118" spans="1:14" ht="15">
      <c r="A118" s="247" t="s">
        <v>904</v>
      </c>
      <c r="B118" s="247" t="s">
        <v>905</v>
      </c>
      <c r="C118" s="248">
        <v>0</v>
      </c>
      <c r="D118" s="248">
        <v>13941.6</v>
      </c>
      <c r="E118" s="249">
        <f t="shared" si="2"/>
        <v>13941.6</v>
      </c>
      <c r="F118" s="247" t="s">
        <v>1863</v>
      </c>
      <c r="G118" s="247" t="s">
        <v>1647</v>
      </c>
      <c r="H118" s="247" t="s">
        <v>1650</v>
      </c>
      <c r="I118" s="247" t="s">
        <v>1906</v>
      </c>
      <c r="J118" s="247" t="s">
        <v>906</v>
      </c>
      <c r="K118" s="247" t="s">
        <v>1867</v>
      </c>
      <c r="L118" s="247" t="s">
        <v>3069</v>
      </c>
      <c r="M118" s="250">
        <v>0.28</v>
      </c>
      <c r="N118" s="251">
        <f t="shared" si="3"/>
        <v>3903.6480000000006</v>
      </c>
    </row>
    <row r="119" spans="1:14" ht="15">
      <c r="A119" s="247" t="s">
        <v>907</v>
      </c>
      <c r="B119" s="247" t="s">
        <v>908</v>
      </c>
      <c r="C119" s="248">
        <v>0</v>
      </c>
      <c r="D119" s="248">
        <v>14095.8</v>
      </c>
      <c r="E119" s="249">
        <f t="shared" si="2"/>
        <v>14095.8</v>
      </c>
      <c r="F119" s="247" t="s">
        <v>1863</v>
      </c>
      <c r="G119" s="247" t="s">
        <v>1647</v>
      </c>
      <c r="H119" s="247" t="s">
        <v>1650</v>
      </c>
      <c r="I119" s="247" t="s">
        <v>1906</v>
      </c>
      <c r="J119" s="247" t="s">
        <v>906</v>
      </c>
      <c r="K119" s="247" t="s">
        <v>1867</v>
      </c>
      <c r="L119" s="247" t="s">
        <v>3069</v>
      </c>
      <c r="M119" s="250">
        <v>0.28</v>
      </c>
      <c r="N119" s="251">
        <f t="shared" si="3"/>
        <v>3946.824</v>
      </c>
    </row>
    <row r="120" spans="1:14" ht="15">
      <c r="A120" s="247" t="s">
        <v>907</v>
      </c>
      <c r="B120" s="247" t="s">
        <v>908</v>
      </c>
      <c r="C120" s="248">
        <v>0</v>
      </c>
      <c r="D120" s="248">
        <v>15112</v>
      </c>
      <c r="E120" s="249">
        <f t="shared" si="2"/>
        <v>15112</v>
      </c>
      <c r="F120" s="247" t="s">
        <v>1863</v>
      </c>
      <c r="G120" s="247" t="s">
        <v>1647</v>
      </c>
      <c r="H120" s="247" t="s">
        <v>1650</v>
      </c>
      <c r="I120" s="247" t="s">
        <v>1906</v>
      </c>
      <c r="J120" s="247" t="s">
        <v>906</v>
      </c>
      <c r="K120" s="247" t="s">
        <v>1867</v>
      </c>
      <c r="L120" s="247" t="s">
        <v>3069</v>
      </c>
      <c r="M120" s="250">
        <v>0.28</v>
      </c>
      <c r="N120" s="251">
        <f t="shared" si="3"/>
        <v>4231.360000000001</v>
      </c>
    </row>
    <row r="121" spans="1:14" ht="15">
      <c r="A121" s="247" t="s">
        <v>907</v>
      </c>
      <c r="B121" s="247" t="s">
        <v>908</v>
      </c>
      <c r="C121" s="248">
        <v>0</v>
      </c>
      <c r="D121" s="248">
        <v>13941.6</v>
      </c>
      <c r="E121" s="249">
        <f t="shared" si="2"/>
        <v>13941.6</v>
      </c>
      <c r="F121" s="247" t="s">
        <v>1863</v>
      </c>
      <c r="G121" s="247" t="s">
        <v>1647</v>
      </c>
      <c r="H121" s="247" t="s">
        <v>1650</v>
      </c>
      <c r="I121" s="247" t="s">
        <v>1906</v>
      </c>
      <c r="J121" s="247" t="s">
        <v>906</v>
      </c>
      <c r="K121" s="247" t="s">
        <v>1867</v>
      </c>
      <c r="L121" s="247" t="s">
        <v>3069</v>
      </c>
      <c r="M121" s="250">
        <v>0.28</v>
      </c>
      <c r="N121" s="251">
        <f t="shared" si="3"/>
        <v>3903.6480000000006</v>
      </c>
    </row>
    <row r="122" spans="1:14" ht="15">
      <c r="A122" s="247" t="s">
        <v>147</v>
      </c>
      <c r="B122" s="247" t="s">
        <v>148</v>
      </c>
      <c r="C122" s="248">
        <v>0</v>
      </c>
      <c r="D122" s="248">
        <v>15248.8</v>
      </c>
      <c r="E122" s="249">
        <f t="shared" si="2"/>
        <v>15248.8</v>
      </c>
      <c r="F122" s="247" t="s">
        <v>2286</v>
      </c>
      <c r="G122" s="247" t="s">
        <v>1695</v>
      </c>
      <c r="H122" s="247" t="s">
        <v>1696</v>
      </c>
      <c r="I122" s="247" t="s">
        <v>1906</v>
      </c>
      <c r="J122" s="247" t="s">
        <v>149</v>
      </c>
      <c r="K122" s="247" t="s">
        <v>1867</v>
      </c>
      <c r="L122" s="247" t="s">
        <v>2241</v>
      </c>
      <c r="M122" s="250">
        <v>0.2</v>
      </c>
      <c r="N122" s="251">
        <f t="shared" si="3"/>
        <v>3049.76</v>
      </c>
    </row>
    <row r="123" spans="1:14" ht="15">
      <c r="A123" s="247" t="s">
        <v>147</v>
      </c>
      <c r="B123" s="247" t="s">
        <v>148</v>
      </c>
      <c r="C123" s="248">
        <v>0</v>
      </c>
      <c r="D123" s="248">
        <v>9641.6</v>
      </c>
      <c r="E123" s="249">
        <f t="shared" si="2"/>
        <v>9641.6</v>
      </c>
      <c r="F123" s="247" t="s">
        <v>2286</v>
      </c>
      <c r="G123" s="247" t="s">
        <v>1695</v>
      </c>
      <c r="H123" s="247" t="s">
        <v>1696</v>
      </c>
      <c r="I123" s="247" t="s">
        <v>1906</v>
      </c>
      <c r="J123" s="247" t="s">
        <v>149</v>
      </c>
      <c r="K123" s="247" t="s">
        <v>1867</v>
      </c>
      <c r="L123" s="247" t="s">
        <v>2241</v>
      </c>
      <c r="M123" s="250">
        <v>0.2</v>
      </c>
      <c r="N123" s="251">
        <f t="shared" si="3"/>
        <v>1928.3200000000002</v>
      </c>
    </row>
    <row r="124" spans="1:14" ht="15">
      <c r="A124" s="247" t="s">
        <v>150</v>
      </c>
      <c r="B124" s="247" t="s">
        <v>151</v>
      </c>
      <c r="C124" s="248">
        <v>0</v>
      </c>
      <c r="D124" s="248">
        <v>15248.8</v>
      </c>
      <c r="E124" s="249">
        <f t="shared" si="2"/>
        <v>15248.8</v>
      </c>
      <c r="F124" s="247" t="s">
        <v>2286</v>
      </c>
      <c r="G124" s="247" t="s">
        <v>1695</v>
      </c>
      <c r="H124" s="247" t="s">
        <v>1696</v>
      </c>
      <c r="I124" s="247" t="s">
        <v>1906</v>
      </c>
      <c r="J124" s="247" t="s">
        <v>149</v>
      </c>
      <c r="K124" s="247" t="s">
        <v>1867</v>
      </c>
      <c r="L124" s="247" t="s">
        <v>2241</v>
      </c>
      <c r="M124" s="250">
        <v>0.2</v>
      </c>
      <c r="N124" s="251">
        <f t="shared" si="3"/>
        <v>3049.76</v>
      </c>
    </row>
    <row r="125" spans="1:14" ht="15">
      <c r="A125" s="247" t="s">
        <v>150</v>
      </c>
      <c r="B125" s="247" t="s">
        <v>151</v>
      </c>
      <c r="C125" s="248">
        <v>0</v>
      </c>
      <c r="D125" s="248">
        <v>25502.4</v>
      </c>
      <c r="E125" s="249">
        <f t="shared" si="2"/>
        <v>25502.4</v>
      </c>
      <c r="F125" s="247" t="s">
        <v>2286</v>
      </c>
      <c r="G125" s="247" t="s">
        <v>1695</v>
      </c>
      <c r="H125" s="247" t="s">
        <v>1696</v>
      </c>
      <c r="I125" s="247" t="s">
        <v>1906</v>
      </c>
      <c r="J125" s="247" t="s">
        <v>149</v>
      </c>
      <c r="K125" s="247" t="s">
        <v>1867</v>
      </c>
      <c r="L125" s="247" t="s">
        <v>2241</v>
      </c>
      <c r="M125" s="250">
        <v>0.2</v>
      </c>
      <c r="N125" s="251">
        <f t="shared" si="3"/>
        <v>5100.4800000000005</v>
      </c>
    </row>
    <row r="126" spans="1:14" ht="15">
      <c r="A126" s="247" t="s">
        <v>150</v>
      </c>
      <c r="B126" s="247" t="s">
        <v>151</v>
      </c>
      <c r="C126" s="248">
        <v>0</v>
      </c>
      <c r="D126" s="248">
        <v>28864</v>
      </c>
      <c r="E126" s="249">
        <f t="shared" si="2"/>
        <v>28864</v>
      </c>
      <c r="F126" s="247" t="s">
        <v>2286</v>
      </c>
      <c r="G126" s="247" t="s">
        <v>1695</v>
      </c>
      <c r="H126" s="247" t="s">
        <v>1696</v>
      </c>
      <c r="I126" s="247" t="s">
        <v>1906</v>
      </c>
      <c r="J126" s="247" t="s">
        <v>149</v>
      </c>
      <c r="K126" s="247" t="s">
        <v>1867</v>
      </c>
      <c r="L126" s="247" t="s">
        <v>2241</v>
      </c>
      <c r="M126" s="250">
        <v>0.2</v>
      </c>
      <c r="N126" s="251">
        <f t="shared" si="3"/>
        <v>5772.8</v>
      </c>
    </row>
    <row r="127" spans="1:14" ht="15">
      <c r="A127" s="247" t="s">
        <v>152</v>
      </c>
      <c r="B127" s="247" t="s">
        <v>153</v>
      </c>
      <c r="C127" s="248">
        <v>0</v>
      </c>
      <c r="D127" s="248">
        <v>16392.38</v>
      </c>
      <c r="E127" s="249">
        <f t="shared" si="2"/>
        <v>16392.38</v>
      </c>
      <c r="F127" s="247" t="s">
        <v>2286</v>
      </c>
      <c r="G127" s="247" t="s">
        <v>1697</v>
      </c>
      <c r="H127" s="247" t="s">
        <v>1698</v>
      </c>
      <c r="I127" s="247" t="s">
        <v>1906</v>
      </c>
      <c r="J127" s="247" t="s">
        <v>154</v>
      </c>
      <c r="K127" s="247" t="s">
        <v>1891</v>
      </c>
      <c r="L127" s="247" t="s">
        <v>2241</v>
      </c>
      <c r="M127" s="250">
        <v>0.2</v>
      </c>
      <c r="N127" s="251">
        <f t="shared" si="3"/>
        <v>3278.4760000000006</v>
      </c>
    </row>
    <row r="128" spans="1:14" ht="15">
      <c r="A128" s="247" t="s">
        <v>155</v>
      </c>
      <c r="B128" s="247" t="s">
        <v>156</v>
      </c>
      <c r="C128" s="248">
        <v>0</v>
      </c>
      <c r="D128" s="248">
        <v>16964.29</v>
      </c>
      <c r="E128" s="249">
        <f t="shared" si="2"/>
        <v>16964.29</v>
      </c>
      <c r="F128" s="247" t="s">
        <v>2286</v>
      </c>
      <c r="G128" s="247" t="s">
        <v>1697</v>
      </c>
      <c r="H128" s="247" t="s">
        <v>1698</v>
      </c>
      <c r="I128" s="247" t="s">
        <v>1906</v>
      </c>
      <c r="J128" s="247" t="s">
        <v>154</v>
      </c>
      <c r="K128" s="247" t="s">
        <v>1630</v>
      </c>
      <c r="L128" s="247" t="s">
        <v>2241</v>
      </c>
      <c r="M128" s="250">
        <v>0.2</v>
      </c>
      <c r="N128" s="251">
        <f t="shared" si="3"/>
        <v>3392.858</v>
      </c>
    </row>
    <row r="129" spans="1:14" ht="15">
      <c r="A129" s="247" t="s">
        <v>155</v>
      </c>
      <c r="B129" s="247" t="s">
        <v>156</v>
      </c>
      <c r="C129" s="248">
        <v>0</v>
      </c>
      <c r="D129" s="248">
        <v>1928.32</v>
      </c>
      <c r="E129" s="249">
        <f t="shared" si="2"/>
        <v>1928.32</v>
      </c>
      <c r="F129" s="247" t="s">
        <v>2286</v>
      </c>
      <c r="G129" s="247" t="s">
        <v>1697</v>
      </c>
      <c r="H129" s="247" t="s">
        <v>1698</v>
      </c>
      <c r="I129" s="247" t="s">
        <v>1906</v>
      </c>
      <c r="J129" s="247" t="s">
        <v>154</v>
      </c>
      <c r="K129" s="247" t="s">
        <v>1630</v>
      </c>
      <c r="L129" s="247" t="s">
        <v>2241</v>
      </c>
      <c r="M129" s="250">
        <v>0.2</v>
      </c>
      <c r="N129" s="251">
        <f t="shared" si="3"/>
        <v>385.664</v>
      </c>
    </row>
    <row r="130" spans="1:14" ht="15">
      <c r="A130" s="247" t="s">
        <v>157</v>
      </c>
      <c r="B130" s="247" t="s">
        <v>158</v>
      </c>
      <c r="C130" s="248">
        <v>0</v>
      </c>
      <c r="D130" s="248">
        <v>51532.8</v>
      </c>
      <c r="E130" s="249">
        <f aca="true" t="shared" si="4" ref="E130:E193">+D130-C130</f>
        <v>51532.8</v>
      </c>
      <c r="F130" s="247" t="s">
        <v>2286</v>
      </c>
      <c r="G130" s="247" t="s">
        <v>1697</v>
      </c>
      <c r="H130" s="247" t="s">
        <v>1698</v>
      </c>
      <c r="I130" s="247" t="s">
        <v>1906</v>
      </c>
      <c r="J130" s="247" t="s">
        <v>154</v>
      </c>
      <c r="K130" s="247" t="s">
        <v>1635</v>
      </c>
      <c r="L130" s="247" t="s">
        <v>2241</v>
      </c>
      <c r="M130" s="250">
        <v>0.2</v>
      </c>
      <c r="N130" s="251">
        <f aca="true" t="shared" si="5" ref="N130:N193">+M130*E130</f>
        <v>10306.560000000001</v>
      </c>
    </row>
    <row r="131" spans="1:14" ht="15">
      <c r="A131" s="247" t="s">
        <v>157</v>
      </c>
      <c r="B131" s="247" t="s">
        <v>158</v>
      </c>
      <c r="C131" s="248">
        <v>0</v>
      </c>
      <c r="D131" s="248">
        <v>71808</v>
      </c>
      <c r="E131" s="249">
        <f t="shared" si="4"/>
        <v>71808</v>
      </c>
      <c r="F131" s="247" t="s">
        <v>2286</v>
      </c>
      <c r="G131" s="247" t="s">
        <v>1697</v>
      </c>
      <c r="H131" s="247" t="s">
        <v>1698</v>
      </c>
      <c r="I131" s="247" t="s">
        <v>1906</v>
      </c>
      <c r="J131" s="247" t="s">
        <v>154</v>
      </c>
      <c r="K131" s="247" t="s">
        <v>1635</v>
      </c>
      <c r="L131" s="247" t="s">
        <v>2241</v>
      </c>
      <c r="M131" s="250">
        <v>0.2</v>
      </c>
      <c r="N131" s="251">
        <f t="shared" si="5"/>
        <v>14361.6</v>
      </c>
    </row>
    <row r="132" spans="1:14" ht="15">
      <c r="A132" s="247" t="s">
        <v>159</v>
      </c>
      <c r="B132" s="247" t="s">
        <v>160</v>
      </c>
      <c r="C132" s="248">
        <v>0</v>
      </c>
      <c r="D132" s="248">
        <v>16964.29</v>
      </c>
      <c r="E132" s="249">
        <f t="shared" si="4"/>
        <v>16964.29</v>
      </c>
      <c r="F132" s="247" t="s">
        <v>2286</v>
      </c>
      <c r="G132" s="247" t="s">
        <v>1697</v>
      </c>
      <c r="H132" s="247" t="s">
        <v>1698</v>
      </c>
      <c r="I132" s="247" t="s">
        <v>1906</v>
      </c>
      <c r="J132" s="247" t="s">
        <v>154</v>
      </c>
      <c r="K132" s="247" t="s">
        <v>1641</v>
      </c>
      <c r="L132" s="247" t="s">
        <v>2241</v>
      </c>
      <c r="M132" s="250">
        <v>0.2</v>
      </c>
      <c r="N132" s="251">
        <f t="shared" si="5"/>
        <v>3392.858</v>
      </c>
    </row>
    <row r="133" spans="1:14" ht="15">
      <c r="A133" s="247" t="s">
        <v>159</v>
      </c>
      <c r="B133" s="247" t="s">
        <v>160</v>
      </c>
      <c r="C133" s="248">
        <v>0</v>
      </c>
      <c r="D133" s="248">
        <v>2994.72</v>
      </c>
      <c r="E133" s="249">
        <f t="shared" si="4"/>
        <v>2994.72</v>
      </c>
      <c r="F133" s="247" t="s">
        <v>2286</v>
      </c>
      <c r="G133" s="247" t="s">
        <v>1697</v>
      </c>
      <c r="H133" s="247" t="s">
        <v>1698</v>
      </c>
      <c r="I133" s="247" t="s">
        <v>1906</v>
      </c>
      <c r="J133" s="247" t="s">
        <v>154</v>
      </c>
      <c r="K133" s="247" t="s">
        <v>1641</v>
      </c>
      <c r="L133" s="247" t="s">
        <v>2241</v>
      </c>
      <c r="M133" s="250">
        <v>0.2</v>
      </c>
      <c r="N133" s="251">
        <f t="shared" si="5"/>
        <v>598.944</v>
      </c>
    </row>
    <row r="134" spans="1:14" ht="15">
      <c r="A134" s="247" t="s">
        <v>159</v>
      </c>
      <c r="B134" s="247" t="s">
        <v>160</v>
      </c>
      <c r="C134" s="248">
        <v>0</v>
      </c>
      <c r="D134" s="248">
        <v>36305.5</v>
      </c>
      <c r="E134" s="249">
        <f t="shared" si="4"/>
        <v>36305.5</v>
      </c>
      <c r="F134" s="247" t="s">
        <v>2286</v>
      </c>
      <c r="G134" s="247" t="s">
        <v>1697</v>
      </c>
      <c r="H134" s="247" t="s">
        <v>1698</v>
      </c>
      <c r="I134" s="247" t="s">
        <v>1906</v>
      </c>
      <c r="J134" s="247" t="s">
        <v>154</v>
      </c>
      <c r="K134" s="247" t="s">
        <v>1641</v>
      </c>
      <c r="L134" s="247" t="s">
        <v>2241</v>
      </c>
      <c r="M134" s="250">
        <v>0.2</v>
      </c>
      <c r="N134" s="251">
        <f t="shared" si="5"/>
        <v>7261.1</v>
      </c>
    </row>
    <row r="135" spans="1:14" ht="15">
      <c r="A135" s="247" t="s">
        <v>159</v>
      </c>
      <c r="B135" s="247" t="s">
        <v>160</v>
      </c>
      <c r="C135" s="248">
        <v>0</v>
      </c>
      <c r="D135" s="248">
        <v>18152.75</v>
      </c>
      <c r="E135" s="249">
        <f t="shared" si="4"/>
        <v>18152.75</v>
      </c>
      <c r="F135" s="247" t="s">
        <v>2286</v>
      </c>
      <c r="G135" s="247" t="s">
        <v>1697</v>
      </c>
      <c r="H135" s="247" t="s">
        <v>1698</v>
      </c>
      <c r="I135" s="247" t="s">
        <v>1906</v>
      </c>
      <c r="J135" s="247" t="s">
        <v>154</v>
      </c>
      <c r="K135" s="247" t="s">
        <v>1641</v>
      </c>
      <c r="L135" s="247" t="s">
        <v>2241</v>
      </c>
      <c r="M135" s="250">
        <v>0.2</v>
      </c>
      <c r="N135" s="251">
        <f t="shared" si="5"/>
        <v>3630.55</v>
      </c>
    </row>
    <row r="136" spans="1:14" ht="15">
      <c r="A136" s="247" t="s">
        <v>161</v>
      </c>
      <c r="B136" s="247" t="s">
        <v>162</v>
      </c>
      <c r="C136" s="248">
        <v>0</v>
      </c>
      <c r="D136" s="248">
        <v>0</v>
      </c>
      <c r="E136" s="249">
        <f t="shared" si="4"/>
        <v>0</v>
      </c>
      <c r="F136" s="247" t="s">
        <v>2286</v>
      </c>
      <c r="G136" s="247" t="s">
        <v>1697</v>
      </c>
      <c r="H136" s="247" t="s">
        <v>1699</v>
      </c>
      <c r="I136" s="247" t="s">
        <v>1906</v>
      </c>
      <c r="J136" s="247" t="s">
        <v>163</v>
      </c>
      <c r="K136" s="247" t="s">
        <v>1867</v>
      </c>
      <c r="L136" s="247" t="s">
        <v>2241</v>
      </c>
      <c r="M136" s="250">
        <v>0.2</v>
      </c>
      <c r="N136" s="251">
        <f t="shared" si="5"/>
        <v>0</v>
      </c>
    </row>
    <row r="137" spans="1:14" ht="15">
      <c r="A137" s="247" t="s">
        <v>164</v>
      </c>
      <c r="B137" s="247" t="s">
        <v>153</v>
      </c>
      <c r="C137" s="248">
        <v>0</v>
      </c>
      <c r="D137" s="248">
        <v>16374.22</v>
      </c>
      <c r="E137" s="249">
        <f t="shared" si="4"/>
        <v>16374.22</v>
      </c>
      <c r="F137" s="247" t="s">
        <v>2286</v>
      </c>
      <c r="G137" s="247" t="s">
        <v>1697</v>
      </c>
      <c r="H137" s="247" t="s">
        <v>1700</v>
      </c>
      <c r="I137" s="247" t="s">
        <v>1906</v>
      </c>
      <c r="J137" s="247" t="s">
        <v>165</v>
      </c>
      <c r="K137" s="247" t="s">
        <v>1891</v>
      </c>
      <c r="L137" s="247" t="s">
        <v>2241</v>
      </c>
      <c r="M137" s="250">
        <v>0.2</v>
      </c>
      <c r="N137" s="251">
        <f t="shared" si="5"/>
        <v>3274.844</v>
      </c>
    </row>
    <row r="138" spans="1:14" ht="15">
      <c r="A138" s="247" t="s">
        <v>166</v>
      </c>
      <c r="B138" s="247" t="s">
        <v>167</v>
      </c>
      <c r="C138" s="248">
        <v>0</v>
      </c>
      <c r="D138" s="248">
        <v>112569.6</v>
      </c>
      <c r="E138" s="249">
        <f t="shared" si="4"/>
        <v>112569.6</v>
      </c>
      <c r="F138" s="247" t="s">
        <v>2286</v>
      </c>
      <c r="G138" s="247" t="s">
        <v>1697</v>
      </c>
      <c r="H138" s="247" t="s">
        <v>1700</v>
      </c>
      <c r="I138" s="247" t="s">
        <v>1906</v>
      </c>
      <c r="J138" s="247" t="s">
        <v>165</v>
      </c>
      <c r="K138" s="247" t="s">
        <v>1864</v>
      </c>
      <c r="L138" s="247" t="s">
        <v>2241</v>
      </c>
      <c r="M138" s="250">
        <v>0.2</v>
      </c>
      <c r="N138" s="251">
        <f t="shared" si="5"/>
        <v>22513.920000000002</v>
      </c>
    </row>
    <row r="139" spans="1:14" ht="15">
      <c r="A139" s="247" t="s">
        <v>168</v>
      </c>
      <c r="B139" s="247" t="s">
        <v>169</v>
      </c>
      <c r="C139" s="248">
        <v>0</v>
      </c>
      <c r="D139" s="248">
        <v>16717.53</v>
      </c>
      <c r="E139" s="249">
        <f t="shared" si="4"/>
        <v>16717.53</v>
      </c>
      <c r="F139" s="247" t="s">
        <v>2286</v>
      </c>
      <c r="G139" s="247" t="s">
        <v>1697</v>
      </c>
      <c r="H139" s="247" t="s">
        <v>1700</v>
      </c>
      <c r="I139" s="247" t="s">
        <v>1906</v>
      </c>
      <c r="J139" s="247" t="s">
        <v>165</v>
      </c>
      <c r="K139" s="247" t="s">
        <v>1635</v>
      </c>
      <c r="L139" s="247" t="s">
        <v>2241</v>
      </c>
      <c r="M139" s="250">
        <v>0.2</v>
      </c>
      <c r="N139" s="251">
        <f t="shared" si="5"/>
        <v>3343.506</v>
      </c>
    </row>
    <row r="140" spans="1:14" ht="15">
      <c r="A140" s="247" t="s">
        <v>168</v>
      </c>
      <c r="B140" s="247" t="s">
        <v>169</v>
      </c>
      <c r="C140" s="248">
        <v>0</v>
      </c>
      <c r="D140" s="248">
        <v>9501.43</v>
      </c>
      <c r="E140" s="249">
        <f t="shared" si="4"/>
        <v>9501.43</v>
      </c>
      <c r="F140" s="247" t="s">
        <v>2286</v>
      </c>
      <c r="G140" s="247" t="s">
        <v>1697</v>
      </c>
      <c r="H140" s="247" t="s">
        <v>1700</v>
      </c>
      <c r="I140" s="247" t="s">
        <v>1906</v>
      </c>
      <c r="J140" s="247" t="s">
        <v>165</v>
      </c>
      <c r="K140" s="247" t="s">
        <v>1635</v>
      </c>
      <c r="L140" s="247" t="s">
        <v>2241</v>
      </c>
      <c r="M140" s="250">
        <v>0.2</v>
      </c>
      <c r="N140" s="251">
        <f t="shared" si="5"/>
        <v>1900.286</v>
      </c>
    </row>
    <row r="141" spans="1:14" ht="15">
      <c r="A141" s="247" t="s">
        <v>170</v>
      </c>
      <c r="B141" s="247" t="s">
        <v>171</v>
      </c>
      <c r="C141" s="248">
        <v>0</v>
      </c>
      <c r="D141" s="248">
        <v>16964.29</v>
      </c>
      <c r="E141" s="249">
        <f t="shared" si="4"/>
        <v>16964.29</v>
      </c>
      <c r="F141" s="247" t="s">
        <v>2286</v>
      </c>
      <c r="G141" s="247" t="s">
        <v>1697</v>
      </c>
      <c r="H141" s="247" t="s">
        <v>1700</v>
      </c>
      <c r="I141" s="247" t="s">
        <v>1906</v>
      </c>
      <c r="J141" s="247" t="s">
        <v>165</v>
      </c>
      <c r="K141" s="247" t="s">
        <v>1635</v>
      </c>
      <c r="L141" s="247" t="s">
        <v>2241</v>
      </c>
      <c r="M141" s="250">
        <v>0.2</v>
      </c>
      <c r="N141" s="251">
        <f t="shared" si="5"/>
        <v>3392.858</v>
      </c>
    </row>
    <row r="142" spans="1:14" ht="15">
      <c r="A142" s="247" t="s">
        <v>170</v>
      </c>
      <c r="B142" s="247" t="s">
        <v>171</v>
      </c>
      <c r="C142" s="248">
        <v>0</v>
      </c>
      <c r="D142" s="248">
        <v>58088.8</v>
      </c>
      <c r="E142" s="249">
        <f t="shared" si="4"/>
        <v>58088.8</v>
      </c>
      <c r="F142" s="247" t="s">
        <v>2286</v>
      </c>
      <c r="G142" s="247" t="s">
        <v>1697</v>
      </c>
      <c r="H142" s="247" t="s">
        <v>1700</v>
      </c>
      <c r="I142" s="247" t="s">
        <v>1906</v>
      </c>
      <c r="J142" s="247" t="s">
        <v>165</v>
      </c>
      <c r="K142" s="247" t="s">
        <v>1635</v>
      </c>
      <c r="L142" s="247" t="s">
        <v>2241</v>
      </c>
      <c r="M142" s="250">
        <v>0.2</v>
      </c>
      <c r="N142" s="251">
        <f t="shared" si="5"/>
        <v>11617.760000000002</v>
      </c>
    </row>
    <row r="143" spans="1:14" ht="15">
      <c r="A143" s="247" t="s">
        <v>2306</v>
      </c>
      <c r="B143" s="247" t="s">
        <v>2307</v>
      </c>
      <c r="C143" s="248">
        <v>15768.403999999999</v>
      </c>
      <c r="D143" s="248">
        <v>16598.32</v>
      </c>
      <c r="E143" s="249">
        <f t="shared" si="4"/>
        <v>829.9160000000011</v>
      </c>
      <c r="F143" s="247" t="s">
        <v>1863</v>
      </c>
      <c r="G143" s="247" t="s">
        <v>1864</v>
      </c>
      <c r="H143" s="247" t="s">
        <v>2308</v>
      </c>
      <c r="I143" s="247" t="s">
        <v>2309</v>
      </c>
      <c r="J143" s="247" t="s">
        <v>2310</v>
      </c>
      <c r="K143" s="247" t="s">
        <v>2311</v>
      </c>
      <c r="L143" s="247" t="s">
        <v>2312</v>
      </c>
      <c r="M143" s="250">
        <v>0.4</v>
      </c>
      <c r="N143" s="251">
        <f t="shared" si="5"/>
        <v>331.9664000000005</v>
      </c>
    </row>
    <row r="144" spans="1:14" ht="15">
      <c r="A144" s="247" t="s">
        <v>2313</v>
      </c>
      <c r="B144" s="247" t="s">
        <v>2314</v>
      </c>
      <c r="C144" s="248">
        <v>5334.972</v>
      </c>
      <c r="D144" s="248">
        <v>5615.76</v>
      </c>
      <c r="E144" s="249">
        <f t="shared" si="4"/>
        <v>280.78800000000047</v>
      </c>
      <c r="F144" s="247" t="s">
        <v>1863</v>
      </c>
      <c r="G144" s="247" t="s">
        <v>1864</v>
      </c>
      <c r="H144" s="247" t="s">
        <v>2308</v>
      </c>
      <c r="I144" s="247" t="s">
        <v>2309</v>
      </c>
      <c r="J144" s="247" t="s">
        <v>2310</v>
      </c>
      <c r="K144" s="247" t="s">
        <v>2311</v>
      </c>
      <c r="L144" s="247" t="s">
        <v>2312</v>
      </c>
      <c r="M144" s="250">
        <v>0.4</v>
      </c>
      <c r="N144" s="251">
        <f t="shared" si="5"/>
        <v>112.31520000000019</v>
      </c>
    </row>
    <row r="145" spans="1:14" ht="15">
      <c r="A145" s="247" t="s">
        <v>2315</v>
      </c>
      <c r="B145" s="247" t="s">
        <v>2316</v>
      </c>
      <c r="C145" s="248">
        <v>74899.25456</v>
      </c>
      <c r="D145" s="248">
        <v>93976.48</v>
      </c>
      <c r="E145" s="249">
        <f t="shared" si="4"/>
        <v>19077.225439999995</v>
      </c>
      <c r="F145" s="247" t="s">
        <v>1863</v>
      </c>
      <c r="G145" s="247" t="s">
        <v>1864</v>
      </c>
      <c r="H145" s="247" t="s">
        <v>2308</v>
      </c>
      <c r="I145" s="247" t="s">
        <v>2309</v>
      </c>
      <c r="J145" s="247" t="s">
        <v>2310</v>
      </c>
      <c r="K145" s="247" t="s">
        <v>2311</v>
      </c>
      <c r="L145" s="247" t="s">
        <v>2312</v>
      </c>
      <c r="M145" s="250">
        <v>0.4</v>
      </c>
      <c r="N145" s="251">
        <f t="shared" si="5"/>
        <v>7630.890175999998</v>
      </c>
    </row>
    <row r="146" spans="1:14" ht="15">
      <c r="A146" s="247" t="s">
        <v>2317</v>
      </c>
      <c r="B146" s="247" t="s">
        <v>2318</v>
      </c>
      <c r="C146" s="248">
        <v>10689.966550000001</v>
      </c>
      <c r="D146" s="248">
        <v>21950.65</v>
      </c>
      <c r="E146" s="249">
        <f t="shared" si="4"/>
        <v>11260.68345</v>
      </c>
      <c r="F146" s="247" t="s">
        <v>1863</v>
      </c>
      <c r="G146" s="247" t="s">
        <v>1864</v>
      </c>
      <c r="H146" s="247" t="s">
        <v>2308</v>
      </c>
      <c r="I146" s="247" t="s">
        <v>2309</v>
      </c>
      <c r="J146" s="247" t="s">
        <v>2310</v>
      </c>
      <c r="K146" s="247" t="s">
        <v>2311</v>
      </c>
      <c r="L146" s="247" t="s">
        <v>2312</v>
      </c>
      <c r="M146" s="250">
        <v>0.4</v>
      </c>
      <c r="N146" s="251">
        <f t="shared" si="5"/>
        <v>4504.2733800000005</v>
      </c>
    </row>
    <row r="147" spans="1:14" ht="15">
      <c r="A147" s="247" t="s">
        <v>2319</v>
      </c>
      <c r="B147" s="247" t="s">
        <v>2320</v>
      </c>
      <c r="C147" s="248">
        <v>3080.329</v>
      </c>
      <c r="D147" s="248">
        <v>30803.29</v>
      </c>
      <c r="E147" s="249">
        <f t="shared" si="4"/>
        <v>27722.961</v>
      </c>
      <c r="F147" s="247" t="s">
        <v>1863</v>
      </c>
      <c r="G147" s="247" t="s">
        <v>1864</v>
      </c>
      <c r="H147" s="247" t="s">
        <v>2308</v>
      </c>
      <c r="I147" s="247" t="s">
        <v>2309</v>
      </c>
      <c r="J147" s="247" t="s">
        <v>2310</v>
      </c>
      <c r="K147" s="247" t="s">
        <v>2321</v>
      </c>
      <c r="L147" s="247" t="s">
        <v>2312</v>
      </c>
      <c r="M147" s="250">
        <v>0.4</v>
      </c>
      <c r="N147" s="251">
        <f t="shared" si="5"/>
        <v>11089.1844</v>
      </c>
    </row>
    <row r="148" spans="1:14" ht="15">
      <c r="A148" s="247" t="s">
        <v>2359</v>
      </c>
      <c r="B148" s="247" t="s">
        <v>2360</v>
      </c>
      <c r="C148" s="248">
        <v>802.1</v>
      </c>
      <c r="D148" s="248">
        <v>3208.4</v>
      </c>
      <c r="E148" s="249">
        <f t="shared" si="4"/>
        <v>2406.3</v>
      </c>
      <c r="F148" s="247" t="s">
        <v>1863</v>
      </c>
      <c r="G148" s="247" t="s">
        <v>1864</v>
      </c>
      <c r="H148" s="247" t="s">
        <v>1631</v>
      </c>
      <c r="I148" s="247" t="s">
        <v>2309</v>
      </c>
      <c r="J148" s="247" t="s">
        <v>2310</v>
      </c>
      <c r="K148" s="247" t="s">
        <v>2361</v>
      </c>
      <c r="L148" s="247" t="s">
        <v>2362</v>
      </c>
      <c r="M148" s="250">
        <v>0.32</v>
      </c>
      <c r="N148" s="251">
        <f t="shared" si="5"/>
        <v>770.0160000000001</v>
      </c>
    </row>
    <row r="149" spans="1:14" ht="15">
      <c r="A149" s="247" t="s">
        <v>2359</v>
      </c>
      <c r="B149" s="247" t="s">
        <v>2360</v>
      </c>
      <c r="C149" s="248">
        <v>12561.7667</v>
      </c>
      <c r="D149" s="248">
        <v>42582.26</v>
      </c>
      <c r="E149" s="249">
        <f t="shared" si="4"/>
        <v>30020.493300000002</v>
      </c>
      <c r="F149" s="247" t="s">
        <v>1863</v>
      </c>
      <c r="G149" s="247" t="s">
        <v>1864</v>
      </c>
      <c r="H149" s="247" t="s">
        <v>1631</v>
      </c>
      <c r="I149" s="247" t="s">
        <v>2309</v>
      </c>
      <c r="J149" s="247" t="s">
        <v>2310</v>
      </c>
      <c r="K149" s="247" t="s">
        <v>2361</v>
      </c>
      <c r="L149" s="247" t="s">
        <v>2362</v>
      </c>
      <c r="M149" s="250">
        <v>0.32</v>
      </c>
      <c r="N149" s="251">
        <f t="shared" si="5"/>
        <v>9606.557856000001</v>
      </c>
    </row>
    <row r="150" spans="1:14" ht="15">
      <c r="A150" s="247" t="s">
        <v>2369</v>
      </c>
      <c r="B150" s="247" t="s">
        <v>2370</v>
      </c>
      <c r="C150" s="248">
        <v>6565.39884</v>
      </c>
      <c r="D150" s="248">
        <v>121581.46</v>
      </c>
      <c r="E150" s="249">
        <f t="shared" si="4"/>
        <v>115016.06116000001</v>
      </c>
      <c r="F150" s="247" t="s">
        <v>1863</v>
      </c>
      <c r="G150" s="247" t="s">
        <v>1864</v>
      </c>
      <c r="H150" s="247" t="s">
        <v>1632</v>
      </c>
      <c r="I150" s="247" t="s">
        <v>2309</v>
      </c>
      <c r="J150" s="247" t="s">
        <v>2310</v>
      </c>
      <c r="K150" s="247" t="s">
        <v>2366</v>
      </c>
      <c r="L150" s="247" t="s">
        <v>2362</v>
      </c>
      <c r="M150" s="250">
        <v>0.32</v>
      </c>
      <c r="N150" s="251">
        <f t="shared" si="5"/>
        <v>36805.1395712</v>
      </c>
    </row>
    <row r="151" spans="1:14" ht="15">
      <c r="A151" s="247" t="s">
        <v>2371</v>
      </c>
      <c r="B151" s="247" t="s">
        <v>2372</v>
      </c>
      <c r="C151" s="248">
        <v>0</v>
      </c>
      <c r="D151" s="248">
        <v>23796</v>
      </c>
      <c r="E151" s="249">
        <f t="shared" si="4"/>
        <v>23796</v>
      </c>
      <c r="F151" s="247" t="s">
        <v>1863</v>
      </c>
      <c r="G151" s="247" t="s">
        <v>1864</v>
      </c>
      <c r="H151" s="247" t="s">
        <v>1632</v>
      </c>
      <c r="I151" s="247" t="s">
        <v>2309</v>
      </c>
      <c r="J151" s="247" t="s">
        <v>2310</v>
      </c>
      <c r="K151" s="247" t="s">
        <v>2361</v>
      </c>
      <c r="L151" s="247" t="s">
        <v>2362</v>
      </c>
      <c r="M151" s="250">
        <v>0.32</v>
      </c>
      <c r="N151" s="251">
        <f t="shared" si="5"/>
        <v>7614.72</v>
      </c>
    </row>
    <row r="152" spans="1:14" ht="15">
      <c r="A152" s="247" t="s">
        <v>2371</v>
      </c>
      <c r="B152" s="247" t="s">
        <v>2372</v>
      </c>
      <c r="C152" s="248">
        <v>0</v>
      </c>
      <c r="D152" s="248">
        <v>23560</v>
      </c>
      <c r="E152" s="249">
        <f t="shared" si="4"/>
        <v>23560</v>
      </c>
      <c r="F152" s="247" t="s">
        <v>1863</v>
      </c>
      <c r="G152" s="247" t="s">
        <v>1864</v>
      </c>
      <c r="H152" s="247" t="s">
        <v>1632</v>
      </c>
      <c r="I152" s="247" t="s">
        <v>2309</v>
      </c>
      <c r="J152" s="247" t="s">
        <v>2310</v>
      </c>
      <c r="K152" s="247" t="s">
        <v>2361</v>
      </c>
      <c r="L152" s="247" t="s">
        <v>2362</v>
      </c>
      <c r="M152" s="250">
        <v>0.32</v>
      </c>
      <c r="N152" s="251">
        <f t="shared" si="5"/>
        <v>7539.2</v>
      </c>
    </row>
    <row r="153" spans="1:14" ht="15">
      <c r="A153" s="247" t="s">
        <v>2381</v>
      </c>
      <c r="B153" s="247" t="s">
        <v>2382</v>
      </c>
      <c r="C153" s="248">
        <v>7581.2185</v>
      </c>
      <c r="D153" s="248">
        <v>7980.23</v>
      </c>
      <c r="E153" s="249">
        <f t="shared" si="4"/>
        <v>399.0114999999996</v>
      </c>
      <c r="F153" s="247" t="s">
        <v>1863</v>
      </c>
      <c r="G153" s="247" t="s">
        <v>1864</v>
      </c>
      <c r="H153" s="247" t="s">
        <v>1633</v>
      </c>
      <c r="I153" s="247" t="s">
        <v>2309</v>
      </c>
      <c r="J153" s="247" t="s">
        <v>2310</v>
      </c>
      <c r="K153" s="247" t="s">
        <v>1923</v>
      </c>
      <c r="L153" s="247" t="s">
        <v>2164</v>
      </c>
      <c r="M153" s="250">
        <v>0.3</v>
      </c>
      <c r="N153" s="251">
        <f t="shared" si="5"/>
        <v>119.70344999999988</v>
      </c>
    </row>
    <row r="154" spans="1:14" ht="15">
      <c r="A154" s="247" t="s">
        <v>2381</v>
      </c>
      <c r="B154" s="247" t="s">
        <v>2382</v>
      </c>
      <c r="C154" s="248">
        <v>7719.054</v>
      </c>
      <c r="D154" s="248">
        <v>8125.32</v>
      </c>
      <c r="E154" s="249">
        <f t="shared" si="4"/>
        <v>406.2659999999996</v>
      </c>
      <c r="F154" s="247" t="s">
        <v>1863</v>
      </c>
      <c r="G154" s="247" t="s">
        <v>1864</v>
      </c>
      <c r="H154" s="247" t="s">
        <v>1633</v>
      </c>
      <c r="I154" s="247" t="s">
        <v>2309</v>
      </c>
      <c r="J154" s="247" t="s">
        <v>2310</v>
      </c>
      <c r="K154" s="247" t="s">
        <v>1923</v>
      </c>
      <c r="L154" s="247" t="s">
        <v>2164</v>
      </c>
      <c r="M154" s="250">
        <v>0.3</v>
      </c>
      <c r="N154" s="251">
        <f t="shared" si="5"/>
        <v>121.87979999999988</v>
      </c>
    </row>
    <row r="155" spans="1:14" ht="15">
      <c r="A155" s="247" t="s">
        <v>2383</v>
      </c>
      <c r="B155" s="247" t="s">
        <v>2384</v>
      </c>
      <c r="C155" s="248">
        <v>0</v>
      </c>
      <c r="D155" s="248">
        <v>9300</v>
      </c>
      <c r="E155" s="249">
        <f t="shared" si="4"/>
        <v>9300</v>
      </c>
      <c r="F155" s="247" t="s">
        <v>1863</v>
      </c>
      <c r="G155" s="247" t="s">
        <v>1864</v>
      </c>
      <c r="H155" s="247" t="s">
        <v>1633</v>
      </c>
      <c r="I155" s="247" t="s">
        <v>2309</v>
      </c>
      <c r="J155" s="247" t="s">
        <v>2310</v>
      </c>
      <c r="K155" s="247" t="s">
        <v>2385</v>
      </c>
      <c r="L155" s="247" t="s">
        <v>2164</v>
      </c>
      <c r="M155" s="250">
        <v>0.3</v>
      </c>
      <c r="N155" s="251">
        <f t="shared" si="5"/>
        <v>2790</v>
      </c>
    </row>
    <row r="156" spans="1:14" ht="15">
      <c r="A156" s="247" t="s">
        <v>2383</v>
      </c>
      <c r="B156" s="247" t="s">
        <v>2384</v>
      </c>
      <c r="C156" s="248">
        <v>0</v>
      </c>
      <c r="D156" s="248">
        <v>9300</v>
      </c>
      <c r="E156" s="249">
        <f t="shared" si="4"/>
        <v>9300</v>
      </c>
      <c r="F156" s="247" t="s">
        <v>1863</v>
      </c>
      <c r="G156" s="247" t="s">
        <v>1864</v>
      </c>
      <c r="H156" s="247" t="s">
        <v>1633</v>
      </c>
      <c r="I156" s="247" t="s">
        <v>2309</v>
      </c>
      <c r="J156" s="247" t="s">
        <v>2310</v>
      </c>
      <c r="K156" s="247" t="s">
        <v>2385</v>
      </c>
      <c r="L156" s="247" t="s">
        <v>2164</v>
      </c>
      <c r="M156" s="250">
        <v>0.3</v>
      </c>
      <c r="N156" s="251">
        <f t="shared" si="5"/>
        <v>2790</v>
      </c>
    </row>
    <row r="157" spans="1:14" ht="15">
      <c r="A157" s="247" t="s">
        <v>2386</v>
      </c>
      <c r="B157" s="247" t="s">
        <v>2387</v>
      </c>
      <c r="C157" s="248">
        <v>3100</v>
      </c>
      <c r="D157" s="248">
        <v>6200</v>
      </c>
      <c r="E157" s="249">
        <f t="shared" si="4"/>
        <v>3100</v>
      </c>
      <c r="F157" s="247" t="s">
        <v>1863</v>
      </c>
      <c r="G157" s="247" t="s">
        <v>1864</v>
      </c>
      <c r="H157" s="247" t="s">
        <v>1633</v>
      </c>
      <c r="I157" s="247" t="s">
        <v>2309</v>
      </c>
      <c r="J157" s="247" t="s">
        <v>2310</v>
      </c>
      <c r="K157" s="247" t="s">
        <v>2385</v>
      </c>
      <c r="L157" s="247" t="s">
        <v>2164</v>
      </c>
      <c r="M157" s="250">
        <v>0.3</v>
      </c>
      <c r="N157" s="251">
        <f t="shared" si="5"/>
        <v>930</v>
      </c>
    </row>
    <row r="158" spans="1:14" ht="15">
      <c r="A158" s="247" t="s">
        <v>2388</v>
      </c>
      <c r="B158" s="247" t="s">
        <v>2389</v>
      </c>
      <c r="C158" s="248">
        <v>0</v>
      </c>
      <c r="D158" s="248">
        <v>4960</v>
      </c>
      <c r="E158" s="249">
        <f t="shared" si="4"/>
        <v>4960</v>
      </c>
      <c r="F158" s="247" t="s">
        <v>1863</v>
      </c>
      <c r="G158" s="247" t="s">
        <v>1864</v>
      </c>
      <c r="H158" s="247" t="s">
        <v>1633</v>
      </c>
      <c r="I158" s="247" t="s">
        <v>2309</v>
      </c>
      <c r="J158" s="247" t="s">
        <v>2310</v>
      </c>
      <c r="K158" s="247" t="s">
        <v>2385</v>
      </c>
      <c r="L158" s="247" t="s">
        <v>2164</v>
      </c>
      <c r="M158" s="250">
        <v>0.3</v>
      </c>
      <c r="N158" s="251">
        <f t="shared" si="5"/>
        <v>1488</v>
      </c>
    </row>
    <row r="159" spans="1:14" ht="15">
      <c r="A159" s="247" t="s">
        <v>2390</v>
      </c>
      <c r="B159" s="247" t="s">
        <v>2391</v>
      </c>
      <c r="C159" s="248">
        <v>8463</v>
      </c>
      <c r="D159" s="248">
        <v>18600</v>
      </c>
      <c r="E159" s="249">
        <f t="shared" si="4"/>
        <v>10137</v>
      </c>
      <c r="F159" s="247" t="s">
        <v>1863</v>
      </c>
      <c r="G159" s="247" t="s">
        <v>1864</v>
      </c>
      <c r="H159" s="247" t="s">
        <v>1633</v>
      </c>
      <c r="I159" s="247" t="s">
        <v>2309</v>
      </c>
      <c r="J159" s="247" t="s">
        <v>2310</v>
      </c>
      <c r="K159" s="247" t="s">
        <v>2392</v>
      </c>
      <c r="L159" s="247" t="s">
        <v>2164</v>
      </c>
      <c r="M159" s="250">
        <v>0.3</v>
      </c>
      <c r="N159" s="251">
        <f t="shared" si="5"/>
        <v>3041.1</v>
      </c>
    </row>
    <row r="160" spans="1:14" ht="15">
      <c r="A160" s="247" t="s">
        <v>2399</v>
      </c>
      <c r="B160" s="247" t="s">
        <v>2400</v>
      </c>
      <c r="C160" s="248">
        <v>2821</v>
      </c>
      <c r="D160" s="248">
        <v>4030</v>
      </c>
      <c r="E160" s="249">
        <f t="shared" si="4"/>
        <v>1209</v>
      </c>
      <c r="F160" s="247" t="s">
        <v>1863</v>
      </c>
      <c r="G160" s="247" t="s">
        <v>1864</v>
      </c>
      <c r="H160" s="247" t="s">
        <v>1634</v>
      </c>
      <c r="I160" s="247" t="s">
        <v>2309</v>
      </c>
      <c r="J160" s="247" t="s">
        <v>2310</v>
      </c>
      <c r="K160" s="247" t="s">
        <v>1666</v>
      </c>
      <c r="L160" s="247" t="s">
        <v>2164</v>
      </c>
      <c r="M160" s="250">
        <v>0.3</v>
      </c>
      <c r="N160" s="251">
        <f t="shared" si="5"/>
        <v>362.7</v>
      </c>
    </row>
    <row r="161" spans="1:14" ht="15">
      <c r="A161" s="247" t="s">
        <v>2401</v>
      </c>
      <c r="B161" s="247" t="s">
        <v>2402</v>
      </c>
      <c r="C161" s="248">
        <v>0</v>
      </c>
      <c r="D161" s="248">
        <v>7750</v>
      </c>
      <c r="E161" s="249">
        <f t="shared" si="4"/>
        <v>7750</v>
      </c>
      <c r="F161" s="247" t="s">
        <v>1863</v>
      </c>
      <c r="G161" s="247" t="s">
        <v>1864</v>
      </c>
      <c r="H161" s="247" t="s">
        <v>1634</v>
      </c>
      <c r="I161" s="247" t="s">
        <v>2309</v>
      </c>
      <c r="J161" s="247" t="s">
        <v>2310</v>
      </c>
      <c r="K161" s="247" t="s">
        <v>2403</v>
      </c>
      <c r="L161" s="247" t="s">
        <v>2164</v>
      </c>
      <c r="M161" s="250">
        <v>0.3</v>
      </c>
      <c r="N161" s="251">
        <f t="shared" si="5"/>
        <v>2325</v>
      </c>
    </row>
    <row r="162" spans="1:14" ht="15">
      <c r="A162" s="247" t="s">
        <v>2363</v>
      </c>
      <c r="B162" s="247" t="s">
        <v>2364</v>
      </c>
      <c r="C162" s="248">
        <v>0</v>
      </c>
      <c r="D162" s="248">
        <v>121292.79</v>
      </c>
      <c r="E162" s="249">
        <f t="shared" si="4"/>
        <v>121292.79</v>
      </c>
      <c r="F162" s="247" t="s">
        <v>1863</v>
      </c>
      <c r="G162" s="247" t="s">
        <v>1864</v>
      </c>
      <c r="H162" s="247" t="s">
        <v>1631</v>
      </c>
      <c r="I162" s="247" t="s">
        <v>2365</v>
      </c>
      <c r="J162" s="247" t="s">
        <v>1906</v>
      </c>
      <c r="K162" s="247" t="s">
        <v>2366</v>
      </c>
      <c r="L162" s="247" t="s">
        <v>2362</v>
      </c>
      <c r="M162" s="250">
        <v>0.32</v>
      </c>
      <c r="N162" s="251">
        <f t="shared" si="5"/>
        <v>38813.6928</v>
      </c>
    </row>
    <row r="163" spans="1:14" ht="15">
      <c r="A163" s="247" t="s">
        <v>2363</v>
      </c>
      <c r="B163" s="247" t="s">
        <v>2364</v>
      </c>
      <c r="C163" s="248">
        <v>0</v>
      </c>
      <c r="D163" s="248">
        <v>3624</v>
      </c>
      <c r="E163" s="249">
        <f t="shared" si="4"/>
        <v>3624</v>
      </c>
      <c r="F163" s="247" t="s">
        <v>1863</v>
      </c>
      <c r="G163" s="247" t="s">
        <v>1864</v>
      </c>
      <c r="H163" s="247" t="s">
        <v>1631</v>
      </c>
      <c r="I163" s="247" t="s">
        <v>2365</v>
      </c>
      <c r="J163" s="247" t="s">
        <v>1906</v>
      </c>
      <c r="K163" s="247" t="s">
        <v>2366</v>
      </c>
      <c r="L163" s="247" t="s">
        <v>2362</v>
      </c>
      <c r="M163" s="250">
        <v>0.32</v>
      </c>
      <c r="N163" s="251">
        <f t="shared" si="5"/>
        <v>1159.68</v>
      </c>
    </row>
    <row r="164" spans="1:14" ht="15">
      <c r="A164" s="247" t="s">
        <v>2367</v>
      </c>
      <c r="B164" s="247" t="s">
        <v>2368</v>
      </c>
      <c r="C164" s="248">
        <v>0</v>
      </c>
      <c r="D164" s="248">
        <v>3801.72</v>
      </c>
      <c r="E164" s="249">
        <f t="shared" si="4"/>
        <v>3801.72</v>
      </c>
      <c r="F164" s="247" t="s">
        <v>1863</v>
      </c>
      <c r="G164" s="247" t="s">
        <v>1864</v>
      </c>
      <c r="H164" s="247" t="s">
        <v>1631</v>
      </c>
      <c r="I164" s="247" t="s">
        <v>2365</v>
      </c>
      <c r="J164" s="247" t="s">
        <v>1906</v>
      </c>
      <c r="K164" s="247" t="s">
        <v>1665</v>
      </c>
      <c r="L164" s="247" t="s">
        <v>2362</v>
      </c>
      <c r="M164" s="250">
        <v>0.32</v>
      </c>
      <c r="N164" s="251">
        <f t="shared" si="5"/>
        <v>1216.5503999999999</v>
      </c>
    </row>
    <row r="165" spans="1:14" ht="15">
      <c r="A165" s="247" t="s">
        <v>2367</v>
      </c>
      <c r="B165" s="247" t="s">
        <v>2368</v>
      </c>
      <c r="C165" s="248">
        <v>0</v>
      </c>
      <c r="D165" s="248">
        <v>20304.54</v>
      </c>
      <c r="E165" s="249">
        <f t="shared" si="4"/>
        <v>20304.54</v>
      </c>
      <c r="F165" s="247" t="s">
        <v>1863</v>
      </c>
      <c r="G165" s="247" t="s">
        <v>1864</v>
      </c>
      <c r="H165" s="247" t="s">
        <v>1631</v>
      </c>
      <c r="I165" s="247" t="s">
        <v>2365</v>
      </c>
      <c r="J165" s="247" t="s">
        <v>1906</v>
      </c>
      <c r="K165" s="247" t="s">
        <v>1665</v>
      </c>
      <c r="L165" s="247" t="s">
        <v>2362</v>
      </c>
      <c r="M165" s="250">
        <v>0.32</v>
      </c>
      <c r="N165" s="251">
        <f t="shared" si="5"/>
        <v>6497.4528</v>
      </c>
    </row>
    <row r="166" spans="1:14" ht="15">
      <c r="A166" s="247" t="s">
        <v>2373</v>
      </c>
      <c r="B166" s="247" t="s">
        <v>2374</v>
      </c>
      <c r="C166" s="248">
        <v>0</v>
      </c>
      <c r="D166" s="248">
        <v>364662.24</v>
      </c>
      <c r="E166" s="249">
        <f t="shared" si="4"/>
        <v>364662.24</v>
      </c>
      <c r="F166" s="247" t="s">
        <v>1863</v>
      </c>
      <c r="G166" s="247" t="s">
        <v>1864</v>
      </c>
      <c r="H166" s="247" t="s">
        <v>1632</v>
      </c>
      <c r="I166" s="247" t="s">
        <v>2365</v>
      </c>
      <c r="J166" s="247" t="s">
        <v>1906</v>
      </c>
      <c r="K166" s="247" t="s">
        <v>2375</v>
      </c>
      <c r="L166" s="247" t="s">
        <v>2362</v>
      </c>
      <c r="M166" s="250">
        <v>0.32</v>
      </c>
      <c r="N166" s="251">
        <f t="shared" si="5"/>
        <v>116691.9168</v>
      </c>
    </row>
    <row r="167" spans="1:14" ht="15">
      <c r="A167" s="247" t="s">
        <v>2376</v>
      </c>
      <c r="B167" s="247" t="s">
        <v>2377</v>
      </c>
      <c r="C167" s="248">
        <v>0</v>
      </c>
      <c r="D167" s="248">
        <v>3808.17</v>
      </c>
      <c r="E167" s="249">
        <f t="shared" si="4"/>
        <v>3808.17</v>
      </c>
      <c r="F167" s="247" t="s">
        <v>1863</v>
      </c>
      <c r="G167" s="247" t="s">
        <v>1864</v>
      </c>
      <c r="H167" s="247" t="s">
        <v>1632</v>
      </c>
      <c r="I167" s="247" t="s">
        <v>2365</v>
      </c>
      <c r="J167" s="247" t="s">
        <v>1906</v>
      </c>
      <c r="K167" s="247" t="s">
        <v>1667</v>
      </c>
      <c r="L167" s="247" t="s">
        <v>2362</v>
      </c>
      <c r="M167" s="250">
        <v>0.32</v>
      </c>
      <c r="N167" s="251">
        <f t="shared" si="5"/>
        <v>1218.6144000000002</v>
      </c>
    </row>
    <row r="168" spans="1:14" ht="15">
      <c r="A168" s="247" t="s">
        <v>2376</v>
      </c>
      <c r="B168" s="247" t="s">
        <v>2377</v>
      </c>
      <c r="C168" s="248">
        <v>0</v>
      </c>
      <c r="D168" s="248">
        <v>10888.9</v>
      </c>
      <c r="E168" s="249">
        <f t="shared" si="4"/>
        <v>10888.9</v>
      </c>
      <c r="F168" s="247" t="s">
        <v>1863</v>
      </c>
      <c r="G168" s="247" t="s">
        <v>1864</v>
      </c>
      <c r="H168" s="247" t="s">
        <v>1632</v>
      </c>
      <c r="I168" s="247" t="s">
        <v>2365</v>
      </c>
      <c r="J168" s="247" t="s">
        <v>1906</v>
      </c>
      <c r="K168" s="247" t="s">
        <v>1667</v>
      </c>
      <c r="L168" s="247" t="s">
        <v>2362</v>
      </c>
      <c r="M168" s="250">
        <v>0.32</v>
      </c>
      <c r="N168" s="251">
        <f t="shared" si="5"/>
        <v>3484.448</v>
      </c>
    </row>
    <row r="169" spans="1:14" ht="15">
      <c r="A169" s="247" t="s">
        <v>2378</v>
      </c>
      <c r="B169" s="247" t="s">
        <v>2379</v>
      </c>
      <c r="C169" s="248">
        <v>0</v>
      </c>
      <c r="D169" s="248">
        <v>1364.98</v>
      </c>
      <c r="E169" s="249">
        <f t="shared" si="4"/>
        <v>1364.98</v>
      </c>
      <c r="F169" s="247" t="s">
        <v>1863</v>
      </c>
      <c r="G169" s="247" t="s">
        <v>1864</v>
      </c>
      <c r="H169" s="247" t="s">
        <v>1632</v>
      </c>
      <c r="I169" s="247" t="s">
        <v>2365</v>
      </c>
      <c r="J169" s="247" t="s">
        <v>1906</v>
      </c>
      <c r="K169" s="247" t="s">
        <v>2380</v>
      </c>
      <c r="L169" s="247" t="s">
        <v>2362</v>
      </c>
      <c r="M169" s="250">
        <v>0.32</v>
      </c>
      <c r="N169" s="251">
        <f t="shared" si="5"/>
        <v>436.7936</v>
      </c>
    </row>
    <row r="170" spans="1:14" ht="15">
      <c r="A170" s="247" t="s">
        <v>2378</v>
      </c>
      <c r="B170" s="247" t="s">
        <v>2379</v>
      </c>
      <c r="C170" s="248">
        <v>0</v>
      </c>
      <c r="D170" s="248">
        <v>7785.85</v>
      </c>
      <c r="E170" s="249">
        <f t="shared" si="4"/>
        <v>7785.85</v>
      </c>
      <c r="F170" s="247" t="s">
        <v>1863</v>
      </c>
      <c r="G170" s="247" t="s">
        <v>1864</v>
      </c>
      <c r="H170" s="247" t="s">
        <v>1632</v>
      </c>
      <c r="I170" s="247" t="s">
        <v>2365</v>
      </c>
      <c r="J170" s="247" t="s">
        <v>1906</v>
      </c>
      <c r="K170" s="247" t="s">
        <v>2380</v>
      </c>
      <c r="L170" s="247" t="s">
        <v>2362</v>
      </c>
      <c r="M170" s="250">
        <v>0.32</v>
      </c>
      <c r="N170" s="251">
        <f t="shared" si="5"/>
        <v>2491.472</v>
      </c>
    </row>
    <row r="171" spans="1:14" ht="15">
      <c r="A171" s="247" t="s">
        <v>2393</v>
      </c>
      <c r="B171" s="247" t="s">
        <v>2394</v>
      </c>
      <c r="C171" s="248">
        <v>0</v>
      </c>
      <c r="D171" s="248">
        <v>35643.9</v>
      </c>
      <c r="E171" s="249">
        <f t="shared" si="4"/>
        <v>35643.9</v>
      </c>
      <c r="F171" s="247" t="s">
        <v>1863</v>
      </c>
      <c r="G171" s="247" t="s">
        <v>1864</v>
      </c>
      <c r="H171" s="247" t="s">
        <v>1633</v>
      </c>
      <c r="I171" s="247" t="s">
        <v>2365</v>
      </c>
      <c r="J171" s="247" t="s">
        <v>1906</v>
      </c>
      <c r="K171" s="247" t="s">
        <v>1864</v>
      </c>
      <c r="L171" s="247" t="s">
        <v>2164</v>
      </c>
      <c r="M171" s="250">
        <v>0.3</v>
      </c>
      <c r="N171" s="251">
        <f t="shared" si="5"/>
        <v>10693.17</v>
      </c>
    </row>
    <row r="172" spans="1:14" ht="15">
      <c r="A172" s="247" t="s">
        <v>2395</v>
      </c>
      <c r="B172" s="247" t="s">
        <v>2396</v>
      </c>
      <c r="C172" s="248">
        <v>0</v>
      </c>
      <c r="D172" s="248">
        <v>722.64</v>
      </c>
      <c r="E172" s="249">
        <f t="shared" si="4"/>
        <v>722.64</v>
      </c>
      <c r="F172" s="247" t="s">
        <v>1863</v>
      </c>
      <c r="G172" s="247" t="s">
        <v>1864</v>
      </c>
      <c r="H172" s="247" t="s">
        <v>1633</v>
      </c>
      <c r="I172" s="247" t="s">
        <v>2365</v>
      </c>
      <c r="J172" s="247" t="s">
        <v>1906</v>
      </c>
      <c r="K172" s="247" t="s">
        <v>1635</v>
      </c>
      <c r="L172" s="247" t="s">
        <v>2164</v>
      </c>
      <c r="M172" s="250">
        <v>0.3</v>
      </c>
      <c r="N172" s="251">
        <f t="shared" si="5"/>
        <v>216.792</v>
      </c>
    </row>
    <row r="173" spans="1:14" ht="15">
      <c r="A173" s="247" t="s">
        <v>2397</v>
      </c>
      <c r="B173" s="247" t="s">
        <v>2398</v>
      </c>
      <c r="C173" s="248">
        <v>0</v>
      </c>
      <c r="D173" s="248">
        <v>334.48</v>
      </c>
      <c r="E173" s="249">
        <f t="shared" si="4"/>
        <v>334.48</v>
      </c>
      <c r="F173" s="247" t="s">
        <v>1863</v>
      </c>
      <c r="G173" s="247" t="s">
        <v>1864</v>
      </c>
      <c r="H173" s="247" t="s">
        <v>1633</v>
      </c>
      <c r="I173" s="247" t="s">
        <v>2365</v>
      </c>
      <c r="J173" s="247" t="s">
        <v>1906</v>
      </c>
      <c r="K173" s="247" t="s">
        <v>1641</v>
      </c>
      <c r="L173" s="247" t="s">
        <v>2164</v>
      </c>
      <c r="M173" s="250">
        <v>0.3</v>
      </c>
      <c r="N173" s="251">
        <f t="shared" si="5"/>
        <v>100.34400000000001</v>
      </c>
    </row>
    <row r="174" spans="1:14" ht="15">
      <c r="A174" s="247" t="s">
        <v>2397</v>
      </c>
      <c r="B174" s="247" t="s">
        <v>2398</v>
      </c>
      <c r="C174" s="248">
        <v>0</v>
      </c>
      <c r="D174" s="248">
        <v>9588.95</v>
      </c>
      <c r="E174" s="249">
        <f t="shared" si="4"/>
        <v>9588.95</v>
      </c>
      <c r="F174" s="247" t="s">
        <v>1863</v>
      </c>
      <c r="G174" s="247" t="s">
        <v>1864</v>
      </c>
      <c r="H174" s="247" t="s">
        <v>1633</v>
      </c>
      <c r="I174" s="247" t="s">
        <v>2365</v>
      </c>
      <c r="J174" s="247" t="s">
        <v>1906</v>
      </c>
      <c r="K174" s="247" t="s">
        <v>1641</v>
      </c>
      <c r="L174" s="247" t="s">
        <v>2164</v>
      </c>
      <c r="M174" s="250">
        <v>0.3</v>
      </c>
      <c r="N174" s="251">
        <f t="shared" si="5"/>
        <v>2876.685</v>
      </c>
    </row>
    <row r="175" spans="1:14" ht="15">
      <c r="A175" s="247" t="s">
        <v>2404</v>
      </c>
      <c r="B175" s="247" t="s">
        <v>2405</v>
      </c>
      <c r="C175" s="248">
        <v>0</v>
      </c>
      <c r="D175" s="248">
        <v>2790</v>
      </c>
      <c r="E175" s="249">
        <f t="shared" si="4"/>
        <v>2790</v>
      </c>
      <c r="F175" s="247" t="s">
        <v>1863</v>
      </c>
      <c r="G175" s="247" t="s">
        <v>1864</v>
      </c>
      <c r="H175" s="247" t="s">
        <v>1634</v>
      </c>
      <c r="I175" s="247" t="s">
        <v>2365</v>
      </c>
      <c r="J175" s="247" t="s">
        <v>1906</v>
      </c>
      <c r="K175" s="247" t="s">
        <v>2406</v>
      </c>
      <c r="L175" s="247" t="s">
        <v>2164</v>
      </c>
      <c r="M175" s="250">
        <v>0.3</v>
      </c>
      <c r="N175" s="251">
        <f t="shared" si="5"/>
        <v>837</v>
      </c>
    </row>
    <row r="176" spans="1:14" ht="15">
      <c r="A176" s="247" t="s">
        <v>2407</v>
      </c>
      <c r="B176" s="247" t="s">
        <v>2408</v>
      </c>
      <c r="C176" s="248">
        <v>0</v>
      </c>
      <c r="D176" s="248">
        <v>3074.4</v>
      </c>
      <c r="E176" s="249">
        <f t="shared" si="4"/>
        <v>3074.4</v>
      </c>
      <c r="F176" s="247" t="s">
        <v>1863</v>
      </c>
      <c r="G176" s="247" t="s">
        <v>1864</v>
      </c>
      <c r="H176" s="247" t="s">
        <v>1634</v>
      </c>
      <c r="I176" s="247" t="s">
        <v>2365</v>
      </c>
      <c r="J176" s="247" t="s">
        <v>1906</v>
      </c>
      <c r="K176" s="247" t="s">
        <v>2409</v>
      </c>
      <c r="L176" s="247" t="s">
        <v>2164</v>
      </c>
      <c r="M176" s="250">
        <v>0.3</v>
      </c>
      <c r="N176" s="251">
        <f t="shared" si="5"/>
        <v>922.3199999999999</v>
      </c>
    </row>
    <row r="177" spans="1:14" ht="15">
      <c r="A177" s="247" t="s">
        <v>2322</v>
      </c>
      <c r="B177" s="247" t="s">
        <v>2323</v>
      </c>
      <c r="C177" s="248">
        <v>1604.2</v>
      </c>
      <c r="D177" s="248">
        <v>1604.2</v>
      </c>
      <c r="E177" s="249">
        <f t="shared" si="4"/>
        <v>0</v>
      </c>
      <c r="F177" s="247" t="s">
        <v>1863</v>
      </c>
      <c r="G177" s="247" t="s">
        <v>1864</v>
      </c>
      <c r="H177" s="247" t="s">
        <v>2308</v>
      </c>
      <c r="I177" s="247" t="s">
        <v>2324</v>
      </c>
      <c r="J177" s="247" t="s">
        <v>2325</v>
      </c>
      <c r="K177" s="247" t="s">
        <v>2326</v>
      </c>
      <c r="L177" s="247" t="s">
        <v>2312</v>
      </c>
      <c r="M177" s="250">
        <v>0.4</v>
      </c>
      <c r="N177" s="251">
        <f t="shared" si="5"/>
        <v>0</v>
      </c>
    </row>
    <row r="178" spans="1:14" ht="15">
      <c r="A178" s="247" t="s">
        <v>2327</v>
      </c>
      <c r="B178" s="247" t="s">
        <v>2328</v>
      </c>
      <c r="C178" s="248">
        <v>0</v>
      </c>
      <c r="D178" s="248">
        <v>32025</v>
      </c>
      <c r="E178" s="249">
        <f t="shared" si="4"/>
        <v>32025</v>
      </c>
      <c r="F178" s="247" t="s">
        <v>1863</v>
      </c>
      <c r="G178" s="247" t="s">
        <v>1864</v>
      </c>
      <c r="H178" s="247" t="s">
        <v>2308</v>
      </c>
      <c r="I178" s="247" t="s">
        <v>2324</v>
      </c>
      <c r="J178" s="247" t="s">
        <v>2325</v>
      </c>
      <c r="K178" s="247" t="s">
        <v>2326</v>
      </c>
      <c r="L178" s="247" t="s">
        <v>2312</v>
      </c>
      <c r="M178" s="250">
        <v>0.4</v>
      </c>
      <c r="N178" s="251">
        <f t="shared" si="5"/>
        <v>12810</v>
      </c>
    </row>
    <row r="179" spans="1:14" ht="15">
      <c r="A179" s="247" t="s">
        <v>2327</v>
      </c>
      <c r="B179" s="247" t="s">
        <v>2328</v>
      </c>
      <c r="C179" s="248">
        <v>0</v>
      </c>
      <c r="D179" s="248">
        <v>1604.2</v>
      </c>
      <c r="E179" s="249">
        <f t="shared" si="4"/>
        <v>1604.2</v>
      </c>
      <c r="F179" s="247" t="s">
        <v>1863</v>
      </c>
      <c r="G179" s="247" t="s">
        <v>1864</v>
      </c>
      <c r="H179" s="247" t="s">
        <v>2308</v>
      </c>
      <c r="I179" s="247" t="s">
        <v>2324</v>
      </c>
      <c r="J179" s="247" t="s">
        <v>2325</v>
      </c>
      <c r="K179" s="247" t="s">
        <v>2326</v>
      </c>
      <c r="L179" s="247" t="s">
        <v>2312</v>
      </c>
      <c r="M179" s="250">
        <v>0.4</v>
      </c>
      <c r="N179" s="251">
        <f t="shared" si="5"/>
        <v>641.6800000000001</v>
      </c>
    </row>
    <row r="180" spans="1:14" ht="15">
      <c r="A180" s="247" t="s">
        <v>2329</v>
      </c>
      <c r="B180" s="247" t="s">
        <v>2330</v>
      </c>
      <c r="C180" s="248">
        <v>0</v>
      </c>
      <c r="D180" s="248">
        <v>2566.72</v>
      </c>
      <c r="E180" s="249">
        <f t="shared" si="4"/>
        <v>2566.72</v>
      </c>
      <c r="F180" s="247" t="s">
        <v>1863</v>
      </c>
      <c r="G180" s="247" t="s">
        <v>1864</v>
      </c>
      <c r="H180" s="247" t="s">
        <v>2308</v>
      </c>
      <c r="I180" s="247" t="s">
        <v>2324</v>
      </c>
      <c r="J180" s="247" t="s">
        <v>2325</v>
      </c>
      <c r="K180" s="247" t="s">
        <v>2326</v>
      </c>
      <c r="L180" s="247" t="s">
        <v>2312</v>
      </c>
      <c r="M180" s="250">
        <v>0.4</v>
      </c>
      <c r="N180" s="251">
        <f t="shared" si="5"/>
        <v>1026.6879999999999</v>
      </c>
    </row>
    <row r="181" spans="1:14" ht="15">
      <c r="A181" s="247" t="s">
        <v>2329</v>
      </c>
      <c r="B181" s="247" t="s">
        <v>2330</v>
      </c>
      <c r="C181" s="248">
        <v>0</v>
      </c>
      <c r="D181" s="248">
        <v>2520.48</v>
      </c>
      <c r="E181" s="249">
        <f t="shared" si="4"/>
        <v>2520.48</v>
      </c>
      <c r="F181" s="247" t="s">
        <v>1863</v>
      </c>
      <c r="G181" s="247" t="s">
        <v>1864</v>
      </c>
      <c r="H181" s="247" t="s">
        <v>2308</v>
      </c>
      <c r="I181" s="247" t="s">
        <v>2324</v>
      </c>
      <c r="J181" s="247" t="s">
        <v>2325</v>
      </c>
      <c r="K181" s="247" t="s">
        <v>2326</v>
      </c>
      <c r="L181" s="247" t="s">
        <v>2312</v>
      </c>
      <c r="M181" s="250">
        <v>0.4</v>
      </c>
      <c r="N181" s="251">
        <f t="shared" si="5"/>
        <v>1008.192</v>
      </c>
    </row>
    <row r="182" spans="1:14" ht="15">
      <c r="A182" s="247" t="s">
        <v>2329</v>
      </c>
      <c r="B182" s="247" t="s">
        <v>2330</v>
      </c>
      <c r="C182" s="248">
        <v>0</v>
      </c>
      <c r="D182" s="248">
        <v>640.5</v>
      </c>
      <c r="E182" s="249">
        <f t="shared" si="4"/>
        <v>640.5</v>
      </c>
      <c r="F182" s="247" t="s">
        <v>1863</v>
      </c>
      <c r="G182" s="247" t="s">
        <v>1864</v>
      </c>
      <c r="H182" s="247" t="s">
        <v>2308</v>
      </c>
      <c r="I182" s="247" t="s">
        <v>2324</v>
      </c>
      <c r="J182" s="247" t="s">
        <v>2325</v>
      </c>
      <c r="K182" s="247" t="s">
        <v>2326</v>
      </c>
      <c r="L182" s="247" t="s">
        <v>2312</v>
      </c>
      <c r="M182" s="250">
        <v>0.4</v>
      </c>
      <c r="N182" s="251">
        <f t="shared" si="5"/>
        <v>256.2</v>
      </c>
    </row>
    <row r="183" spans="1:14" ht="15">
      <c r="A183" s="247" t="s">
        <v>2331</v>
      </c>
      <c r="B183" s="247" t="s">
        <v>2332</v>
      </c>
      <c r="C183" s="248">
        <v>0</v>
      </c>
      <c r="D183" s="248">
        <v>8401.6</v>
      </c>
      <c r="E183" s="249">
        <f t="shared" si="4"/>
        <v>8401.6</v>
      </c>
      <c r="F183" s="247" t="s">
        <v>1863</v>
      </c>
      <c r="G183" s="247" t="s">
        <v>1864</v>
      </c>
      <c r="H183" s="247" t="s">
        <v>2308</v>
      </c>
      <c r="I183" s="247" t="s">
        <v>2324</v>
      </c>
      <c r="J183" s="247" t="s">
        <v>2325</v>
      </c>
      <c r="K183" s="247" t="s">
        <v>2326</v>
      </c>
      <c r="L183" s="247" t="s">
        <v>2312</v>
      </c>
      <c r="M183" s="250">
        <v>0.4</v>
      </c>
      <c r="N183" s="251">
        <f t="shared" si="5"/>
        <v>3360.6400000000003</v>
      </c>
    </row>
    <row r="184" spans="1:14" ht="15">
      <c r="A184" s="247" t="s">
        <v>2333</v>
      </c>
      <c r="B184" s="247" t="s">
        <v>2334</v>
      </c>
      <c r="C184" s="248">
        <v>0</v>
      </c>
      <c r="D184" s="248">
        <v>3850.08</v>
      </c>
      <c r="E184" s="249">
        <f t="shared" si="4"/>
        <v>3850.08</v>
      </c>
      <c r="F184" s="247" t="s">
        <v>1863</v>
      </c>
      <c r="G184" s="247" t="s">
        <v>1864</v>
      </c>
      <c r="H184" s="247" t="s">
        <v>2308</v>
      </c>
      <c r="I184" s="247" t="s">
        <v>2324</v>
      </c>
      <c r="J184" s="247" t="s">
        <v>2325</v>
      </c>
      <c r="K184" s="247" t="s">
        <v>2326</v>
      </c>
      <c r="L184" s="247" t="s">
        <v>2312</v>
      </c>
      <c r="M184" s="250">
        <v>0.4</v>
      </c>
      <c r="N184" s="251">
        <f t="shared" si="5"/>
        <v>1540.0320000000002</v>
      </c>
    </row>
    <row r="185" spans="1:14" ht="15">
      <c r="A185" s="247" t="s">
        <v>2335</v>
      </c>
      <c r="B185" s="247" t="s">
        <v>2336</v>
      </c>
      <c r="C185" s="248">
        <v>0</v>
      </c>
      <c r="D185" s="248">
        <v>3850.08</v>
      </c>
      <c r="E185" s="249">
        <f t="shared" si="4"/>
        <v>3850.08</v>
      </c>
      <c r="F185" s="247" t="s">
        <v>1863</v>
      </c>
      <c r="G185" s="247" t="s">
        <v>1864</v>
      </c>
      <c r="H185" s="247" t="s">
        <v>2308</v>
      </c>
      <c r="I185" s="247" t="s">
        <v>2324</v>
      </c>
      <c r="J185" s="247" t="s">
        <v>2325</v>
      </c>
      <c r="K185" s="247" t="s">
        <v>2326</v>
      </c>
      <c r="L185" s="247" t="s">
        <v>2312</v>
      </c>
      <c r="M185" s="250">
        <v>0.4</v>
      </c>
      <c r="N185" s="251">
        <f t="shared" si="5"/>
        <v>1540.0320000000002</v>
      </c>
    </row>
    <row r="186" spans="1:14" ht="15">
      <c r="A186" s="247" t="s">
        <v>2337</v>
      </c>
      <c r="B186" s="247" t="s">
        <v>2338</v>
      </c>
      <c r="C186" s="248">
        <v>1260.24</v>
      </c>
      <c r="D186" s="248">
        <v>2520.48</v>
      </c>
      <c r="E186" s="249">
        <f t="shared" si="4"/>
        <v>1260.24</v>
      </c>
      <c r="F186" s="247" t="s">
        <v>1863</v>
      </c>
      <c r="G186" s="247" t="s">
        <v>1864</v>
      </c>
      <c r="H186" s="247" t="s">
        <v>2308</v>
      </c>
      <c r="I186" s="247" t="s">
        <v>2324</v>
      </c>
      <c r="J186" s="247" t="s">
        <v>2325</v>
      </c>
      <c r="K186" s="247" t="s">
        <v>2326</v>
      </c>
      <c r="L186" s="247" t="s">
        <v>2312</v>
      </c>
      <c r="M186" s="250">
        <v>0.4</v>
      </c>
      <c r="N186" s="251">
        <f t="shared" si="5"/>
        <v>504.096</v>
      </c>
    </row>
    <row r="187" spans="1:14" ht="15">
      <c r="A187" s="247" t="s">
        <v>2339</v>
      </c>
      <c r="B187" s="247" t="s">
        <v>2340</v>
      </c>
      <c r="C187" s="248">
        <v>298.08</v>
      </c>
      <c r="D187" s="248">
        <v>596.16</v>
      </c>
      <c r="E187" s="249">
        <f t="shared" si="4"/>
        <v>298.08</v>
      </c>
      <c r="F187" s="247" t="s">
        <v>1863</v>
      </c>
      <c r="G187" s="247" t="s">
        <v>1864</v>
      </c>
      <c r="H187" s="247" t="s">
        <v>2308</v>
      </c>
      <c r="I187" s="247" t="s">
        <v>2324</v>
      </c>
      <c r="J187" s="247" t="s">
        <v>2325</v>
      </c>
      <c r="K187" s="247" t="s">
        <v>2326</v>
      </c>
      <c r="L187" s="247" t="s">
        <v>2312</v>
      </c>
      <c r="M187" s="250">
        <v>0.4</v>
      </c>
      <c r="N187" s="251">
        <f t="shared" si="5"/>
        <v>119.232</v>
      </c>
    </row>
    <row r="188" spans="1:14" ht="15">
      <c r="A188" s="247" t="s">
        <v>1861</v>
      </c>
      <c r="B188" s="247" t="s">
        <v>1862</v>
      </c>
      <c r="C188" s="248">
        <v>69045.9</v>
      </c>
      <c r="D188" s="248">
        <v>70455</v>
      </c>
      <c r="E188" s="249">
        <f t="shared" si="4"/>
        <v>1409.1000000000058</v>
      </c>
      <c r="F188" s="247" t="s">
        <v>1863</v>
      </c>
      <c r="G188" s="247" t="s">
        <v>2877</v>
      </c>
      <c r="H188" s="247">
        <v>120</v>
      </c>
      <c r="I188" s="247" t="s">
        <v>1865</v>
      </c>
      <c r="J188" s="247" t="s">
        <v>1866</v>
      </c>
      <c r="K188" s="247" t="s">
        <v>1867</v>
      </c>
      <c r="L188" s="247" t="s">
        <v>1868</v>
      </c>
      <c r="M188" s="250">
        <v>0.05</v>
      </c>
      <c r="N188" s="251">
        <f t="shared" si="5"/>
        <v>70.4550000000003</v>
      </c>
    </row>
    <row r="189" spans="1:14" ht="15">
      <c r="A189" s="247" t="s">
        <v>1869</v>
      </c>
      <c r="B189" s="247" t="s">
        <v>1870</v>
      </c>
      <c r="C189" s="248">
        <v>103415.2925</v>
      </c>
      <c r="D189" s="248">
        <v>121665.05</v>
      </c>
      <c r="E189" s="249">
        <f t="shared" si="4"/>
        <v>18249.757500000007</v>
      </c>
      <c r="F189" s="247" t="s">
        <v>1863</v>
      </c>
      <c r="G189" s="247" t="s">
        <v>2877</v>
      </c>
      <c r="H189" s="247">
        <v>120</v>
      </c>
      <c r="I189" s="247" t="s">
        <v>1865</v>
      </c>
      <c r="J189" s="247" t="s">
        <v>1866</v>
      </c>
      <c r="K189" s="247" t="s">
        <v>1867</v>
      </c>
      <c r="L189" s="247" t="s">
        <v>1868</v>
      </c>
      <c r="M189" s="250">
        <v>0.05</v>
      </c>
      <c r="N189" s="251">
        <f t="shared" si="5"/>
        <v>912.4878750000004</v>
      </c>
    </row>
    <row r="190" spans="1:14" ht="15">
      <c r="A190" s="247" t="s">
        <v>1871</v>
      </c>
      <c r="B190" s="247" t="s">
        <v>1872</v>
      </c>
      <c r="C190" s="248">
        <v>102125</v>
      </c>
      <c r="D190" s="248">
        <v>215000</v>
      </c>
      <c r="E190" s="249">
        <f t="shared" si="4"/>
        <v>112875</v>
      </c>
      <c r="F190" s="247" t="s">
        <v>1863</v>
      </c>
      <c r="G190" s="247" t="s">
        <v>2877</v>
      </c>
      <c r="H190" s="247">
        <v>120</v>
      </c>
      <c r="I190" s="247" t="s">
        <v>1865</v>
      </c>
      <c r="J190" s="247" t="s">
        <v>1873</v>
      </c>
      <c r="K190" s="247" t="s">
        <v>1630</v>
      </c>
      <c r="L190" s="247" t="s">
        <v>1868</v>
      </c>
      <c r="M190" s="250">
        <v>0.05</v>
      </c>
      <c r="N190" s="251">
        <f t="shared" si="5"/>
        <v>5643.75</v>
      </c>
    </row>
    <row r="191" spans="1:14" ht="15">
      <c r="A191" s="247" t="s">
        <v>1871</v>
      </c>
      <c r="B191" s="247" t="s">
        <v>1872</v>
      </c>
      <c r="C191" s="248">
        <v>102514.5</v>
      </c>
      <c r="D191" s="248">
        <v>215820</v>
      </c>
      <c r="E191" s="249">
        <f t="shared" si="4"/>
        <v>113305.5</v>
      </c>
      <c r="F191" s="247" t="s">
        <v>1863</v>
      </c>
      <c r="G191" s="247" t="s">
        <v>2877</v>
      </c>
      <c r="H191" s="247">
        <v>120</v>
      </c>
      <c r="I191" s="247" t="s">
        <v>1865</v>
      </c>
      <c r="J191" s="247" t="s">
        <v>1873</v>
      </c>
      <c r="K191" s="247" t="s">
        <v>1630</v>
      </c>
      <c r="L191" s="247" t="s">
        <v>1868</v>
      </c>
      <c r="M191" s="250">
        <v>0.05</v>
      </c>
      <c r="N191" s="251">
        <f t="shared" si="5"/>
        <v>5665.275000000001</v>
      </c>
    </row>
    <row r="192" spans="1:14" ht="15">
      <c r="A192" s="247" t="s">
        <v>1874</v>
      </c>
      <c r="B192" s="247" t="s">
        <v>1875</v>
      </c>
      <c r="C192" s="248">
        <v>5258</v>
      </c>
      <c r="D192" s="248">
        <v>239000</v>
      </c>
      <c r="E192" s="249">
        <f t="shared" si="4"/>
        <v>233742</v>
      </c>
      <c r="F192" s="247" t="s">
        <v>1863</v>
      </c>
      <c r="G192" s="247" t="s">
        <v>2877</v>
      </c>
      <c r="H192" s="247">
        <v>120</v>
      </c>
      <c r="I192" s="247" t="s">
        <v>1865</v>
      </c>
      <c r="J192" s="247" t="s">
        <v>1873</v>
      </c>
      <c r="K192" s="247" t="s">
        <v>1635</v>
      </c>
      <c r="L192" s="247" t="s">
        <v>1868</v>
      </c>
      <c r="M192" s="250">
        <v>0.05</v>
      </c>
      <c r="N192" s="251">
        <f t="shared" si="5"/>
        <v>11687.1</v>
      </c>
    </row>
    <row r="193" spans="1:14" ht="15">
      <c r="A193" s="247" t="s">
        <v>1874</v>
      </c>
      <c r="B193" s="247" t="s">
        <v>1875</v>
      </c>
      <c r="C193" s="248">
        <v>4316.4</v>
      </c>
      <c r="D193" s="248">
        <v>215820</v>
      </c>
      <c r="E193" s="249">
        <f t="shared" si="4"/>
        <v>211503.6</v>
      </c>
      <c r="F193" s="247" t="s">
        <v>1863</v>
      </c>
      <c r="G193" s="247" t="s">
        <v>2877</v>
      </c>
      <c r="H193" s="247">
        <v>120</v>
      </c>
      <c r="I193" s="247" t="s">
        <v>1865</v>
      </c>
      <c r="J193" s="247" t="s">
        <v>1873</v>
      </c>
      <c r="K193" s="247" t="s">
        <v>1635</v>
      </c>
      <c r="L193" s="247" t="s">
        <v>1868</v>
      </c>
      <c r="M193" s="250">
        <v>0.05</v>
      </c>
      <c r="N193" s="251">
        <f t="shared" si="5"/>
        <v>10575.18</v>
      </c>
    </row>
    <row r="194" spans="1:14" ht="15">
      <c r="A194" s="247" t="s">
        <v>1876</v>
      </c>
      <c r="B194" s="247" t="s">
        <v>1877</v>
      </c>
      <c r="C194" s="248">
        <v>0</v>
      </c>
      <c r="D194" s="248">
        <v>220000</v>
      </c>
      <c r="E194" s="249">
        <f aca="true" t="shared" si="6" ref="E194:E257">+D194-C194</f>
        <v>220000</v>
      </c>
      <c r="F194" s="247" t="s">
        <v>1863</v>
      </c>
      <c r="G194" s="247" t="s">
        <v>2877</v>
      </c>
      <c r="H194" s="247">
        <v>120</v>
      </c>
      <c r="I194" s="247" t="s">
        <v>1865</v>
      </c>
      <c r="J194" s="247" t="s">
        <v>1878</v>
      </c>
      <c r="K194" s="247" t="s">
        <v>1630</v>
      </c>
      <c r="L194" s="247" t="s">
        <v>1868</v>
      </c>
      <c r="M194" s="250">
        <v>0.05</v>
      </c>
      <c r="N194" s="251">
        <f aca="true" t="shared" si="7" ref="N194:N257">+M194*E194</f>
        <v>11000</v>
      </c>
    </row>
    <row r="195" spans="1:14" ht="15">
      <c r="A195" s="247" t="s">
        <v>1879</v>
      </c>
      <c r="B195" s="247" t="s">
        <v>1880</v>
      </c>
      <c r="C195" s="248">
        <v>278617.5</v>
      </c>
      <c r="D195" s="248">
        <v>371490</v>
      </c>
      <c r="E195" s="249">
        <f t="shared" si="6"/>
        <v>92872.5</v>
      </c>
      <c r="F195" s="247" t="s">
        <v>1863</v>
      </c>
      <c r="G195" s="247" t="s">
        <v>2877</v>
      </c>
      <c r="H195" s="247">
        <v>120</v>
      </c>
      <c r="I195" s="247" t="s">
        <v>1865</v>
      </c>
      <c r="J195" s="247" t="s">
        <v>1881</v>
      </c>
      <c r="K195" s="247" t="s">
        <v>1630</v>
      </c>
      <c r="L195" s="247" t="s">
        <v>1868</v>
      </c>
      <c r="M195" s="250">
        <v>0.05</v>
      </c>
      <c r="N195" s="251">
        <f t="shared" si="7"/>
        <v>4643.625</v>
      </c>
    </row>
    <row r="196" spans="1:14" ht="15">
      <c r="A196" s="247" t="s">
        <v>1882</v>
      </c>
      <c r="B196" s="247" t="s">
        <v>1883</v>
      </c>
      <c r="C196" s="248">
        <v>0</v>
      </c>
      <c r="D196" s="248">
        <v>260000</v>
      </c>
      <c r="E196" s="249">
        <f t="shared" si="6"/>
        <v>260000</v>
      </c>
      <c r="F196" s="247" t="s">
        <v>1863</v>
      </c>
      <c r="G196" s="247" t="s">
        <v>2877</v>
      </c>
      <c r="H196" s="247">
        <v>120</v>
      </c>
      <c r="I196" s="247" t="s">
        <v>1865</v>
      </c>
      <c r="J196" s="247" t="s">
        <v>1881</v>
      </c>
      <c r="K196" s="247" t="s">
        <v>1635</v>
      </c>
      <c r="L196" s="247" t="s">
        <v>1868</v>
      </c>
      <c r="M196" s="250">
        <v>0.05</v>
      </c>
      <c r="N196" s="251">
        <f t="shared" si="7"/>
        <v>13000</v>
      </c>
    </row>
    <row r="197" spans="1:14" ht="15">
      <c r="A197" s="247" t="s">
        <v>1884</v>
      </c>
      <c r="B197" s="247" t="s">
        <v>1885</v>
      </c>
      <c r="C197" s="248">
        <v>0</v>
      </c>
      <c r="D197" s="248">
        <v>200000</v>
      </c>
      <c r="E197" s="249">
        <f t="shared" si="6"/>
        <v>200000</v>
      </c>
      <c r="F197" s="247" t="s">
        <v>1863</v>
      </c>
      <c r="G197" s="247" t="s">
        <v>2877</v>
      </c>
      <c r="H197" s="247">
        <v>120</v>
      </c>
      <c r="I197" s="247" t="s">
        <v>1865</v>
      </c>
      <c r="J197" s="247" t="s">
        <v>1881</v>
      </c>
      <c r="K197" s="247" t="s">
        <v>1645</v>
      </c>
      <c r="L197" s="247" t="s">
        <v>1868</v>
      </c>
      <c r="M197" s="250">
        <v>0.05</v>
      </c>
      <c r="N197" s="251">
        <f t="shared" si="7"/>
        <v>10000</v>
      </c>
    </row>
    <row r="198" spans="1:14" ht="15">
      <c r="A198" s="247" t="s">
        <v>1886</v>
      </c>
      <c r="B198" s="247" t="s">
        <v>1887</v>
      </c>
      <c r="C198" s="248">
        <v>0</v>
      </c>
      <c r="D198" s="248">
        <v>200000</v>
      </c>
      <c r="E198" s="249">
        <f t="shared" si="6"/>
        <v>200000</v>
      </c>
      <c r="F198" s="247" t="s">
        <v>1863</v>
      </c>
      <c r="G198" s="247" t="s">
        <v>2877</v>
      </c>
      <c r="H198" s="247">
        <v>120</v>
      </c>
      <c r="I198" s="247" t="s">
        <v>1865</v>
      </c>
      <c r="J198" s="247" t="s">
        <v>1881</v>
      </c>
      <c r="K198" s="247" t="s">
        <v>1651</v>
      </c>
      <c r="L198" s="247" t="s">
        <v>1868</v>
      </c>
      <c r="M198" s="250">
        <v>0.05</v>
      </c>
      <c r="N198" s="251">
        <f t="shared" si="7"/>
        <v>10000</v>
      </c>
    </row>
    <row r="199" spans="1:14" ht="15">
      <c r="A199" s="247" t="s">
        <v>1888</v>
      </c>
      <c r="B199" s="247" t="s">
        <v>1889</v>
      </c>
      <c r="C199" s="248">
        <v>0</v>
      </c>
      <c r="D199" s="248">
        <v>375000</v>
      </c>
      <c r="E199" s="249">
        <f t="shared" si="6"/>
        <v>375000</v>
      </c>
      <c r="F199" s="247" t="s">
        <v>1863</v>
      </c>
      <c r="G199" s="247" t="s">
        <v>2877</v>
      </c>
      <c r="H199" s="247">
        <v>120</v>
      </c>
      <c r="I199" s="247" t="s">
        <v>1865</v>
      </c>
      <c r="J199" s="247" t="s">
        <v>1890</v>
      </c>
      <c r="K199" s="247" t="s">
        <v>1891</v>
      </c>
      <c r="L199" s="247" t="s">
        <v>1868</v>
      </c>
      <c r="M199" s="250">
        <v>0.05</v>
      </c>
      <c r="N199" s="251">
        <f t="shared" si="7"/>
        <v>18750</v>
      </c>
    </row>
    <row r="200" spans="1:14" ht="15">
      <c r="A200" s="247" t="s">
        <v>1892</v>
      </c>
      <c r="B200" s="247" t="s">
        <v>1893</v>
      </c>
      <c r="C200" s="248">
        <v>0</v>
      </c>
      <c r="D200" s="248">
        <v>375560</v>
      </c>
      <c r="E200" s="249">
        <f t="shared" si="6"/>
        <v>375560</v>
      </c>
      <c r="F200" s="247" t="s">
        <v>1863</v>
      </c>
      <c r="G200" s="247" t="s">
        <v>2877</v>
      </c>
      <c r="H200" s="247">
        <v>120</v>
      </c>
      <c r="I200" s="247" t="s">
        <v>1865</v>
      </c>
      <c r="J200" s="247" t="s">
        <v>1890</v>
      </c>
      <c r="K200" s="247" t="s">
        <v>1641</v>
      </c>
      <c r="L200" s="247" t="s">
        <v>1868</v>
      </c>
      <c r="M200" s="250">
        <v>0.05</v>
      </c>
      <c r="N200" s="251">
        <f t="shared" si="7"/>
        <v>18778</v>
      </c>
    </row>
    <row r="201" spans="1:14" ht="15">
      <c r="A201" s="247" t="s">
        <v>1894</v>
      </c>
      <c r="B201" s="247" t="s">
        <v>1889</v>
      </c>
      <c r="C201" s="248">
        <v>0</v>
      </c>
      <c r="D201" s="248">
        <v>350000</v>
      </c>
      <c r="E201" s="249">
        <f t="shared" si="6"/>
        <v>350000</v>
      </c>
      <c r="F201" s="247" t="s">
        <v>1863</v>
      </c>
      <c r="G201" s="247" t="s">
        <v>2877</v>
      </c>
      <c r="H201" s="247">
        <v>120</v>
      </c>
      <c r="I201" s="247" t="s">
        <v>1865</v>
      </c>
      <c r="J201" s="247" t="s">
        <v>1895</v>
      </c>
      <c r="K201" s="247" t="s">
        <v>1891</v>
      </c>
      <c r="L201" s="247" t="s">
        <v>1868</v>
      </c>
      <c r="M201" s="250">
        <v>0.05</v>
      </c>
      <c r="N201" s="251">
        <f t="shared" si="7"/>
        <v>17500</v>
      </c>
    </row>
    <row r="202" spans="1:14" ht="15">
      <c r="A202" s="247" t="s">
        <v>1896</v>
      </c>
      <c r="B202" s="247" t="s">
        <v>1893</v>
      </c>
      <c r="C202" s="248">
        <v>0</v>
      </c>
      <c r="D202" s="248">
        <v>375000</v>
      </c>
      <c r="E202" s="249">
        <f t="shared" si="6"/>
        <v>375000</v>
      </c>
      <c r="F202" s="247" t="s">
        <v>1863</v>
      </c>
      <c r="G202" s="247" t="s">
        <v>2877</v>
      </c>
      <c r="H202" s="247">
        <v>120</v>
      </c>
      <c r="I202" s="247" t="s">
        <v>1865</v>
      </c>
      <c r="J202" s="247" t="s">
        <v>1895</v>
      </c>
      <c r="K202" s="247" t="s">
        <v>1635</v>
      </c>
      <c r="L202" s="247" t="s">
        <v>1868</v>
      </c>
      <c r="M202" s="250">
        <v>0.05</v>
      </c>
      <c r="N202" s="251">
        <f t="shared" si="7"/>
        <v>18750</v>
      </c>
    </row>
    <row r="203" spans="1:14" ht="15">
      <c r="A203" s="247" t="s">
        <v>1897</v>
      </c>
      <c r="B203" s="247" t="s">
        <v>1889</v>
      </c>
      <c r="C203" s="248">
        <v>0</v>
      </c>
      <c r="D203" s="248">
        <v>350000</v>
      </c>
      <c r="E203" s="249">
        <f t="shared" si="6"/>
        <v>350000</v>
      </c>
      <c r="F203" s="247" t="s">
        <v>1863</v>
      </c>
      <c r="G203" s="247" t="s">
        <v>2877</v>
      </c>
      <c r="H203" s="247">
        <v>120</v>
      </c>
      <c r="I203" s="247" t="s">
        <v>1865</v>
      </c>
      <c r="J203" s="247" t="s">
        <v>1898</v>
      </c>
      <c r="K203" s="247" t="s">
        <v>1635</v>
      </c>
      <c r="L203" s="247" t="s">
        <v>1868</v>
      </c>
      <c r="M203" s="250">
        <v>0.05</v>
      </c>
      <c r="N203" s="251">
        <f t="shared" si="7"/>
        <v>17500</v>
      </c>
    </row>
    <row r="204" spans="1:14" ht="15">
      <c r="A204" s="247" t="s">
        <v>1899</v>
      </c>
      <c r="B204" s="247" t="s">
        <v>1893</v>
      </c>
      <c r="C204" s="248">
        <v>0</v>
      </c>
      <c r="D204" s="248">
        <v>375000</v>
      </c>
      <c r="E204" s="249">
        <f t="shared" si="6"/>
        <v>375000</v>
      </c>
      <c r="F204" s="247" t="s">
        <v>1863</v>
      </c>
      <c r="G204" s="247" t="s">
        <v>2877</v>
      </c>
      <c r="H204" s="247">
        <v>120</v>
      </c>
      <c r="I204" s="247" t="s">
        <v>1865</v>
      </c>
      <c r="J204" s="247" t="s">
        <v>1898</v>
      </c>
      <c r="K204" s="247" t="s">
        <v>1641</v>
      </c>
      <c r="L204" s="247" t="s">
        <v>1868</v>
      </c>
      <c r="M204" s="250">
        <v>0.05</v>
      </c>
      <c r="N204" s="251">
        <f t="shared" si="7"/>
        <v>18750</v>
      </c>
    </row>
    <row r="205" spans="1:14" ht="15">
      <c r="A205" s="247" t="s">
        <v>1900</v>
      </c>
      <c r="B205" s="247" t="s">
        <v>1901</v>
      </c>
      <c r="C205" s="248">
        <v>0</v>
      </c>
      <c r="D205" s="248">
        <v>486000</v>
      </c>
      <c r="E205" s="249">
        <f t="shared" si="6"/>
        <v>486000</v>
      </c>
      <c r="F205" s="247" t="s">
        <v>1863</v>
      </c>
      <c r="G205" s="247" t="s">
        <v>2877</v>
      </c>
      <c r="H205" s="247">
        <v>120</v>
      </c>
      <c r="I205" s="247" t="s">
        <v>1865</v>
      </c>
      <c r="J205" s="247" t="s">
        <v>1902</v>
      </c>
      <c r="K205" s="247" t="s">
        <v>1630</v>
      </c>
      <c r="L205" s="247" t="s">
        <v>1868</v>
      </c>
      <c r="M205" s="250">
        <v>0.05</v>
      </c>
      <c r="N205" s="251">
        <f t="shared" si="7"/>
        <v>24300</v>
      </c>
    </row>
    <row r="206" spans="1:14" ht="15">
      <c r="A206" s="247" t="s">
        <v>2341</v>
      </c>
      <c r="B206" s="247" t="s">
        <v>2342</v>
      </c>
      <c r="C206" s="248">
        <v>0</v>
      </c>
      <c r="D206" s="248">
        <v>73581.15</v>
      </c>
      <c r="E206" s="249">
        <f t="shared" si="6"/>
        <v>73581.15</v>
      </c>
      <c r="F206" s="247" t="s">
        <v>1863</v>
      </c>
      <c r="G206" s="247" t="s">
        <v>1864</v>
      </c>
      <c r="H206" s="247" t="s">
        <v>2308</v>
      </c>
      <c r="I206" s="247" t="s">
        <v>1865</v>
      </c>
      <c r="J206" s="247" t="s">
        <v>1906</v>
      </c>
      <c r="K206" s="247" t="s">
        <v>2343</v>
      </c>
      <c r="L206" s="247" t="s">
        <v>2312</v>
      </c>
      <c r="M206" s="250">
        <v>0.4</v>
      </c>
      <c r="N206" s="251">
        <f t="shared" si="7"/>
        <v>29432.46</v>
      </c>
    </row>
    <row r="207" spans="1:14" ht="15">
      <c r="A207" s="247" t="s">
        <v>2344</v>
      </c>
      <c r="B207" s="247" t="s">
        <v>2345</v>
      </c>
      <c r="C207" s="248">
        <v>0</v>
      </c>
      <c r="D207" s="248">
        <v>217839.24</v>
      </c>
      <c r="E207" s="249">
        <f t="shared" si="6"/>
        <v>217839.24</v>
      </c>
      <c r="F207" s="247" t="s">
        <v>1863</v>
      </c>
      <c r="G207" s="247" t="s">
        <v>1864</v>
      </c>
      <c r="H207" s="247" t="s">
        <v>2308</v>
      </c>
      <c r="I207" s="247" t="s">
        <v>1865</v>
      </c>
      <c r="J207" s="247" t="s">
        <v>1906</v>
      </c>
      <c r="K207" s="247" t="s">
        <v>2346</v>
      </c>
      <c r="L207" s="247" t="s">
        <v>2312</v>
      </c>
      <c r="M207" s="250">
        <v>0.4</v>
      </c>
      <c r="N207" s="251">
        <f t="shared" si="7"/>
        <v>87135.696</v>
      </c>
    </row>
    <row r="208" spans="1:14" ht="15">
      <c r="A208" s="247" t="s">
        <v>2344</v>
      </c>
      <c r="B208" s="247" t="s">
        <v>2345</v>
      </c>
      <c r="C208" s="248">
        <v>0</v>
      </c>
      <c r="D208" s="248">
        <v>41166.55</v>
      </c>
      <c r="E208" s="249">
        <f t="shared" si="6"/>
        <v>41166.55</v>
      </c>
      <c r="F208" s="247" t="s">
        <v>1863</v>
      </c>
      <c r="G208" s="247" t="s">
        <v>1864</v>
      </c>
      <c r="H208" s="247" t="s">
        <v>2308</v>
      </c>
      <c r="I208" s="247" t="s">
        <v>1865</v>
      </c>
      <c r="J208" s="247" t="s">
        <v>1906</v>
      </c>
      <c r="K208" s="247" t="s">
        <v>2346</v>
      </c>
      <c r="L208" s="247" t="s">
        <v>2312</v>
      </c>
      <c r="M208" s="250">
        <v>0.4</v>
      </c>
      <c r="N208" s="251">
        <f t="shared" si="7"/>
        <v>16466.620000000003</v>
      </c>
    </row>
    <row r="209" spans="1:14" ht="15">
      <c r="A209" s="247" t="s">
        <v>2347</v>
      </c>
      <c r="B209" s="247" t="s">
        <v>2348</v>
      </c>
      <c r="C209" s="248">
        <v>0</v>
      </c>
      <c r="D209" s="248">
        <v>31937.06</v>
      </c>
      <c r="E209" s="249">
        <f t="shared" si="6"/>
        <v>31937.06</v>
      </c>
      <c r="F209" s="247" t="s">
        <v>1863</v>
      </c>
      <c r="G209" s="247" t="s">
        <v>1864</v>
      </c>
      <c r="H209" s="247" t="s">
        <v>2308</v>
      </c>
      <c r="I209" s="247" t="s">
        <v>1865</v>
      </c>
      <c r="J209" s="247" t="s">
        <v>1906</v>
      </c>
      <c r="K209" s="247" t="s">
        <v>2346</v>
      </c>
      <c r="L209" s="247" t="s">
        <v>2312</v>
      </c>
      <c r="M209" s="250">
        <v>0.4</v>
      </c>
      <c r="N209" s="251">
        <f t="shared" si="7"/>
        <v>12774.824</v>
      </c>
    </row>
    <row r="210" spans="1:14" ht="15">
      <c r="A210" s="247" t="s">
        <v>2349</v>
      </c>
      <c r="B210" s="247" t="s">
        <v>2350</v>
      </c>
      <c r="C210" s="248">
        <v>0</v>
      </c>
      <c r="D210" s="248">
        <v>2799.6</v>
      </c>
      <c r="E210" s="249">
        <f t="shared" si="6"/>
        <v>2799.6</v>
      </c>
      <c r="F210" s="247" t="s">
        <v>1863</v>
      </c>
      <c r="G210" s="247" t="s">
        <v>1864</v>
      </c>
      <c r="H210" s="247" t="s">
        <v>2308</v>
      </c>
      <c r="I210" s="247" t="s">
        <v>1865</v>
      </c>
      <c r="J210" s="247" t="s">
        <v>1906</v>
      </c>
      <c r="K210" s="247" t="s">
        <v>2346</v>
      </c>
      <c r="L210" s="247" t="s">
        <v>2312</v>
      </c>
      <c r="M210" s="250">
        <v>0.4</v>
      </c>
      <c r="N210" s="251">
        <f t="shared" si="7"/>
        <v>1119.84</v>
      </c>
    </row>
    <row r="211" spans="1:14" ht="15">
      <c r="A211" s="247" t="s">
        <v>2351</v>
      </c>
      <c r="B211" s="247" t="s">
        <v>2352</v>
      </c>
      <c r="C211" s="248">
        <v>0</v>
      </c>
      <c r="D211" s="248">
        <v>31273.44</v>
      </c>
      <c r="E211" s="249">
        <f t="shared" si="6"/>
        <v>31273.44</v>
      </c>
      <c r="F211" s="247" t="s">
        <v>1863</v>
      </c>
      <c r="G211" s="247" t="s">
        <v>1864</v>
      </c>
      <c r="H211" s="247" t="s">
        <v>2308</v>
      </c>
      <c r="I211" s="247" t="s">
        <v>1865</v>
      </c>
      <c r="J211" s="247" t="s">
        <v>1906</v>
      </c>
      <c r="K211" s="247" t="s">
        <v>2346</v>
      </c>
      <c r="L211" s="247" t="s">
        <v>2312</v>
      </c>
      <c r="M211" s="250">
        <v>0.4</v>
      </c>
      <c r="N211" s="251">
        <f t="shared" si="7"/>
        <v>12509.376</v>
      </c>
    </row>
    <row r="212" spans="1:14" ht="15">
      <c r="A212" s="247" t="s">
        <v>2351</v>
      </c>
      <c r="B212" s="247" t="s">
        <v>2352</v>
      </c>
      <c r="C212" s="248">
        <v>0</v>
      </c>
      <c r="D212" s="248">
        <v>2510.35</v>
      </c>
      <c r="E212" s="249">
        <f t="shared" si="6"/>
        <v>2510.35</v>
      </c>
      <c r="F212" s="247" t="s">
        <v>1863</v>
      </c>
      <c r="G212" s="247" t="s">
        <v>1864</v>
      </c>
      <c r="H212" s="247" t="s">
        <v>2308</v>
      </c>
      <c r="I212" s="247" t="s">
        <v>1865</v>
      </c>
      <c r="J212" s="247" t="s">
        <v>1906</v>
      </c>
      <c r="K212" s="247" t="s">
        <v>2346</v>
      </c>
      <c r="L212" s="247" t="s">
        <v>2312</v>
      </c>
      <c r="M212" s="250">
        <v>0.4</v>
      </c>
      <c r="N212" s="251">
        <f t="shared" si="7"/>
        <v>1004.14</v>
      </c>
    </row>
    <row r="213" spans="1:14" ht="15">
      <c r="A213" s="247" t="s">
        <v>2353</v>
      </c>
      <c r="B213" s="247" t="s">
        <v>2354</v>
      </c>
      <c r="C213" s="248">
        <v>0</v>
      </c>
      <c r="D213" s="248">
        <v>18835.2</v>
      </c>
      <c r="E213" s="249">
        <f t="shared" si="6"/>
        <v>18835.2</v>
      </c>
      <c r="F213" s="247" t="s">
        <v>1863</v>
      </c>
      <c r="G213" s="247" t="s">
        <v>1864</v>
      </c>
      <c r="H213" s="247" t="s">
        <v>2308</v>
      </c>
      <c r="I213" s="247" t="s">
        <v>1865</v>
      </c>
      <c r="J213" s="247" t="s">
        <v>1906</v>
      </c>
      <c r="K213" s="247" t="s">
        <v>2346</v>
      </c>
      <c r="L213" s="247" t="s">
        <v>2312</v>
      </c>
      <c r="M213" s="250">
        <v>0.4</v>
      </c>
      <c r="N213" s="251">
        <f t="shared" si="7"/>
        <v>7534.080000000001</v>
      </c>
    </row>
    <row r="214" spans="1:14" ht="15">
      <c r="A214" s="247" t="s">
        <v>2355</v>
      </c>
      <c r="B214" s="247" t="s">
        <v>2356</v>
      </c>
      <c r="C214" s="248">
        <v>0</v>
      </c>
      <c r="D214" s="248">
        <v>2480</v>
      </c>
      <c r="E214" s="249">
        <f t="shared" si="6"/>
        <v>2480</v>
      </c>
      <c r="F214" s="247" t="s">
        <v>1863</v>
      </c>
      <c r="G214" s="247" t="s">
        <v>1864</v>
      </c>
      <c r="H214" s="247" t="s">
        <v>2308</v>
      </c>
      <c r="I214" s="247" t="s">
        <v>1865</v>
      </c>
      <c r="J214" s="247" t="s">
        <v>1906</v>
      </c>
      <c r="K214" s="247" t="s">
        <v>2346</v>
      </c>
      <c r="L214" s="247" t="s">
        <v>2312</v>
      </c>
      <c r="M214" s="250">
        <v>0.4</v>
      </c>
      <c r="N214" s="251">
        <f t="shared" si="7"/>
        <v>992</v>
      </c>
    </row>
    <row r="215" spans="1:14" ht="15">
      <c r="A215" s="247" t="s">
        <v>2357</v>
      </c>
      <c r="B215" s="247" t="s">
        <v>2358</v>
      </c>
      <c r="C215" s="248">
        <v>0</v>
      </c>
      <c r="D215" s="248">
        <v>4330.85</v>
      </c>
      <c r="E215" s="249">
        <f t="shared" si="6"/>
        <v>4330.85</v>
      </c>
      <c r="F215" s="247" t="s">
        <v>1863</v>
      </c>
      <c r="G215" s="247" t="s">
        <v>1864</v>
      </c>
      <c r="H215" s="247" t="s">
        <v>2308</v>
      </c>
      <c r="I215" s="247" t="s">
        <v>1865</v>
      </c>
      <c r="J215" s="247" t="s">
        <v>1906</v>
      </c>
      <c r="K215" s="247" t="s">
        <v>2346</v>
      </c>
      <c r="L215" s="247" t="s">
        <v>2312</v>
      </c>
      <c r="M215" s="250">
        <v>0.4</v>
      </c>
      <c r="N215" s="251">
        <f t="shared" si="7"/>
        <v>1732.3400000000001</v>
      </c>
    </row>
    <row r="216" spans="1:14" ht="15">
      <c r="A216" s="247" t="s">
        <v>2410</v>
      </c>
      <c r="B216" s="247" t="s">
        <v>2411</v>
      </c>
      <c r="C216" s="248">
        <v>0</v>
      </c>
      <c r="D216" s="248">
        <v>13220</v>
      </c>
      <c r="E216" s="249">
        <f t="shared" si="6"/>
        <v>13220</v>
      </c>
      <c r="F216" s="247" t="s">
        <v>1863</v>
      </c>
      <c r="G216" s="247" t="s">
        <v>1635</v>
      </c>
      <c r="H216" s="247" t="s">
        <v>1636</v>
      </c>
      <c r="I216" s="247" t="s">
        <v>2412</v>
      </c>
      <c r="J216" s="247" t="s">
        <v>2413</v>
      </c>
      <c r="K216" s="247" t="s">
        <v>2414</v>
      </c>
      <c r="L216" s="247" t="s">
        <v>2297</v>
      </c>
      <c r="M216" s="250">
        <v>0.24</v>
      </c>
      <c r="N216" s="251">
        <f t="shared" si="7"/>
        <v>3172.7999999999997</v>
      </c>
    </row>
    <row r="217" spans="1:14" ht="15">
      <c r="A217" s="247" t="s">
        <v>2415</v>
      </c>
      <c r="B217" s="247" t="s">
        <v>2416</v>
      </c>
      <c r="C217" s="248">
        <v>0</v>
      </c>
      <c r="D217" s="248">
        <v>19830</v>
      </c>
      <c r="E217" s="249">
        <f t="shared" si="6"/>
        <v>19830</v>
      </c>
      <c r="F217" s="247" t="s">
        <v>1863</v>
      </c>
      <c r="G217" s="247" t="s">
        <v>1635</v>
      </c>
      <c r="H217" s="247" t="s">
        <v>1636</v>
      </c>
      <c r="I217" s="247" t="s">
        <v>2412</v>
      </c>
      <c r="J217" s="247" t="s">
        <v>2413</v>
      </c>
      <c r="K217" s="247" t="s">
        <v>2417</v>
      </c>
      <c r="L217" s="247" t="s">
        <v>2297</v>
      </c>
      <c r="M217" s="250">
        <v>0.24</v>
      </c>
      <c r="N217" s="251">
        <f t="shared" si="7"/>
        <v>4759.2</v>
      </c>
    </row>
    <row r="218" spans="1:14" ht="15">
      <c r="A218" s="247" t="s">
        <v>2418</v>
      </c>
      <c r="B218" s="247" t="s">
        <v>2419</v>
      </c>
      <c r="C218" s="248">
        <v>0</v>
      </c>
      <c r="D218" s="248">
        <v>5288</v>
      </c>
      <c r="E218" s="249">
        <f t="shared" si="6"/>
        <v>5288</v>
      </c>
      <c r="F218" s="247" t="s">
        <v>1863</v>
      </c>
      <c r="G218" s="247" t="s">
        <v>1635</v>
      </c>
      <c r="H218" s="247" t="s">
        <v>1636</v>
      </c>
      <c r="I218" s="247" t="s">
        <v>2412</v>
      </c>
      <c r="J218" s="247" t="s">
        <v>2413</v>
      </c>
      <c r="K218" s="247" t="s">
        <v>2417</v>
      </c>
      <c r="L218" s="247" t="s">
        <v>2297</v>
      </c>
      <c r="M218" s="250">
        <v>0.24</v>
      </c>
      <c r="N218" s="251">
        <f t="shared" si="7"/>
        <v>1269.12</v>
      </c>
    </row>
    <row r="219" spans="1:14" ht="15">
      <c r="A219" s="247" t="s">
        <v>2420</v>
      </c>
      <c r="B219" s="247" t="s">
        <v>2421</v>
      </c>
      <c r="C219" s="248">
        <v>0</v>
      </c>
      <c r="D219" s="248">
        <v>6610</v>
      </c>
      <c r="E219" s="249">
        <f t="shared" si="6"/>
        <v>6610</v>
      </c>
      <c r="F219" s="247" t="s">
        <v>1863</v>
      </c>
      <c r="G219" s="247" t="s">
        <v>1635</v>
      </c>
      <c r="H219" s="247" t="s">
        <v>1636</v>
      </c>
      <c r="I219" s="247" t="s">
        <v>2412</v>
      </c>
      <c r="J219" s="247" t="s">
        <v>2413</v>
      </c>
      <c r="K219" s="247" t="s">
        <v>2417</v>
      </c>
      <c r="L219" s="247" t="s">
        <v>2297</v>
      </c>
      <c r="M219" s="250">
        <v>0.24</v>
      </c>
      <c r="N219" s="251">
        <f t="shared" si="7"/>
        <v>1586.3999999999999</v>
      </c>
    </row>
    <row r="220" spans="1:14" ht="15">
      <c r="A220" s="247" t="s">
        <v>2422</v>
      </c>
      <c r="B220" s="247" t="s">
        <v>2423</v>
      </c>
      <c r="C220" s="248">
        <v>0</v>
      </c>
      <c r="D220" s="248">
        <v>26440</v>
      </c>
      <c r="E220" s="249">
        <f t="shared" si="6"/>
        <v>26440</v>
      </c>
      <c r="F220" s="247" t="s">
        <v>1863</v>
      </c>
      <c r="G220" s="247" t="s">
        <v>1635</v>
      </c>
      <c r="H220" s="247" t="s">
        <v>1636</v>
      </c>
      <c r="I220" s="247" t="s">
        <v>2412</v>
      </c>
      <c r="J220" s="247" t="s">
        <v>2413</v>
      </c>
      <c r="K220" s="247" t="s">
        <v>2417</v>
      </c>
      <c r="L220" s="247" t="s">
        <v>2297</v>
      </c>
      <c r="M220" s="250">
        <v>0.24</v>
      </c>
      <c r="N220" s="251">
        <f t="shared" si="7"/>
        <v>6345.599999999999</v>
      </c>
    </row>
    <row r="221" spans="1:14" ht="15">
      <c r="A221" s="247" t="s">
        <v>2424</v>
      </c>
      <c r="B221" s="247" t="s">
        <v>2425</v>
      </c>
      <c r="C221" s="248">
        <v>0</v>
      </c>
      <c r="D221" s="248">
        <v>596.16</v>
      </c>
      <c r="E221" s="249">
        <f t="shared" si="6"/>
        <v>596.16</v>
      </c>
      <c r="F221" s="247" t="s">
        <v>1863</v>
      </c>
      <c r="G221" s="247" t="s">
        <v>1635</v>
      </c>
      <c r="H221" s="247" t="s">
        <v>1636</v>
      </c>
      <c r="I221" s="247" t="s">
        <v>2412</v>
      </c>
      <c r="J221" s="247" t="s">
        <v>2413</v>
      </c>
      <c r="K221" s="247" t="s">
        <v>2417</v>
      </c>
      <c r="L221" s="247" t="s">
        <v>2297</v>
      </c>
      <c r="M221" s="250">
        <v>0.24</v>
      </c>
      <c r="N221" s="251">
        <f t="shared" si="7"/>
        <v>143.0784</v>
      </c>
    </row>
    <row r="222" spans="1:14" ht="15">
      <c r="A222" s="247" t="s">
        <v>2426</v>
      </c>
      <c r="B222" s="247" t="s">
        <v>2427</v>
      </c>
      <c r="C222" s="248">
        <v>0</v>
      </c>
      <c r="D222" s="248">
        <v>596.16</v>
      </c>
      <c r="E222" s="249">
        <f t="shared" si="6"/>
        <v>596.16</v>
      </c>
      <c r="F222" s="247" t="s">
        <v>1863</v>
      </c>
      <c r="G222" s="247" t="s">
        <v>1635</v>
      </c>
      <c r="H222" s="247" t="s">
        <v>1636</v>
      </c>
      <c r="I222" s="247" t="s">
        <v>2412</v>
      </c>
      <c r="J222" s="247" t="s">
        <v>2413</v>
      </c>
      <c r="K222" s="247" t="s">
        <v>2417</v>
      </c>
      <c r="L222" s="247" t="s">
        <v>2297</v>
      </c>
      <c r="M222" s="250">
        <v>0.24</v>
      </c>
      <c r="N222" s="251">
        <f t="shared" si="7"/>
        <v>143.0784</v>
      </c>
    </row>
    <row r="223" spans="1:14" ht="15">
      <c r="A223" s="247" t="s">
        <v>2428</v>
      </c>
      <c r="B223" s="247" t="s">
        <v>2429</v>
      </c>
      <c r="C223" s="248">
        <v>0</v>
      </c>
      <c r="D223" s="248">
        <v>8346.24</v>
      </c>
      <c r="E223" s="249">
        <f t="shared" si="6"/>
        <v>8346.24</v>
      </c>
      <c r="F223" s="247" t="s">
        <v>1863</v>
      </c>
      <c r="G223" s="247" t="s">
        <v>1635</v>
      </c>
      <c r="H223" s="247" t="s">
        <v>1636</v>
      </c>
      <c r="I223" s="247" t="s">
        <v>2412</v>
      </c>
      <c r="J223" s="247" t="s">
        <v>2413</v>
      </c>
      <c r="K223" s="247" t="s">
        <v>2417</v>
      </c>
      <c r="L223" s="247" t="s">
        <v>2297</v>
      </c>
      <c r="M223" s="250">
        <v>0.24</v>
      </c>
      <c r="N223" s="251">
        <f t="shared" si="7"/>
        <v>2003.0975999999998</v>
      </c>
    </row>
    <row r="224" spans="1:14" ht="15">
      <c r="A224" s="247" t="s">
        <v>2430</v>
      </c>
      <c r="B224" s="247" t="s">
        <v>2431</v>
      </c>
      <c r="C224" s="248">
        <v>0</v>
      </c>
      <c r="D224" s="248">
        <v>3576.96</v>
      </c>
      <c r="E224" s="249">
        <f t="shared" si="6"/>
        <v>3576.96</v>
      </c>
      <c r="F224" s="247" t="s">
        <v>1863</v>
      </c>
      <c r="G224" s="247" t="s">
        <v>1635</v>
      </c>
      <c r="H224" s="247" t="s">
        <v>1636</v>
      </c>
      <c r="I224" s="247" t="s">
        <v>2412</v>
      </c>
      <c r="J224" s="247" t="s">
        <v>2413</v>
      </c>
      <c r="K224" s="247" t="s">
        <v>2417</v>
      </c>
      <c r="L224" s="247" t="s">
        <v>2297</v>
      </c>
      <c r="M224" s="250">
        <v>0.24</v>
      </c>
      <c r="N224" s="251">
        <f t="shared" si="7"/>
        <v>858.4703999999999</v>
      </c>
    </row>
    <row r="225" spans="1:14" ht="15">
      <c r="A225" s="247" t="s">
        <v>2432</v>
      </c>
      <c r="B225" s="247" t="s">
        <v>2433</v>
      </c>
      <c r="C225" s="248">
        <v>0</v>
      </c>
      <c r="D225" s="248">
        <v>3843</v>
      </c>
      <c r="E225" s="249">
        <f t="shared" si="6"/>
        <v>3843</v>
      </c>
      <c r="F225" s="247" t="s">
        <v>1863</v>
      </c>
      <c r="G225" s="247" t="s">
        <v>1635</v>
      </c>
      <c r="H225" s="247" t="s">
        <v>1636</v>
      </c>
      <c r="I225" s="247" t="s">
        <v>2412</v>
      </c>
      <c r="J225" s="247" t="s">
        <v>2413</v>
      </c>
      <c r="K225" s="247" t="s">
        <v>2417</v>
      </c>
      <c r="L225" s="247" t="s">
        <v>2297</v>
      </c>
      <c r="M225" s="250">
        <v>0.24</v>
      </c>
      <c r="N225" s="251">
        <f t="shared" si="7"/>
        <v>922.3199999999999</v>
      </c>
    </row>
    <row r="226" spans="1:14" ht="15">
      <c r="A226" s="247" t="s">
        <v>2434</v>
      </c>
      <c r="B226" s="247" t="s">
        <v>2435</v>
      </c>
      <c r="C226" s="248">
        <v>0</v>
      </c>
      <c r="D226" s="248">
        <v>5124</v>
      </c>
      <c r="E226" s="249">
        <f t="shared" si="6"/>
        <v>5124</v>
      </c>
      <c r="F226" s="247" t="s">
        <v>1863</v>
      </c>
      <c r="G226" s="247" t="s">
        <v>1635</v>
      </c>
      <c r="H226" s="247" t="s">
        <v>1636</v>
      </c>
      <c r="I226" s="247" t="s">
        <v>2412</v>
      </c>
      <c r="J226" s="247" t="s">
        <v>2413</v>
      </c>
      <c r="K226" s="247" t="s">
        <v>2417</v>
      </c>
      <c r="L226" s="247" t="s">
        <v>2297</v>
      </c>
      <c r="M226" s="250">
        <v>0.24</v>
      </c>
      <c r="N226" s="251">
        <f t="shared" si="7"/>
        <v>1229.76</v>
      </c>
    </row>
    <row r="227" spans="1:14" ht="15">
      <c r="A227" s="247" t="s">
        <v>2436</v>
      </c>
      <c r="B227" s="247" t="s">
        <v>2437</v>
      </c>
      <c r="C227" s="248">
        <v>0</v>
      </c>
      <c r="D227" s="248">
        <v>5124</v>
      </c>
      <c r="E227" s="249">
        <f t="shared" si="6"/>
        <v>5124</v>
      </c>
      <c r="F227" s="247" t="s">
        <v>1863</v>
      </c>
      <c r="G227" s="247" t="s">
        <v>1635</v>
      </c>
      <c r="H227" s="247" t="s">
        <v>1636</v>
      </c>
      <c r="I227" s="247" t="s">
        <v>2412</v>
      </c>
      <c r="J227" s="247" t="s">
        <v>2413</v>
      </c>
      <c r="K227" s="247" t="s">
        <v>2417</v>
      </c>
      <c r="L227" s="247" t="s">
        <v>2297</v>
      </c>
      <c r="M227" s="250">
        <v>0.24</v>
      </c>
      <c r="N227" s="251">
        <f t="shared" si="7"/>
        <v>1229.76</v>
      </c>
    </row>
    <row r="228" spans="1:14" ht="15">
      <c r="A228" s="247" t="s">
        <v>2438</v>
      </c>
      <c r="B228" s="247" t="s">
        <v>2439</v>
      </c>
      <c r="C228" s="248">
        <v>0</v>
      </c>
      <c r="D228" s="248">
        <v>6610</v>
      </c>
      <c r="E228" s="249">
        <f t="shared" si="6"/>
        <v>6610</v>
      </c>
      <c r="F228" s="247" t="s">
        <v>1863</v>
      </c>
      <c r="G228" s="247" t="s">
        <v>1635</v>
      </c>
      <c r="H228" s="247" t="s">
        <v>1636</v>
      </c>
      <c r="I228" s="247" t="s">
        <v>2412</v>
      </c>
      <c r="J228" s="247" t="s">
        <v>2413</v>
      </c>
      <c r="K228" s="247" t="s">
        <v>2417</v>
      </c>
      <c r="L228" s="247" t="s">
        <v>2297</v>
      </c>
      <c r="M228" s="250">
        <v>0.24</v>
      </c>
      <c r="N228" s="251">
        <f t="shared" si="7"/>
        <v>1586.3999999999999</v>
      </c>
    </row>
    <row r="229" spans="1:14" ht="15">
      <c r="A229" s="247" t="s">
        <v>2440</v>
      </c>
      <c r="B229" s="247" t="s">
        <v>2441</v>
      </c>
      <c r="C229" s="248">
        <v>0</v>
      </c>
      <c r="D229" s="248">
        <v>18600</v>
      </c>
      <c r="E229" s="249">
        <f t="shared" si="6"/>
        <v>18600</v>
      </c>
      <c r="F229" s="247" t="s">
        <v>1863</v>
      </c>
      <c r="G229" s="247" t="s">
        <v>1635</v>
      </c>
      <c r="H229" s="247" t="s">
        <v>1636</v>
      </c>
      <c r="I229" s="247" t="s">
        <v>2412</v>
      </c>
      <c r="J229" s="247" t="s">
        <v>2413</v>
      </c>
      <c r="K229" s="247" t="s">
        <v>2417</v>
      </c>
      <c r="L229" s="247" t="s">
        <v>2297</v>
      </c>
      <c r="M229" s="250">
        <v>0.24</v>
      </c>
      <c r="N229" s="251">
        <f t="shared" si="7"/>
        <v>4464</v>
      </c>
    </row>
    <row r="230" spans="1:14" ht="15">
      <c r="A230" s="247" t="s">
        <v>2440</v>
      </c>
      <c r="B230" s="247" t="s">
        <v>2441</v>
      </c>
      <c r="C230" s="248">
        <v>0</v>
      </c>
      <c r="D230" s="248">
        <v>2562</v>
      </c>
      <c r="E230" s="249">
        <f t="shared" si="6"/>
        <v>2562</v>
      </c>
      <c r="F230" s="247" t="s">
        <v>1863</v>
      </c>
      <c r="G230" s="247" t="s">
        <v>1635</v>
      </c>
      <c r="H230" s="247" t="s">
        <v>1636</v>
      </c>
      <c r="I230" s="247" t="s">
        <v>2412</v>
      </c>
      <c r="J230" s="247" t="s">
        <v>2413</v>
      </c>
      <c r="K230" s="247" t="s">
        <v>2417</v>
      </c>
      <c r="L230" s="247" t="s">
        <v>2297</v>
      </c>
      <c r="M230" s="250">
        <v>0.24</v>
      </c>
      <c r="N230" s="251">
        <f t="shared" si="7"/>
        <v>614.88</v>
      </c>
    </row>
    <row r="231" spans="1:14" ht="15">
      <c r="A231" s="247" t="s">
        <v>2442</v>
      </c>
      <c r="B231" s="247" t="s">
        <v>2443</v>
      </c>
      <c r="C231" s="248">
        <v>0</v>
      </c>
      <c r="D231" s="248">
        <v>18600</v>
      </c>
      <c r="E231" s="249">
        <f t="shared" si="6"/>
        <v>18600</v>
      </c>
      <c r="F231" s="247" t="s">
        <v>1863</v>
      </c>
      <c r="G231" s="247" t="s">
        <v>1635</v>
      </c>
      <c r="H231" s="247" t="s">
        <v>1636</v>
      </c>
      <c r="I231" s="247" t="s">
        <v>2412</v>
      </c>
      <c r="J231" s="247" t="s">
        <v>2413</v>
      </c>
      <c r="K231" s="247" t="s">
        <v>2417</v>
      </c>
      <c r="L231" s="247" t="s">
        <v>2297</v>
      </c>
      <c r="M231" s="250">
        <v>0.24</v>
      </c>
      <c r="N231" s="251">
        <f t="shared" si="7"/>
        <v>4464</v>
      </c>
    </row>
    <row r="232" spans="1:14" ht="15">
      <c r="A232" s="247" t="s">
        <v>2442</v>
      </c>
      <c r="B232" s="247" t="s">
        <v>2443</v>
      </c>
      <c r="C232" s="248">
        <v>0</v>
      </c>
      <c r="D232" s="248">
        <v>2562</v>
      </c>
      <c r="E232" s="249">
        <f t="shared" si="6"/>
        <v>2562</v>
      </c>
      <c r="F232" s="247" t="s">
        <v>1863</v>
      </c>
      <c r="G232" s="247" t="s">
        <v>1635</v>
      </c>
      <c r="H232" s="247" t="s">
        <v>1636</v>
      </c>
      <c r="I232" s="247" t="s">
        <v>2412</v>
      </c>
      <c r="J232" s="247" t="s">
        <v>2413</v>
      </c>
      <c r="K232" s="247" t="s">
        <v>2417</v>
      </c>
      <c r="L232" s="247" t="s">
        <v>2297</v>
      </c>
      <c r="M232" s="250">
        <v>0.24</v>
      </c>
      <c r="N232" s="251">
        <f t="shared" si="7"/>
        <v>614.88</v>
      </c>
    </row>
    <row r="233" spans="1:14" ht="15">
      <c r="A233" s="247" t="s">
        <v>2444</v>
      </c>
      <c r="B233" s="247" t="s">
        <v>2445</v>
      </c>
      <c r="C233" s="248">
        <v>0</v>
      </c>
      <c r="D233" s="248">
        <v>49575</v>
      </c>
      <c r="E233" s="249">
        <f t="shared" si="6"/>
        <v>49575</v>
      </c>
      <c r="F233" s="247" t="s">
        <v>1863</v>
      </c>
      <c r="G233" s="247" t="s">
        <v>1635</v>
      </c>
      <c r="H233" s="247" t="s">
        <v>1636</v>
      </c>
      <c r="I233" s="247" t="s">
        <v>2412</v>
      </c>
      <c r="J233" s="247" t="s">
        <v>2413</v>
      </c>
      <c r="K233" s="247" t="s">
        <v>2417</v>
      </c>
      <c r="L233" s="247" t="s">
        <v>2297</v>
      </c>
      <c r="M233" s="250">
        <v>0.24</v>
      </c>
      <c r="N233" s="251">
        <f t="shared" si="7"/>
        <v>11898</v>
      </c>
    </row>
    <row r="234" spans="1:14" ht="15">
      <c r="A234" s="247" t="s">
        <v>2446</v>
      </c>
      <c r="B234" s="247" t="s">
        <v>2447</v>
      </c>
      <c r="C234" s="248">
        <v>3305</v>
      </c>
      <c r="D234" s="248">
        <v>6610</v>
      </c>
      <c r="E234" s="249">
        <f t="shared" si="6"/>
        <v>3305</v>
      </c>
      <c r="F234" s="247" t="s">
        <v>1863</v>
      </c>
      <c r="G234" s="247" t="s">
        <v>1635</v>
      </c>
      <c r="H234" s="247" t="s">
        <v>1636</v>
      </c>
      <c r="I234" s="247" t="s">
        <v>2412</v>
      </c>
      <c r="J234" s="247" t="s">
        <v>2413</v>
      </c>
      <c r="K234" s="247" t="s">
        <v>2417</v>
      </c>
      <c r="L234" s="247" t="s">
        <v>2297</v>
      </c>
      <c r="M234" s="250">
        <v>0.24</v>
      </c>
      <c r="N234" s="251">
        <f t="shared" si="7"/>
        <v>793.1999999999999</v>
      </c>
    </row>
    <row r="235" spans="1:14" ht="15">
      <c r="A235" s="247" t="s">
        <v>2567</v>
      </c>
      <c r="B235" s="247" t="s">
        <v>2568</v>
      </c>
      <c r="C235" s="248">
        <v>0</v>
      </c>
      <c r="D235" s="248">
        <v>41320.4</v>
      </c>
      <c r="E235" s="249">
        <f t="shared" si="6"/>
        <v>41320.4</v>
      </c>
      <c r="F235" s="247" t="s">
        <v>1863</v>
      </c>
      <c r="G235" s="247" t="s">
        <v>1635</v>
      </c>
      <c r="H235" s="247" t="s">
        <v>1638</v>
      </c>
      <c r="I235" s="247" t="s">
        <v>2569</v>
      </c>
      <c r="J235" s="247" t="s">
        <v>1906</v>
      </c>
      <c r="K235" s="247" t="s">
        <v>2346</v>
      </c>
      <c r="L235" s="247" t="s">
        <v>2362</v>
      </c>
      <c r="M235" s="250">
        <v>0.32</v>
      </c>
      <c r="N235" s="251">
        <f t="shared" si="7"/>
        <v>13222.528</v>
      </c>
    </row>
    <row r="236" spans="1:14" ht="15">
      <c r="A236" s="247" t="s">
        <v>2567</v>
      </c>
      <c r="B236" s="247" t="s">
        <v>2568</v>
      </c>
      <c r="C236" s="248">
        <v>0</v>
      </c>
      <c r="D236" s="248">
        <v>24792.24</v>
      </c>
      <c r="E236" s="249">
        <f t="shared" si="6"/>
        <v>24792.24</v>
      </c>
      <c r="F236" s="247" t="s">
        <v>1863</v>
      </c>
      <c r="G236" s="247" t="s">
        <v>1635</v>
      </c>
      <c r="H236" s="247" t="s">
        <v>1638</v>
      </c>
      <c r="I236" s="247" t="s">
        <v>2569</v>
      </c>
      <c r="J236" s="247" t="s">
        <v>1906</v>
      </c>
      <c r="K236" s="247" t="s">
        <v>2346</v>
      </c>
      <c r="L236" s="247" t="s">
        <v>2362</v>
      </c>
      <c r="M236" s="250">
        <v>0.32</v>
      </c>
      <c r="N236" s="251">
        <f t="shared" si="7"/>
        <v>7933.5168</v>
      </c>
    </row>
    <row r="237" spans="1:14" ht="15">
      <c r="A237" s="247" t="s">
        <v>2567</v>
      </c>
      <c r="B237" s="247" t="s">
        <v>2568</v>
      </c>
      <c r="C237" s="248">
        <v>0</v>
      </c>
      <c r="D237" s="248">
        <v>21035.84</v>
      </c>
      <c r="E237" s="249">
        <f t="shared" si="6"/>
        <v>21035.84</v>
      </c>
      <c r="F237" s="247" t="s">
        <v>1863</v>
      </c>
      <c r="G237" s="247" t="s">
        <v>1635</v>
      </c>
      <c r="H237" s="247" t="s">
        <v>1638</v>
      </c>
      <c r="I237" s="247" t="s">
        <v>2569</v>
      </c>
      <c r="J237" s="247" t="s">
        <v>1906</v>
      </c>
      <c r="K237" s="247" t="s">
        <v>2346</v>
      </c>
      <c r="L237" s="247" t="s">
        <v>2362</v>
      </c>
      <c r="M237" s="250">
        <v>0.32</v>
      </c>
      <c r="N237" s="251">
        <f t="shared" si="7"/>
        <v>6731.468800000001</v>
      </c>
    </row>
    <row r="238" spans="1:14" ht="15">
      <c r="A238" s="247" t="s">
        <v>2570</v>
      </c>
      <c r="B238" s="247" t="s">
        <v>2571</v>
      </c>
      <c r="C238" s="248">
        <v>0</v>
      </c>
      <c r="D238" s="248">
        <v>41320.4</v>
      </c>
      <c r="E238" s="249">
        <f t="shared" si="6"/>
        <v>41320.4</v>
      </c>
      <c r="F238" s="247" t="s">
        <v>1863</v>
      </c>
      <c r="G238" s="247" t="s">
        <v>1635</v>
      </c>
      <c r="H238" s="247" t="s">
        <v>1638</v>
      </c>
      <c r="I238" s="247" t="s">
        <v>2569</v>
      </c>
      <c r="J238" s="247" t="s">
        <v>1906</v>
      </c>
      <c r="K238" s="247" t="s">
        <v>1891</v>
      </c>
      <c r="L238" s="247" t="s">
        <v>2362</v>
      </c>
      <c r="M238" s="250">
        <v>0.32</v>
      </c>
      <c r="N238" s="251">
        <f t="shared" si="7"/>
        <v>13222.528</v>
      </c>
    </row>
    <row r="239" spans="1:14" ht="15">
      <c r="A239" s="247" t="s">
        <v>2570</v>
      </c>
      <c r="B239" s="247" t="s">
        <v>2571</v>
      </c>
      <c r="C239" s="248">
        <v>0</v>
      </c>
      <c r="D239" s="248">
        <v>87899.76</v>
      </c>
      <c r="E239" s="249">
        <f t="shared" si="6"/>
        <v>87899.76</v>
      </c>
      <c r="F239" s="247" t="s">
        <v>1863</v>
      </c>
      <c r="G239" s="247" t="s">
        <v>1635</v>
      </c>
      <c r="H239" s="247" t="s">
        <v>1638</v>
      </c>
      <c r="I239" s="247" t="s">
        <v>2569</v>
      </c>
      <c r="J239" s="247" t="s">
        <v>1906</v>
      </c>
      <c r="K239" s="247" t="s">
        <v>1891</v>
      </c>
      <c r="L239" s="247" t="s">
        <v>2362</v>
      </c>
      <c r="M239" s="250">
        <v>0.32</v>
      </c>
      <c r="N239" s="251">
        <f t="shared" si="7"/>
        <v>28127.923199999997</v>
      </c>
    </row>
    <row r="240" spans="1:14" ht="15">
      <c r="A240" s="247" t="s">
        <v>2570</v>
      </c>
      <c r="B240" s="247" t="s">
        <v>2571</v>
      </c>
      <c r="C240" s="248">
        <v>0</v>
      </c>
      <c r="D240" s="248">
        <v>36812.72</v>
      </c>
      <c r="E240" s="249">
        <f t="shared" si="6"/>
        <v>36812.72</v>
      </c>
      <c r="F240" s="247" t="s">
        <v>1863</v>
      </c>
      <c r="G240" s="247" t="s">
        <v>1635</v>
      </c>
      <c r="H240" s="247" t="s">
        <v>1638</v>
      </c>
      <c r="I240" s="247" t="s">
        <v>2569</v>
      </c>
      <c r="J240" s="247" t="s">
        <v>1906</v>
      </c>
      <c r="K240" s="247" t="s">
        <v>1891</v>
      </c>
      <c r="L240" s="247" t="s">
        <v>2362</v>
      </c>
      <c r="M240" s="250">
        <v>0.32</v>
      </c>
      <c r="N240" s="251">
        <f t="shared" si="7"/>
        <v>11780.0704</v>
      </c>
    </row>
    <row r="241" spans="1:14" ht="15">
      <c r="A241" s="247" t="s">
        <v>2448</v>
      </c>
      <c r="B241" s="247" t="s">
        <v>2449</v>
      </c>
      <c r="C241" s="248">
        <v>0</v>
      </c>
      <c r="D241" s="248">
        <v>73692</v>
      </c>
      <c r="E241" s="249">
        <f t="shared" si="6"/>
        <v>73692</v>
      </c>
      <c r="F241" s="247" t="s">
        <v>1863</v>
      </c>
      <c r="G241" s="247" t="s">
        <v>1635</v>
      </c>
      <c r="H241" s="247" t="s">
        <v>1637</v>
      </c>
      <c r="I241" s="247" t="s">
        <v>2450</v>
      </c>
      <c r="J241" s="247" t="s">
        <v>1906</v>
      </c>
      <c r="K241" s="247" t="s">
        <v>1867</v>
      </c>
      <c r="L241" s="247" t="s">
        <v>2297</v>
      </c>
      <c r="M241" s="250">
        <v>0.24</v>
      </c>
      <c r="N241" s="251">
        <f t="shared" si="7"/>
        <v>17686.079999999998</v>
      </c>
    </row>
    <row r="242" spans="1:14" ht="15">
      <c r="A242" s="247" t="s">
        <v>2448</v>
      </c>
      <c r="B242" s="247" t="s">
        <v>2449</v>
      </c>
      <c r="C242" s="248">
        <v>0</v>
      </c>
      <c r="D242" s="248">
        <v>47592</v>
      </c>
      <c r="E242" s="249">
        <f t="shared" si="6"/>
        <v>47592</v>
      </c>
      <c r="F242" s="247" t="s">
        <v>1863</v>
      </c>
      <c r="G242" s="247" t="s">
        <v>1635</v>
      </c>
      <c r="H242" s="247" t="s">
        <v>1637</v>
      </c>
      <c r="I242" s="247" t="s">
        <v>2450</v>
      </c>
      <c r="J242" s="247" t="s">
        <v>1906</v>
      </c>
      <c r="K242" s="247" t="s">
        <v>1867</v>
      </c>
      <c r="L242" s="247" t="s">
        <v>2297</v>
      </c>
      <c r="M242" s="250">
        <v>0.24</v>
      </c>
      <c r="N242" s="251">
        <f t="shared" si="7"/>
        <v>11422.08</v>
      </c>
    </row>
    <row r="243" spans="1:14" ht="15">
      <c r="A243" s="247" t="s">
        <v>2451</v>
      </c>
      <c r="B243" s="247" t="s">
        <v>2452</v>
      </c>
      <c r="C243" s="248">
        <v>0</v>
      </c>
      <c r="D243" s="248">
        <v>26827.2</v>
      </c>
      <c r="E243" s="249">
        <f t="shared" si="6"/>
        <v>26827.2</v>
      </c>
      <c r="F243" s="247" t="s">
        <v>1863</v>
      </c>
      <c r="G243" s="247" t="s">
        <v>1635</v>
      </c>
      <c r="H243" s="247" t="s">
        <v>1637</v>
      </c>
      <c r="I243" s="247" t="s">
        <v>2450</v>
      </c>
      <c r="J243" s="247" t="s">
        <v>1906</v>
      </c>
      <c r="K243" s="247" t="s">
        <v>1867</v>
      </c>
      <c r="L243" s="247" t="s">
        <v>2297</v>
      </c>
      <c r="M243" s="250">
        <v>0.24</v>
      </c>
      <c r="N243" s="251">
        <f t="shared" si="7"/>
        <v>6438.528</v>
      </c>
    </row>
    <row r="244" spans="1:14" ht="15">
      <c r="A244" s="247" t="s">
        <v>2451</v>
      </c>
      <c r="B244" s="247" t="s">
        <v>2452</v>
      </c>
      <c r="C244" s="248">
        <v>0</v>
      </c>
      <c r="D244" s="248">
        <v>6405</v>
      </c>
      <c r="E244" s="249">
        <f t="shared" si="6"/>
        <v>6405</v>
      </c>
      <c r="F244" s="247" t="s">
        <v>1863</v>
      </c>
      <c r="G244" s="247" t="s">
        <v>1635</v>
      </c>
      <c r="H244" s="247" t="s">
        <v>1637</v>
      </c>
      <c r="I244" s="247" t="s">
        <v>2450</v>
      </c>
      <c r="J244" s="247" t="s">
        <v>1906</v>
      </c>
      <c r="K244" s="247" t="s">
        <v>1867</v>
      </c>
      <c r="L244" s="247" t="s">
        <v>2297</v>
      </c>
      <c r="M244" s="250">
        <v>0.24</v>
      </c>
      <c r="N244" s="251">
        <f t="shared" si="7"/>
        <v>1537.2</v>
      </c>
    </row>
    <row r="245" spans="1:14" ht="15">
      <c r="A245" s="247" t="s">
        <v>2453</v>
      </c>
      <c r="B245" s="247" t="s">
        <v>2454</v>
      </c>
      <c r="C245" s="248">
        <v>0</v>
      </c>
      <c r="D245" s="248">
        <v>5961.6</v>
      </c>
      <c r="E245" s="249">
        <f t="shared" si="6"/>
        <v>5961.6</v>
      </c>
      <c r="F245" s="247" t="s">
        <v>1863</v>
      </c>
      <c r="G245" s="247" t="s">
        <v>1635</v>
      </c>
      <c r="H245" s="247" t="s">
        <v>1637</v>
      </c>
      <c r="I245" s="247" t="s">
        <v>2450</v>
      </c>
      <c r="J245" s="247" t="s">
        <v>1906</v>
      </c>
      <c r="K245" s="247" t="s">
        <v>1867</v>
      </c>
      <c r="L245" s="247" t="s">
        <v>2297</v>
      </c>
      <c r="M245" s="250">
        <v>0.24</v>
      </c>
      <c r="N245" s="251">
        <f t="shared" si="7"/>
        <v>1430.784</v>
      </c>
    </row>
    <row r="246" spans="1:14" ht="15">
      <c r="A246" s="247" t="s">
        <v>2453</v>
      </c>
      <c r="B246" s="247" t="s">
        <v>2454</v>
      </c>
      <c r="C246" s="248">
        <v>0</v>
      </c>
      <c r="D246" s="248">
        <v>8401.6</v>
      </c>
      <c r="E246" s="249">
        <f t="shared" si="6"/>
        <v>8401.6</v>
      </c>
      <c r="F246" s="247" t="s">
        <v>1863</v>
      </c>
      <c r="G246" s="247" t="s">
        <v>1635</v>
      </c>
      <c r="H246" s="247" t="s">
        <v>1637</v>
      </c>
      <c r="I246" s="247" t="s">
        <v>2450</v>
      </c>
      <c r="J246" s="247" t="s">
        <v>1906</v>
      </c>
      <c r="K246" s="247" t="s">
        <v>1867</v>
      </c>
      <c r="L246" s="247" t="s">
        <v>2297</v>
      </c>
      <c r="M246" s="250">
        <v>0.24</v>
      </c>
      <c r="N246" s="251">
        <f t="shared" si="7"/>
        <v>2016.384</v>
      </c>
    </row>
    <row r="247" spans="1:14" ht="15">
      <c r="A247" s="247" t="s">
        <v>2453</v>
      </c>
      <c r="B247" s="247" t="s">
        <v>2454</v>
      </c>
      <c r="C247" s="248">
        <v>0</v>
      </c>
      <c r="D247" s="248">
        <v>6405</v>
      </c>
      <c r="E247" s="249">
        <f t="shared" si="6"/>
        <v>6405</v>
      </c>
      <c r="F247" s="247" t="s">
        <v>1863</v>
      </c>
      <c r="G247" s="247" t="s">
        <v>1635</v>
      </c>
      <c r="H247" s="247" t="s">
        <v>1637</v>
      </c>
      <c r="I247" s="247" t="s">
        <v>2450</v>
      </c>
      <c r="J247" s="247" t="s">
        <v>1906</v>
      </c>
      <c r="K247" s="247" t="s">
        <v>1867</v>
      </c>
      <c r="L247" s="247" t="s">
        <v>2297</v>
      </c>
      <c r="M247" s="250">
        <v>0.24</v>
      </c>
      <c r="N247" s="251">
        <f t="shared" si="7"/>
        <v>1537.2</v>
      </c>
    </row>
    <row r="248" spans="1:14" ht="15">
      <c r="A248" s="247" t="s">
        <v>2455</v>
      </c>
      <c r="B248" s="247" t="s">
        <v>2456</v>
      </c>
      <c r="C248" s="248">
        <v>0</v>
      </c>
      <c r="D248" s="248">
        <v>11923.2</v>
      </c>
      <c r="E248" s="249">
        <f t="shared" si="6"/>
        <v>11923.2</v>
      </c>
      <c r="F248" s="247" t="s">
        <v>1863</v>
      </c>
      <c r="G248" s="247" t="s">
        <v>1635</v>
      </c>
      <c r="H248" s="247" t="s">
        <v>1637</v>
      </c>
      <c r="I248" s="247" t="s">
        <v>2450</v>
      </c>
      <c r="J248" s="247" t="s">
        <v>1906</v>
      </c>
      <c r="K248" s="247" t="s">
        <v>1867</v>
      </c>
      <c r="L248" s="247" t="s">
        <v>2297</v>
      </c>
      <c r="M248" s="250">
        <v>0.24</v>
      </c>
      <c r="N248" s="251">
        <f t="shared" si="7"/>
        <v>2861.568</v>
      </c>
    </row>
    <row r="249" spans="1:14" ht="15">
      <c r="A249" s="247" t="s">
        <v>2455</v>
      </c>
      <c r="B249" s="247" t="s">
        <v>2456</v>
      </c>
      <c r="C249" s="248">
        <v>0</v>
      </c>
      <c r="D249" s="248">
        <v>8401.6</v>
      </c>
      <c r="E249" s="249">
        <f t="shared" si="6"/>
        <v>8401.6</v>
      </c>
      <c r="F249" s="247" t="s">
        <v>1863</v>
      </c>
      <c r="G249" s="247" t="s">
        <v>1635</v>
      </c>
      <c r="H249" s="247" t="s">
        <v>1637</v>
      </c>
      <c r="I249" s="247" t="s">
        <v>2450</v>
      </c>
      <c r="J249" s="247" t="s">
        <v>1906</v>
      </c>
      <c r="K249" s="247" t="s">
        <v>1867</v>
      </c>
      <c r="L249" s="247" t="s">
        <v>2297</v>
      </c>
      <c r="M249" s="250">
        <v>0.24</v>
      </c>
      <c r="N249" s="251">
        <f t="shared" si="7"/>
        <v>2016.384</v>
      </c>
    </row>
    <row r="250" spans="1:14" ht="15">
      <c r="A250" s="247" t="s">
        <v>2455</v>
      </c>
      <c r="B250" s="247" t="s">
        <v>2456</v>
      </c>
      <c r="C250" s="248">
        <v>0</v>
      </c>
      <c r="D250" s="248">
        <v>6050.4</v>
      </c>
      <c r="E250" s="249">
        <f t="shared" si="6"/>
        <v>6050.4</v>
      </c>
      <c r="F250" s="247" t="s">
        <v>1863</v>
      </c>
      <c r="G250" s="247" t="s">
        <v>1635</v>
      </c>
      <c r="H250" s="247" t="s">
        <v>1637</v>
      </c>
      <c r="I250" s="247" t="s">
        <v>2450</v>
      </c>
      <c r="J250" s="247" t="s">
        <v>1906</v>
      </c>
      <c r="K250" s="247" t="s">
        <v>1867</v>
      </c>
      <c r="L250" s="247" t="s">
        <v>2297</v>
      </c>
      <c r="M250" s="250">
        <v>0.24</v>
      </c>
      <c r="N250" s="251">
        <f t="shared" si="7"/>
        <v>1452.0959999999998</v>
      </c>
    </row>
    <row r="251" spans="1:14" ht="15">
      <c r="A251" s="247" t="s">
        <v>2455</v>
      </c>
      <c r="B251" s="247" t="s">
        <v>2456</v>
      </c>
      <c r="C251" s="248">
        <v>0</v>
      </c>
      <c r="D251" s="248">
        <v>1281</v>
      </c>
      <c r="E251" s="249">
        <f t="shared" si="6"/>
        <v>1281</v>
      </c>
      <c r="F251" s="247" t="s">
        <v>1863</v>
      </c>
      <c r="G251" s="247" t="s">
        <v>1635</v>
      </c>
      <c r="H251" s="247" t="s">
        <v>1637</v>
      </c>
      <c r="I251" s="247" t="s">
        <v>2450</v>
      </c>
      <c r="J251" s="247" t="s">
        <v>1906</v>
      </c>
      <c r="K251" s="247" t="s">
        <v>1867</v>
      </c>
      <c r="L251" s="247" t="s">
        <v>2297</v>
      </c>
      <c r="M251" s="250">
        <v>0.24</v>
      </c>
      <c r="N251" s="251">
        <f t="shared" si="7"/>
        <v>307.44</v>
      </c>
    </row>
    <row r="252" spans="1:14" ht="15">
      <c r="A252" s="247" t="s">
        <v>2457</v>
      </c>
      <c r="B252" s="247" t="s">
        <v>2458</v>
      </c>
      <c r="C252" s="248">
        <v>0</v>
      </c>
      <c r="D252" s="248">
        <v>11923.2</v>
      </c>
      <c r="E252" s="249">
        <f t="shared" si="6"/>
        <v>11923.2</v>
      </c>
      <c r="F252" s="247" t="s">
        <v>1863</v>
      </c>
      <c r="G252" s="247" t="s">
        <v>1635</v>
      </c>
      <c r="H252" s="247" t="s">
        <v>1637</v>
      </c>
      <c r="I252" s="247" t="s">
        <v>2450</v>
      </c>
      <c r="J252" s="247" t="s">
        <v>1906</v>
      </c>
      <c r="K252" s="247" t="s">
        <v>1867</v>
      </c>
      <c r="L252" s="247" t="s">
        <v>2297</v>
      </c>
      <c r="M252" s="250">
        <v>0.24</v>
      </c>
      <c r="N252" s="251">
        <f t="shared" si="7"/>
        <v>2861.568</v>
      </c>
    </row>
    <row r="253" spans="1:14" ht="15">
      <c r="A253" s="247" t="s">
        <v>2457</v>
      </c>
      <c r="B253" s="247" t="s">
        <v>2458</v>
      </c>
      <c r="C253" s="248">
        <v>0</v>
      </c>
      <c r="D253" s="248">
        <v>12602.4</v>
      </c>
      <c r="E253" s="249">
        <f t="shared" si="6"/>
        <v>12602.4</v>
      </c>
      <c r="F253" s="247" t="s">
        <v>1863</v>
      </c>
      <c r="G253" s="247" t="s">
        <v>1635</v>
      </c>
      <c r="H253" s="247" t="s">
        <v>1637</v>
      </c>
      <c r="I253" s="247" t="s">
        <v>2450</v>
      </c>
      <c r="J253" s="247" t="s">
        <v>1906</v>
      </c>
      <c r="K253" s="247" t="s">
        <v>1867</v>
      </c>
      <c r="L253" s="247" t="s">
        <v>2297</v>
      </c>
      <c r="M253" s="250">
        <v>0.24</v>
      </c>
      <c r="N253" s="251">
        <f t="shared" si="7"/>
        <v>3024.576</v>
      </c>
    </row>
    <row r="254" spans="1:14" ht="15">
      <c r="A254" s="247" t="s">
        <v>2457</v>
      </c>
      <c r="B254" s="247" t="s">
        <v>2458</v>
      </c>
      <c r="C254" s="248">
        <v>0</v>
      </c>
      <c r="D254" s="248">
        <v>6405</v>
      </c>
      <c r="E254" s="249">
        <f t="shared" si="6"/>
        <v>6405</v>
      </c>
      <c r="F254" s="247" t="s">
        <v>1863</v>
      </c>
      <c r="G254" s="247" t="s">
        <v>1635</v>
      </c>
      <c r="H254" s="247" t="s">
        <v>1637</v>
      </c>
      <c r="I254" s="247" t="s">
        <v>2450</v>
      </c>
      <c r="J254" s="247" t="s">
        <v>1906</v>
      </c>
      <c r="K254" s="247" t="s">
        <v>1867</v>
      </c>
      <c r="L254" s="247" t="s">
        <v>2297</v>
      </c>
      <c r="M254" s="250">
        <v>0.24</v>
      </c>
      <c r="N254" s="251">
        <f t="shared" si="7"/>
        <v>1537.2</v>
      </c>
    </row>
    <row r="255" spans="1:14" ht="15">
      <c r="A255" s="247" t="s">
        <v>2459</v>
      </c>
      <c r="B255" s="247" t="s">
        <v>2460</v>
      </c>
      <c r="C255" s="248">
        <v>0</v>
      </c>
      <c r="D255" s="248">
        <v>3843</v>
      </c>
      <c r="E255" s="249">
        <f t="shared" si="6"/>
        <v>3843</v>
      </c>
      <c r="F255" s="247" t="s">
        <v>1863</v>
      </c>
      <c r="G255" s="247" t="s">
        <v>1635</v>
      </c>
      <c r="H255" s="247" t="s">
        <v>1637</v>
      </c>
      <c r="I255" s="247" t="s">
        <v>2450</v>
      </c>
      <c r="J255" s="247" t="s">
        <v>1906</v>
      </c>
      <c r="K255" s="247" t="s">
        <v>1867</v>
      </c>
      <c r="L255" s="247" t="s">
        <v>2297</v>
      </c>
      <c r="M255" s="250">
        <v>0.24</v>
      </c>
      <c r="N255" s="251">
        <f t="shared" si="7"/>
        <v>922.3199999999999</v>
      </c>
    </row>
    <row r="256" spans="1:14" ht="15">
      <c r="A256" s="247" t="s">
        <v>2461</v>
      </c>
      <c r="B256" s="247" t="s">
        <v>2462</v>
      </c>
      <c r="C256" s="248">
        <v>0</v>
      </c>
      <c r="D256" s="248">
        <v>27571.35</v>
      </c>
      <c r="E256" s="249">
        <f t="shared" si="6"/>
        <v>27571.35</v>
      </c>
      <c r="F256" s="247" t="s">
        <v>1863</v>
      </c>
      <c r="G256" s="247" t="s">
        <v>1635</v>
      </c>
      <c r="H256" s="247" t="s">
        <v>1637</v>
      </c>
      <c r="I256" s="247" t="s">
        <v>2450</v>
      </c>
      <c r="J256" s="247" t="s">
        <v>1906</v>
      </c>
      <c r="K256" s="247" t="s">
        <v>1867</v>
      </c>
      <c r="L256" s="247" t="s">
        <v>2297</v>
      </c>
      <c r="M256" s="250">
        <v>0.24</v>
      </c>
      <c r="N256" s="251">
        <f t="shared" si="7"/>
        <v>6617.124</v>
      </c>
    </row>
    <row r="257" spans="1:14" ht="15">
      <c r="A257" s="247" t="s">
        <v>2461</v>
      </c>
      <c r="B257" s="247" t="s">
        <v>2462</v>
      </c>
      <c r="C257" s="248">
        <v>0</v>
      </c>
      <c r="D257" s="248">
        <v>38854.95</v>
      </c>
      <c r="E257" s="249">
        <f t="shared" si="6"/>
        <v>38854.95</v>
      </c>
      <c r="F257" s="247" t="s">
        <v>1863</v>
      </c>
      <c r="G257" s="247" t="s">
        <v>1635</v>
      </c>
      <c r="H257" s="247" t="s">
        <v>1637</v>
      </c>
      <c r="I257" s="247" t="s">
        <v>2450</v>
      </c>
      <c r="J257" s="247" t="s">
        <v>1906</v>
      </c>
      <c r="K257" s="247" t="s">
        <v>1867</v>
      </c>
      <c r="L257" s="247" t="s">
        <v>2297</v>
      </c>
      <c r="M257" s="250">
        <v>0.24</v>
      </c>
      <c r="N257" s="251">
        <f t="shared" si="7"/>
        <v>9325.187999999998</v>
      </c>
    </row>
    <row r="258" spans="1:14" ht="15">
      <c r="A258" s="247" t="s">
        <v>2461</v>
      </c>
      <c r="B258" s="247" t="s">
        <v>2462</v>
      </c>
      <c r="C258" s="248">
        <v>0</v>
      </c>
      <c r="D258" s="248">
        <v>13263.75</v>
      </c>
      <c r="E258" s="249">
        <f aca="true" t="shared" si="8" ref="E258:E321">+D258-C258</f>
        <v>13263.75</v>
      </c>
      <c r="F258" s="247" t="s">
        <v>1863</v>
      </c>
      <c r="G258" s="247" t="s">
        <v>1635</v>
      </c>
      <c r="H258" s="247" t="s">
        <v>1637</v>
      </c>
      <c r="I258" s="247" t="s">
        <v>2450</v>
      </c>
      <c r="J258" s="247" t="s">
        <v>1906</v>
      </c>
      <c r="K258" s="247" t="s">
        <v>1867</v>
      </c>
      <c r="L258" s="247" t="s">
        <v>2297</v>
      </c>
      <c r="M258" s="250">
        <v>0.24</v>
      </c>
      <c r="N258" s="251">
        <f aca="true" t="shared" si="9" ref="N258:N321">+M258*E258</f>
        <v>3183.2999999999997</v>
      </c>
    </row>
    <row r="259" spans="1:14" ht="15">
      <c r="A259" s="247" t="s">
        <v>2463</v>
      </c>
      <c r="B259" s="247" t="s">
        <v>2464</v>
      </c>
      <c r="C259" s="248">
        <v>0</v>
      </c>
      <c r="D259" s="248">
        <v>16394.4</v>
      </c>
      <c r="E259" s="249">
        <f t="shared" si="8"/>
        <v>16394.4</v>
      </c>
      <c r="F259" s="247" t="s">
        <v>1863</v>
      </c>
      <c r="G259" s="247" t="s">
        <v>1635</v>
      </c>
      <c r="H259" s="247" t="s">
        <v>1637</v>
      </c>
      <c r="I259" s="247" t="s">
        <v>2450</v>
      </c>
      <c r="J259" s="247" t="s">
        <v>1906</v>
      </c>
      <c r="K259" s="247" t="s">
        <v>1867</v>
      </c>
      <c r="L259" s="247" t="s">
        <v>2297</v>
      </c>
      <c r="M259" s="250">
        <v>0.24</v>
      </c>
      <c r="N259" s="251">
        <f t="shared" si="9"/>
        <v>3934.6560000000004</v>
      </c>
    </row>
    <row r="260" spans="1:14" ht="15">
      <c r="A260" s="247" t="s">
        <v>2463</v>
      </c>
      <c r="B260" s="247" t="s">
        <v>2464</v>
      </c>
      <c r="C260" s="248">
        <v>0</v>
      </c>
      <c r="D260" s="248">
        <v>15542.96</v>
      </c>
      <c r="E260" s="249">
        <f t="shared" si="8"/>
        <v>15542.96</v>
      </c>
      <c r="F260" s="247" t="s">
        <v>1863</v>
      </c>
      <c r="G260" s="247" t="s">
        <v>1635</v>
      </c>
      <c r="H260" s="247" t="s">
        <v>1637</v>
      </c>
      <c r="I260" s="247" t="s">
        <v>2450</v>
      </c>
      <c r="J260" s="247" t="s">
        <v>1906</v>
      </c>
      <c r="K260" s="247" t="s">
        <v>1867</v>
      </c>
      <c r="L260" s="247" t="s">
        <v>2297</v>
      </c>
      <c r="M260" s="250">
        <v>0.24</v>
      </c>
      <c r="N260" s="251">
        <f t="shared" si="9"/>
        <v>3730.3104</v>
      </c>
    </row>
    <row r="261" spans="1:14" ht="15">
      <c r="A261" s="247" t="s">
        <v>2463</v>
      </c>
      <c r="B261" s="247" t="s">
        <v>2464</v>
      </c>
      <c r="C261" s="248">
        <v>0</v>
      </c>
      <c r="D261" s="248">
        <v>5892.6</v>
      </c>
      <c r="E261" s="249">
        <f t="shared" si="8"/>
        <v>5892.6</v>
      </c>
      <c r="F261" s="247" t="s">
        <v>1863</v>
      </c>
      <c r="G261" s="247" t="s">
        <v>1635</v>
      </c>
      <c r="H261" s="247" t="s">
        <v>1637</v>
      </c>
      <c r="I261" s="247" t="s">
        <v>2450</v>
      </c>
      <c r="J261" s="247" t="s">
        <v>1906</v>
      </c>
      <c r="K261" s="247" t="s">
        <v>1867</v>
      </c>
      <c r="L261" s="247" t="s">
        <v>2297</v>
      </c>
      <c r="M261" s="250">
        <v>0.24</v>
      </c>
      <c r="N261" s="251">
        <f t="shared" si="9"/>
        <v>1414.224</v>
      </c>
    </row>
    <row r="262" spans="1:14" ht="15">
      <c r="A262" s="247" t="s">
        <v>2465</v>
      </c>
      <c r="B262" s="247" t="s">
        <v>2466</v>
      </c>
      <c r="C262" s="248">
        <v>0</v>
      </c>
      <c r="D262" s="248">
        <v>10730.88</v>
      </c>
      <c r="E262" s="249">
        <f t="shared" si="8"/>
        <v>10730.88</v>
      </c>
      <c r="F262" s="247" t="s">
        <v>1863</v>
      </c>
      <c r="G262" s="247" t="s">
        <v>1635</v>
      </c>
      <c r="H262" s="247" t="s">
        <v>1637</v>
      </c>
      <c r="I262" s="247" t="s">
        <v>2450</v>
      </c>
      <c r="J262" s="247" t="s">
        <v>1906</v>
      </c>
      <c r="K262" s="247" t="s">
        <v>1867</v>
      </c>
      <c r="L262" s="247" t="s">
        <v>2297</v>
      </c>
      <c r="M262" s="250">
        <v>0.24</v>
      </c>
      <c r="N262" s="251">
        <f t="shared" si="9"/>
        <v>2575.4111999999996</v>
      </c>
    </row>
    <row r="263" spans="1:14" ht="15">
      <c r="A263" s="247" t="s">
        <v>2465</v>
      </c>
      <c r="B263" s="247" t="s">
        <v>2466</v>
      </c>
      <c r="C263" s="248">
        <v>0</v>
      </c>
      <c r="D263" s="248">
        <v>10081.92</v>
      </c>
      <c r="E263" s="249">
        <f t="shared" si="8"/>
        <v>10081.92</v>
      </c>
      <c r="F263" s="247" t="s">
        <v>1863</v>
      </c>
      <c r="G263" s="247" t="s">
        <v>1635</v>
      </c>
      <c r="H263" s="247" t="s">
        <v>1637</v>
      </c>
      <c r="I263" s="247" t="s">
        <v>2450</v>
      </c>
      <c r="J263" s="247" t="s">
        <v>1906</v>
      </c>
      <c r="K263" s="247" t="s">
        <v>1867</v>
      </c>
      <c r="L263" s="247" t="s">
        <v>2297</v>
      </c>
      <c r="M263" s="250">
        <v>0.24</v>
      </c>
      <c r="N263" s="251">
        <f t="shared" si="9"/>
        <v>2419.6608</v>
      </c>
    </row>
    <row r="264" spans="1:14" ht="15">
      <c r="A264" s="247" t="s">
        <v>2465</v>
      </c>
      <c r="B264" s="247" t="s">
        <v>2466</v>
      </c>
      <c r="C264" s="248">
        <v>0</v>
      </c>
      <c r="D264" s="248">
        <v>3843</v>
      </c>
      <c r="E264" s="249">
        <f t="shared" si="8"/>
        <v>3843</v>
      </c>
      <c r="F264" s="247" t="s">
        <v>1863</v>
      </c>
      <c r="G264" s="247" t="s">
        <v>1635</v>
      </c>
      <c r="H264" s="247" t="s">
        <v>1637</v>
      </c>
      <c r="I264" s="247" t="s">
        <v>2450</v>
      </c>
      <c r="J264" s="247" t="s">
        <v>1906</v>
      </c>
      <c r="K264" s="247" t="s">
        <v>1867</v>
      </c>
      <c r="L264" s="247" t="s">
        <v>2297</v>
      </c>
      <c r="M264" s="250">
        <v>0.24</v>
      </c>
      <c r="N264" s="251">
        <f t="shared" si="9"/>
        <v>922.3199999999999</v>
      </c>
    </row>
    <row r="265" spans="1:14" ht="15">
      <c r="A265" s="247" t="s">
        <v>2467</v>
      </c>
      <c r="B265" s="247" t="s">
        <v>2468</v>
      </c>
      <c r="C265" s="248">
        <v>0</v>
      </c>
      <c r="D265" s="248">
        <v>4322.16</v>
      </c>
      <c r="E265" s="249">
        <f t="shared" si="8"/>
        <v>4322.16</v>
      </c>
      <c r="F265" s="247" t="s">
        <v>1863</v>
      </c>
      <c r="G265" s="247" t="s">
        <v>1635</v>
      </c>
      <c r="H265" s="247" t="s">
        <v>1637</v>
      </c>
      <c r="I265" s="247" t="s">
        <v>2450</v>
      </c>
      <c r="J265" s="247" t="s">
        <v>1906</v>
      </c>
      <c r="K265" s="247" t="s">
        <v>1867</v>
      </c>
      <c r="L265" s="247" t="s">
        <v>2297</v>
      </c>
      <c r="M265" s="250">
        <v>0.24</v>
      </c>
      <c r="N265" s="251">
        <f t="shared" si="9"/>
        <v>1037.3183999999999</v>
      </c>
    </row>
    <row r="266" spans="1:14" ht="15">
      <c r="A266" s="247" t="s">
        <v>2467</v>
      </c>
      <c r="B266" s="247" t="s">
        <v>2468</v>
      </c>
      <c r="C266" s="248">
        <v>0</v>
      </c>
      <c r="D266" s="248">
        <v>3990.76</v>
      </c>
      <c r="E266" s="249">
        <f t="shared" si="8"/>
        <v>3990.76</v>
      </c>
      <c r="F266" s="247" t="s">
        <v>1863</v>
      </c>
      <c r="G266" s="247" t="s">
        <v>1635</v>
      </c>
      <c r="H266" s="247" t="s">
        <v>1637</v>
      </c>
      <c r="I266" s="247" t="s">
        <v>2450</v>
      </c>
      <c r="J266" s="247" t="s">
        <v>1906</v>
      </c>
      <c r="K266" s="247" t="s">
        <v>1867</v>
      </c>
      <c r="L266" s="247" t="s">
        <v>2297</v>
      </c>
      <c r="M266" s="250">
        <v>0.24</v>
      </c>
      <c r="N266" s="251">
        <f t="shared" si="9"/>
        <v>957.7824</v>
      </c>
    </row>
    <row r="267" spans="1:14" ht="15">
      <c r="A267" s="247" t="s">
        <v>2467</v>
      </c>
      <c r="B267" s="247" t="s">
        <v>2468</v>
      </c>
      <c r="C267" s="248">
        <v>0</v>
      </c>
      <c r="D267" s="248">
        <v>1537.2</v>
      </c>
      <c r="E267" s="249">
        <f t="shared" si="8"/>
        <v>1537.2</v>
      </c>
      <c r="F267" s="247" t="s">
        <v>1863</v>
      </c>
      <c r="G267" s="247" t="s">
        <v>1635</v>
      </c>
      <c r="H267" s="247" t="s">
        <v>1637</v>
      </c>
      <c r="I267" s="247" t="s">
        <v>2450</v>
      </c>
      <c r="J267" s="247" t="s">
        <v>1906</v>
      </c>
      <c r="K267" s="247" t="s">
        <v>1867</v>
      </c>
      <c r="L267" s="247" t="s">
        <v>2297</v>
      </c>
      <c r="M267" s="250">
        <v>0.24</v>
      </c>
      <c r="N267" s="251">
        <f t="shared" si="9"/>
        <v>368.928</v>
      </c>
    </row>
    <row r="268" spans="1:14" ht="15">
      <c r="A268" s="247" t="s">
        <v>2469</v>
      </c>
      <c r="B268" s="247" t="s">
        <v>2470</v>
      </c>
      <c r="C268" s="248">
        <v>0</v>
      </c>
      <c r="D268" s="248">
        <v>4322.16</v>
      </c>
      <c r="E268" s="249">
        <f t="shared" si="8"/>
        <v>4322.16</v>
      </c>
      <c r="F268" s="247" t="s">
        <v>1863</v>
      </c>
      <c r="G268" s="247" t="s">
        <v>1635</v>
      </c>
      <c r="H268" s="247" t="s">
        <v>1637</v>
      </c>
      <c r="I268" s="247" t="s">
        <v>2450</v>
      </c>
      <c r="J268" s="247" t="s">
        <v>1906</v>
      </c>
      <c r="K268" s="247" t="s">
        <v>1867</v>
      </c>
      <c r="L268" s="247" t="s">
        <v>2297</v>
      </c>
      <c r="M268" s="250">
        <v>0.24</v>
      </c>
      <c r="N268" s="251">
        <f t="shared" si="9"/>
        <v>1037.3183999999999</v>
      </c>
    </row>
    <row r="269" spans="1:14" ht="15">
      <c r="A269" s="247" t="s">
        <v>2469</v>
      </c>
      <c r="B269" s="247" t="s">
        <v>2470</v>
      </c>
      <c r="C269" s="248">
        <v>0</v>
      </c>
      <c r="D269" s="248">
        <v>3990.76</v>
      </c>
      <c r="E269" s="249">
        <f t="shared" si="8"/>
        <v>3990.76</v>
      </c>
      <c r="F269" s="247" t="s">
        <v>1863</v>
      </c>
      <c r="G269" s="247" t="s">
        <v>1635</v>
      </c>
      <c r="H269" s="247" t="s">
        <v>1637</v>
      </c>
      <c r="I269" s="247" t="s">
        <v>2450</v>
      </c>
      <c r="J269" s="247" t="s">
        <v>1906</v>
      </c>
      <c r="K269" s="247" t="s">
        <v>1867</v>
      </c>
      <c r="L269" s="247" t="s">
        <v>2297</v>
      </c>
      <c r="M269" s="250">
        <v>0.24</v>
      </c>
      <c r="N269" s="251">
        <f t="shared" si="9"/>
        <v>957.7824</v>
      </c>
    </row>
    <row r="270" spans="1:14" ht="15">
      <c r="A270" s="247" t="s">
        <v>2469</v>
      </c>
      <c r="B270" s="247" t="s">
        <v>2470</v>
      </c>
      <c r="C270" s="248">
        <v>0</v>
      </c>
      <c r="D270" s="248">
        <v>1537.2</v>
      </c>
      <c r="E270" s="249">
        <f t="shared" si="8"/>
        <v>1537.2</v>
      </c>
      <c r="F270" s="247" t="s">
        <v>1863</v>
      </c>
      <c r="G270" s="247" t="s">
        <v>1635</v>
      </c>
      <c r="H270" s="247" t="s">
        <v>1637</v>
      </c>
      <c r="I270" s="247" t="s">
        <v>2450</v>
      </c>
      <c r="J270" s="247" t="s">
        <v>1906</v>
      </c>
      <c r="K270" s="247" t="s">
        <v>1867</v>
      </c>
      <c r="L270" s="247" t="s">
        <v>2297</v>
      </c>
      <c r="M270" s="250">
        <v>0.24</v>
      </c>
      <c r="N270" s="251">
        <f t="shared" si="9"/>
        <v>368.928</v>
      </c>
    </row>
    <row r="271" spans="1:17" ht="15">
      <c r="A271" s="247" t="s">
        <v>2471</v>
      </c>
      <c r="B271" s="247" t="s">
        <v>2472</v>
      </c>
      <c r="C271" s="248">
        <v>0</v>
      </c>
      <c r="D271" s="248">
        <v>180590.26</v>
      </c>
      <c r="E271" s="249">
        <f t="shared" si="8"/>
        <v>180590.26</v>
      </c>
      <c r="F271" s="247" t="s">
        <v>1863</v>
      </c>
      <c r="G271" s="247" t="s">
        <v>1635</v>
      </c>
      <c r="H271" s="247" t="s">
        <v>1637</v>
      </c>
      <c r="I271" s="247" t="s">
        <v>2473</v>
      </c>
      <c r="J271" s="247" t="s">
        <v>2474</v>
      </c>
      <c r="K271" s="247" t="s">
        <v>1647</v>
      </c>
      <c r="L271" s="247" t="s">
        <v>2297</v>
      </c>
      <c r="M271" s="250">
        <v>0.24</v>
      </c>
      <c r="N271" s="251">
        <f t="shared" si="9"/>
        <v>43341.6624</v>
      </c>
      <c r="O271" s="337">
        <f>SUM(E271:E388)</f>
        <v>1871888.3099999998</v>
      </c>
      <c r="P271" s="337">
        <f>SUM(N271:N389)</f>
        <v>512859.64719999995</v>
      </c>
      <c r="Q271" s="173">
        <f>+P271/O271</f>
        <v>0.2739798333373854</v>
      </c>
    </row>
    <row r="272" spans="1:14" ht="15">
      <c r="A272" s="247" t="s">
        <v>2475</v>
      </c>
      <c r="B272" s="247" t="s">
        <v>2476</v>
      </c>
      <c r="C272" s="248">
        <v>0</v>
      </c>
      <c r="D272" s="248">
        <v>62942.22</v>
      </c>
      <c r="E272" s="249">
        <f t="shared" si="8"/>
        <v>62942.22</v>
      </c>
      <c r="F272" s="247" t="s">
        <v>1863</v>
      </c>
      <c r="G272" s="247" t="s">
        <v>1635</v>
      </c>
      <c r="H272" s="247" t="s">
        <v>1637</v>
      </c>
      <c r="I272" s="247" t="s">
        <v>2473</v>
      </c>
      <c r="J272" s="247" t="s">
        <v>2474</v>
      </c>
      <c r="K272" s="247" t="s">
        <v>1647</v>
      </c>
      <c r="L272" s="247" t="s">
        <v>2297</v>
      </c>
      <c r="M272" s="250">
        <v>0.24</v>
      </c>
      <c r="N272" s="251">
        <f t="shared" si="9"/>
        <v>15106.1328</v>
      </c>
    </row>
    <row r="273" spans="1:14" ht="15">
      <c r="A273" s="247" t="s">
        <v>2477</v>
      </c>
      <c r="B273" s="247" t="s">
        <v>2478</v>
      </c>
      <c r="C273" s="248">
        <v>0</v>
      </c>
      <c r="D273" s="248">
        <v>32995.66</v>
      </c>
      <c r="E273" s="249">
        <f t="shared" si="8"/>
        <v>32995.66</v>
      </c>
      <c r="F273" s="247" t="s">
        <v>1863</v>
      </c>
      <c r="G273" s="247" t="s">
        <v>1635</v>
      </c>
      <c r="H273" s="247" t="s">
        <v>1637</v>
      </c>
      <c r="I273" s="247" t="s">
        <v>2473</v>
      </c>
      <c r="J273" s="247" t="s">
        <v>2474</v>
      </c>
      <c r="K273" s="247" t="s">
        <v>1647</v>
      </c>
      <c r="L273" s="247" t="s">
        <v>2297</v>
      </c>
      <c r="M273" s="250">
        <v>0.24</v>
      </c>
      <c r="N273" s="251">
        <f t="shared" si="9"/>
        <v>7918.9584</v>
      </c>
    </row>
    <row r="274" spans="1:14" ht="15">
      <c r="A274" s="247" t="s">
        <v>2479</v>
      </c>
      <c r="B274" s="247" t="s">
        <v>2480</v>
      </c>
      <c r="C274" s="248">
        <v>0</v>
      </c>
      <c r="D274" s="248">
        <v>12282</v>
      </c>
      <c r="E274" s="249">
        <f t="shared" si="8"/>
        <v>12282</v>
      </c>
      <c r="F274" s="247" t="s">
        <v>1863</v>
      </c>
      <c r="G274" s="247" t="s">
        <v>1635</v>
      </c>
      <c r="H274" s="247" t="s">
        <v>1637</v>
      </c>
      <c r="I274" s="247" t="s">
        <v>2473</v>
      </c>
      <c r="J274" s="247" t="s">
        <v>2481</v>
      </c>
      <c r="K274" s="247" t="s">
        <v>2361</v>
      </c>
      <c r="L274" s="247" t="s">
        <v>2297</v>
      </c>
      <c r="M274" s="250">
        <v>0.24</v>
      </c>
      <c r="N274" s="251">
        <f t="shared" si="9"/>
        <v>2947.68</v>
      </c>
    </row>
    <row r="275" spans="1:14" ht="15">
      <c r="A275" s="247" t="s">
        <v>2482</v>
      </c>
      <c r="B275" s="247" t="s">
        <v>2483</v>
      </c>
      <c r="C275" s="248">
        <v>0</v>
      </c>
      <c r="D275" s="248">
        <v>14904</v>
      </c>
      <c r="E275" s="249">
        <f t="shared" si="8"/>
        <v>14904</v>
      </c>
      <c r="F275" s="247" t="s">
        <v>1863</v>
      </c>
      <c r="G275" s="247" t="s">
        <v>1635</v>
      </c>
      <c r="H275" s="247" t="s">
        <v>1637</v>
      </c>
      <c r="I275" s="247" t="s">
        <v>2473</v>
      </c>
      <c r="J275" s="247" t="s">
        <v>2481</v>
      </c>
      <c r="K275" s="247" t="s">
        <v>2361</v>
      </c>
      <c r="L275" s="247" t="s">
        <v>2297</v>
      </c>
      <c r="M275" s="250">
        <v>0.24</v>
      </c>
      <c r="N275" s="251">
        <f t="shared" si="9"/>
        <v>3576.96</v>
      </c>
    </row>
    <row r="276" spans="1:14" ht="15">
      <c r="A276" s="247" t="s">
        <v>2482</v>
      </c>
      <c r="B276" s="247" t="s">
        <v>2483</v>
      </c>
      <c r="C276" s="248">
        <v>0</v>
      </c>
      <c r="D276" s="248">
        <v>6405</v>
      </c>
      <c r="E276" s="249">
        <f t="shared" si="8"/>
        <v>6405</v>
      </c>
      <c r="F276" s="247" t="s">
        <v>1863</v>
      </c>
      <c r="G276" s="247" t="s">
        <v>1635</v>
      </c>
      <c r="H276" s="247" t="s">
        <v>1637</v>
      </c>
      <c r="I276" s="247" t="s">
        <v>2473</v>
      </c>
      <c r="J276" s="247" t="s">
        <v>2481</v>
      </c>
      <c r="K276" s="247" t="s">
        <v>2361</v>
      </c>
      <c r="L276" s="247" t="s">
        <v>2297</v>
      </c>
      <c r="M276" s="250">
        <v>0.24</v>
      </c>
      <c r="N276" s="251">
        <f t="shared" si="9"/>
        <v>1537.2</v>
      </c>
    </row>
    <row r="277" spans="1:14" ht="15">
      <c r="A277" s="247" t="s">
        <v>2484</v>
      </c>
      <c r="B277" s="247" t="s">
        <v>2485</v>
      </c>
      <c r="C277" s="248">
        <v>0</v>
      </c>
      <c r="D277" s="248">
        <v>20049.6</v>
      </c>
      <c r="E277" s="249">
        <f t="shared" si="8"/>
        <v>20049.6</v>
      </c>
      <c r="F277" s="247" t="s">
        <v>1863</v>
      </c>
      <c r="G277" s="247" t="s">
        <v>1635</v>
      </c>
      <c r="H277" s="247" t="s">
        <v>1637</v>
      </c>
      <c r="I277" s="247" t="s">
        <v>2473</v>
      </c>
      <c r="J277" s="247" t="s">
        <v>2481</v>
      </c>
      <c r="K277" s="247" t="s">
        <v>2361</v>
      </c>
      <c r="L277" s="247" t="s">
        <v>2297</v>
      </c>
      <c r="M277" s="250">
        <v>0.24</v>
      </c>
      <c r="N277" s="251">
        <f t="shared" si="9"/>
        <v>4811.9039999999995</v>
      </c>
    </row>
    <row r="278" spans="1:14" ht="15">
      <c r="A278" s="247" t="s">
        <v>2486</v>
      </c>
      <c r="B278" s="247" t="s">
        <v>2487</v>
      </c>
      <c r="C278" s="248">
        <v>0</v>
      </c>
      <c r="D278" s="248">
        <v>8019.84</v>
      </c>
      <c r="E278" s="249">
        <f t="shared" si="8"/>
        <v>8019.84</v>
      </c>
      <c r="F278" s="247" t="s">
        <v>1863</v>
      </c>
      <c r="G278" s="247" t="s">
        <v>1635</v>
      </c>
      <c r="H278" s="247" t="s">
        <v>1637</v>
      </c>
      <c r="I278" s="247" t="s">
        <v>2473</v>
      </c>
      <c r="J278" s="247" t="s">
        <v>2481</v>
      </c>
      <c r="K278" s="247" t="s">
        <v>2321</v>
      </c>
      <c r="L278" s="247" t="s">
        <v>2297</v>
      </c>
      <c r="M278" s="250">
        <v>0.24</v>
      </c>
      <c r="N278" s="251">
        <f t="shared" si="9"/>
        <v>1924.7616</v>
      </c>
    </row>
    <row r="279" spans="1:14" ht="15">
      <c r="A279" s="247" t="s">
        <v>2488</v>
      </c>
      <c r="B279" s="247" t="s">
        <v>2489</v>
      </c>
      <c r="C279" s="248">
        <v>0</v>
      </c>
      <c r="D279" s="248">
        <v>4009.92</v>
      </c>
      <c r="E279" s="249">
        <f t="shared" si="8"/>
        <v>4009.92</v>
      </c>
      <c r="F279" s="247" t="s">
        <v>1863</v>
      </c>
      <c r="G279" s="247" t="s">
        <v>1635</v>
      </c>
      <c r="H279" s="247" t="s">
        <v>1637</v>
      </c>
      <c r="I279" s="247" t="s">
        <v>2473</v>
      </c>
      <c r="J279" s="247" t="s">
        <v>2481</v>
      </c>
      <c r="K279" s="247" t="s">
        <v>2321</v>
      </c>
      <c r="L279" s="247" t="s">
        <v>2297</v>
      </c>
      <c r="M279" s="250">
        <v>0.24</v>
      </c>
      <c r="N279" s="251">
        <f t="shared" si="9"/>
        <v>962.3808</v>
      </c>
    </row>
    <row r="280" spans="1:14" ht="15">
      <c r="A280" s="247" t="s">
        <v>2490</v>
      </c>
      <c r="B280" s="247" t="s">
        <v>2491</v>
      </c>
      <c r="C280" s="248">
        <v>0</v>
      </c>
      <c r="D280" s="248">
        <v>4009.92</v>
      </c>
      <c r="E280" s="249">
        <f t="shared" si="8"/>
        <v>4009.92</v>
      </c>
      <c r="F280" s="247" t="s">
        <v>1863</v>
      </c>
      <c r="G280" s="247" t="s">
        <v>1635</v>
      </c>
      <c r="H280" s="247" t="s">
        <v>1637</v>
      </c>
      <c r="I280" s="247" t="s">
        <v>2473</v>
      </c>
      <c r="J280" s="247" t="s">
        <v>2481</v>
      </c>
      <c r="K280" s="247" t="s">
        <v>2321</v>
      </c>
      <c r="L280" s="247" t="s">
        <v>2297</v>
      </c>
      <c r="M280" s="250">
        <v>0.24</v>
      </c>
      <c r="N280" s="251">
        <f t="shared" si="9"/>
        <v>962.3808</v>
      </c>
    </row>
    <row r="281" spans="1:14" ht="15">
      <c r="A281" s="247" t="s">
        <v>2492</v>
      </c>
      <c r="B281" s="247" t="s">
        <v>2493</v>
      </c>
      <c r="C281" s="248">
        <v>0</v>
      </c>
      <c r="D281" s="248">
        <v>4009.92</v>
      </c>
      <c r="E281" s="249">
        <f t="shared" si="8"/>
        <v>4009.92</v>
      </c>
      <c r="F281" s="247" t="s">
        <v>1863</v>
      </c>
      <c r="G281" s="247" t="s">
        <v>1635</v>
      </c>
      <c r="H281" s="247" t="s">
        <v>1637</v>
      </c>
      <c r="I281" s="247" t="s">
        <v>2473</v>
      </c>
      <c r="J281" s="247" t="s">
        <v>2481</v>
      </c>
      <c r="K281" s="247" t="s">
        <v>2321</v>
      </c>
      <c r="L281" s="247" t="s">
        <v>2297</v>
      </c>
      <c r="M281" s="250">
        <v>0.24</v>
      </c>
      <c r="N281" s="251">
        <f t="shared" si="9"/>
        <v>962.3808</v>
      </c>
    </row>
    <row r="282" spans="1:14" ht="15">
      <c r="A282" s="247" t="s">
        <v>2494</v>
      </c>
      <c r="B282" s="247" t="s">
        <v>2495</v>
      </c>
      <c r="C282" s="248">
        <v>0</v>
      </c>
      <c r="D282" s="248">
        <v>4102.56</v>
      </c>
      <c r="E282" s="249">
        <f t="shared" si="8"/>
        <v>4102.56</v>
      </c>
      <c r="F282" s="247" t="s">
        <v>1863</v>
      </c>
      <c r="G282" s="247" t="s">
        <v>1635</v>
      </c>
      <c r="H282" s="247" t="s">
        <v>1637</v>
      </c>
      <c r="I282" s="247" t="s">
        <v>2473</v>
      </c>
      <c r="J282" s="247" t="s">
        <v>2481</v>
      </c>
      <c r="K282" s="247" t="s">
        <v>2321</v>
      </c>
      <c r="L282" s="247" t="s">
        <v>2297</v>
      </c>
      <c r="M282" s="250">
        <v>0.24</v>
      </c>
      <c r="N282" s="251">
        <f t="shared" si="9"/>
        <v>984.6144</v>
      </c>
    </row>
    <row r="283" spans="1:14" ht="15">
      <c r="A283" s="247" t="s">
        <v>2496</v>
      </c>
      <c r="B283" s="247" t="s">
        <v>2497</v>
      </c>
      <c r="C283" s="248">
        <v>0</v>
      </c>
      <c r="D283" s="248">
        <v>4102.56</v>
      </c>
      <c r="E283" s="249">
        <f t="shared" si="8"/>
        <v>4102.56</v>
      </c>
      <c r="F283" s="247" t="s">
        <v>1863</v>
      </c>
      <c r="G283" s="247" t="s">
        <v>1635</v>
      </c>
      <c r="H283" s="247" t="s">
        <v>1637</v>
      </c>
      <c r="I283" s="247" t="s">
        <v>2473</v>
      </c>
      <c r="J283" s="247" t="s">
        <v>2481</v>
      </c>
      <c r="K283" s="247" t="s">
        <v>2321</v>
      </c>
      <c r="L283" s="247" t="s">
        <v>2297</v>
      </c>
      <c r="M283" s="250">
        <v>0.24</v>
      </c>
      <c r="N283" s="251">
        <f t="shared" si="9"/>
        <v>984.6144</v>
      </c>
    </row>
    <row r="284" spans="1:14" ht="15">
      <c r="A284" s="247" t="s">
        <v>2498</v>
      </c>
      <c r="B284" s="247" t="s">
        <v>2499</v>
      </c>
      <c r="C284" s="248">
        <v>0</v>
      </c>
      <c r="D284" s="248">
        <v>3504.27</v>
      </c>
      <c r="E284" s="249">
        <f t="shared" si="8"/>
        <v>3504.27</v>
      </c>
      <c r="F284" s="247" t="s">
        <v>1863</v>
      </c>
      <c r="G284" s="247" t="s">
        <v>1635</v>
      </c>
      <c r="H284" s="247" t="s">
        <v>1637</v>
      </c>
      <c r="I284" s="247" t="s">
        <v>2473</v>
      </c>
      <c r="J284" s="247" t="s">
        <v>2481</v>
      </c>
      <c r="K284" s="247" t="s">
        <v>2321</v>
      </c>
      <c r="L284" s="247" t="s">
        <v>2312</v>
      </c>
      <c r="M284" s="250">
        <v>0.4</v>
      </c>
      <c r="N284" s="251">
        <f t="shared" si="9"/>
        <v>1401.708</v>
      </c>
    </row>
    <row r="285" spans="1:14" ht="15">
      <c r="A285" s="247" t="s">
        <v>2500</v>
      </c>
      <c r="B285" s="247" t="s">
        <v>2501</v>
      </c>
      <c r="C285" s="248">
        <v>0</v>
      </c>
      <c r="D285" s="248">
        <v>3504.27</v>
      </c>
      <c r="E285" s="249">
        <f t="shared" si="8"/>
        <v>3504.27</v>
      </c>
      <c r="F285" s="247" t="s">
        <v>1863</v>
      </c>
      <c r="G285" s="247" t="s">
        <v>1635</v>
      </c>
      <c r="H285" s="247" t="s">
        <v>1637</v>
      </c>
      <c r="I285" s="247" t="s">
        <v>2473</v>
      </c>
      <c r="J285" s="247" t="s">
        <v>2481</v>
      </c>
      <c r="K285" s="247" t="s">
        <v>2321</v>
      </c>
      <c r="L285" s="247" t="s">
        <v>2312</v>
      </c>
      <c r="M285" s="250">
        <v>0.4</v>
      </c>
      <c r="N285" s="251">
        <f t="shared" si="9"/>
        <v>1401.708</v>
      </c>
    </row>
    <row r="286" spans="1:14" ht="15">
      <c r="A286" s="247" t="s">
        <v>2502</v>
      </c>
      <c r="B286" s="247" t="s">
        <v>2503</v>
      </c>
      <c r="C286" s="248">
        <v>0</v>
      </c>
      <c r="D286" s="248">
        <v>3504.27</v>
      </c>
      <c r="E286" s="249">
        <f t="shared" si="8"/>
        <v>3504.27</v>
      </c>
      <c r="F286" s="247" t="s">
        <v>1863</v>
      </c>
      <c r="G286" s="247" t="s">
        <v>1635</v>
      </c>
      <c r="H286" s="247" t="s">
        <v>1637</v>
      </c>
      <c r="I286" s="247" t="s">
        <v>2473</v>
      </c>
      <c r="J286" s="247" t="s">
        <v>2481</v>
      </c>
      <c r="K286" s="247" t="s">
        <v>2321</v>
      </c>
      <c r="L286" s="247" t="s">
        <v>2312</v>
      </c>
      <c r="M286" s="250">
        <v>0.4</v>
      </c>
      <c r="N286" s="251">
        <f t="shared" si="9"/>
        <v>1401.708</v>
      </c>
    </row>
    <row r="287" spans="1:14" ht="15">
      <c r="A287" s="247" t="s">
        <v>2504</v>
      </c>
      <c r="B287" s="247" t="s">
        <v>2505</v>
      </c>
      <c r="C287" s="248">
        <v>0</v>
      </c>
      <c r="D287" s="248">
        <v>3504.27</v>
      </c>
      <c r="E287" s="249">
        <f t="shared" si="8"/>
        <v>3504.27</v>
      </c>
      <c r="F287" s="247" t="s">
        <v>1863</v>
      </c>
      <c r="G287" s="247" t="s">
        <v>1635</v>
      </c>
      <c r="H287" s="247" t="s">
        <v>1637</v>
      </c>
      <c r="I287" s="247" t="s">
        <v>2473</v>
      </c>
      <c r="J287" s="247" t="s">
        <v>2481</v>
      </c>
      <c r="K287" s="247" t="s">
        <v>2321</v>
      </c>
      <c r="L287" s="247" t="s">
        <v>2312</v>
      </c>
      <c r="M287" s="250">
        <v>0.4</v>
      </c>
      <c r="N287" s="251">
        <f t="shared" si="9"/>
        <v>1401.708</v>
      </c>
    </row>
    <row r="288" spans="1:14" ht="15">
      <c r="A288" s="247" t="s">
        <v>2506</v>
      </c>
      <c r="B288" s="247" t="s">
        <v>2507</v>
      </c>
      <c r="C288" s="248">
        <v>0</v>
      </c>
      <c r="D288" s="248">
        <v>3504.27</v>
      </c>
      <c r="E288" s="249">
        <f t="shared" si="8"/>
        <v>3504.27</v>
      </c>
      <c r="F288" s="247" t="s">
        <v>1863</v>
      </c>
      <c r="G288" s="247" t="s">
        <v>1635</v>
      </c>
      <c r="H288" s="247" t="s">
        <v>1637</v>
      </c>
      <c r="I288" s="247" t="s">
        <v>2473</v>
      </c>
      <c r="J288" s="247" t="s">
        <v>2481</v>
      </c>
      <c r="K288" s="247" t="s">
        <v>2321</v>
      </c>
      <c r="L288" s="247" t="s">
        <v>2312</v>
      </c>
      <c r="M288" s="250">
        <v>0.4</v>
      </c>
      <c r="N288" s="251">
        <f t="shared" si="9"/>
        <v>1401.708</v>
      </c>
    </row>
    <row r="289" spans="1:14" ht="15">
      <c r="A289" s="247" t="s">
        <v>2508</v>
      </c>
      <c r="B289" s="247" t="s">
        <v>2509</v>
      </c>
      <c r="C289" s="248">
        <v>0</v>
      </c>
      <c r="D289" s="248">
        <v>3504.27</v>
      </c>
      <c r="E289" s="249">
        <f t="shared" si="8"/>
        <v>3504.27</v>
      </c>
      <c r="F289" s="247" t="s">
        <v>1863</v>
      </c>
      <c r="G289" s="247" t="s">
        <v>1635</v>
      </c>
      <c r="H289" s="247" t="s">
        <v>1637</v>
      </c>
      <c r="I289" s="247" t="s">
        <v>2473</v>
      </c>
      <c r="J289" s="247" t="s">
        <v>2481</v>
      </c>
      <c r="K289" s="247" t="s">
        <v>2321</v>
      </c>
      <c r="L289" s="247" t="s">
        <v>2312</v>
      </c>
      <c r="M289" s="250">
        <v>0.4</v>
      </c>
      <c r="N289" s="251">
        <f t="shared" si="9"/>
        <v>1401.708</v>
      </c>
    </row>
    <row r="290" spans="1:14" ht="15">
      <c r="A290" s="247" t="s">
        <v>2510</v>
      </c>
      <c r="B290" s="247" t="s">
        <v>2511</v>
      </c>
      <c r="C290" s="248">
        <v>0</v>
      </c>
      <c r="D290" s="248">
        <v>3630.55</v>
      </c>
      <c r="E290" s="249">
        <f t="shared" si="8"/>
        <v>3630.55</v>
      </c>
      <c r="F290" s="247" t="s">
        <v>1863</v>
      </c>
      <c r="G290" s="247" t="s">
        <v>1635</v>
      </c>
      <c r="H290" s="247" t="s">
        <v>1637</v>
      </c>
      <c r="I290" s="247" t="s">
        <v>2473</v>
      </c>
      <c r="J290" s="247" t="s">
        <v>2481</v>
      </c>
      <c r="K290" s="247" t="s">
        <v>2321</v>
      </c>
      <c r="L290" s="247" t="s">
        <v>2312</v>
      </c>
      <c r="M290" s="250">
        <v>0.4</v>
      </c>
      <c r="N290" s="251">
        <f t="shared" si="9"/>
        <v>1452.2200000000003</v>
      </c>
    </row>
    <row r="291" spans="1:14" ht="15">
      <c r="A291" s="247" t="s">
        <v>2512</v>
      </c>
      <c r="B291" s="247" t="s">
        <v>2513</v>
      </c>
      <c r="C291" s="248">
        <v>0</v>
      </c>
      <c r="D291" s="248">
        <v>3630.55</v>
      </c>
      <c r="E291" s="249">
        <f t="shared" si="8"/>
        <v>3630.55</v>
      </c>
      <c r="F291" s="247" t="s">
        <v>1863</v>
      </c>
      <c r="G291" s="247" t="s">
        <v>1635</v>
      </c>
      <c r="H291" s="247" t="s">
        <v>1637</v>
      </c>
      <c r="I291" s="247" t="s">
        <v>2473</v>
      </c>
      <c r="J291" s="247" t="s">
        <v>2481</v>
      </c>
      <c r="K291" s="247" t="s">
        <v>2321</v>
      </c>
      <c r="L291" s="247" t="s">
        <v>2312</v>
      </c>
      <c r="M291" s="250">
        <v>0.4</v>
      </c>
      <c r="N291" s="251">
        <f t="shared" si="9"/>
        <v>1452.2200000000003</v>
      </c>
    </row>
    <row r="292" spans="1:14" ht="15">
      <c r="A292" s="247" t="s">
        <v>2514</v>
      </c>
      <c r="B292" s="247" t="s">
        <v>2515</v>
      </c>
      <c r="C292" s="248">
        <v>0</v>
      </c>
      <c r="D292" s="248">
        <v>3630.55</v>
      </c>
      <c r="E292" s="249">
        <f t="shared" si="8"/>
        <v>3630.55</v>
      </c>
      <c r="F292" s="247" t="s">
        <v>1863</v>
      </c>
      <c r="G292" s="247" t="s">
        <v>1635</v>
      </c>
      <c r="H292" s="247" t="s">
        <v>1637</v>
      </c>
      <c r="I292" s="247" t="s">
        <v>2473</v>
      </c>
      <c r="J292" s="247" t="s">
        <v>2481</v>
      </c>
      <c r="K292" s="247" t="s">
        <v>2321</v>
      </c>
      <c r="L292" s="247" t="s">
        <v>2312</v>
      </c>
      <c r="M292" s="250">
        <v>0.4</v>
      </c>
      <c r="N292" s="251">
        <f t="shared" si="9"/>
        <v>1452.2200000000003</v>
      </c>
    </row>
    <row r="293" spans="1:14" ht="15">
      <c r="A293" s="247" t="s">
        <v>2516</v>
      </c>
      <c r="B293" s="247" t="s">
        <v>2517</v>
      </c>
      <c r="C293" s="248">
        <v>0</v>
      </c>
      <c r="D293" s="248">
        <v>3630.55</v>
      </c>
      <c r="E293" s="249">
        <f t="shared" si="8"/>
        <v>3630.55</v>
      </c>
      <c r="F293" s="247" t="s">
        <v>1863</v>
      </c>
      <c r="G293" s="247" t="s">
        <v>1635</v>
      </c>
      <c r="H293" s="247" t="s">
        <v>1637</v>
      </c>
      <c r="I293" s="247" t="s">
        <v>2473</v>
      </c>
      <c r="J293" s="247" t="s">
        <v>2481</v>
      </c>
      <c r="K293" s="247" t="s">
        <v>2321</v>
      </c>
      <c r="L293" s="247" t="s">
        <v>2312</v>
      </c>
      <c r="M293" s="250">
        <v>0.4</v>
      </c>
      <c r="N293" s="251">
        <f t="shared" si="9"/>
        <v>1452.2200000000003</v>
      </c>
    </row>
    <row r="294" spans="1:14" ht="15">
      <c r="A294" s="247" t="s">
        <v>2518</v>
      </c>
      <c r="B294" s="247" t="s">
        <v>2519</v>
      </c>
      <c r="C294" s="248">
        <v>0</v>
      </c>
      <c r="D294" s="248">
        <v>3630.55</v>
      </c>
      <c r="E294" s="249">
        <f t="shared" si="8"/>
        <v>3630.55</v>
      </c>
      <c r="F294" s="247" t="s">
        <v>1863</v>
      </c>
      <c r="G294" s="247" t="s">
        <v>1635</v>
      </c>
      <c r="H294" s="247" t="s">
        <v>1637</v>
      </c>
      <c r="I294" s="247" t="s">
        <v>2473</v>
      </c>
      <c r="J294" s="247" t="s">
        <v>2481</v>
      </c>
      <c r="K294" s="247" t="s">
        <v>2321</v>
      </c>
      <c r="L294" s="247" t="s">
        <v>2312</v>
      </c>
      <c r="M294" s="250">
        <v>0.4</v>
      </c>
      <c r="N294" s="251">
        <f t="shared" si="9"/>
        <v>1452.2200000000003</v>
      </c>
    </row>
    <row r="295" spans="1:14" ht="15">
      <c r="A295" s="247" t="s">
        <v>2520</v>
      </c>
      <c r="B295" s="247" t="s">
        <v>2521</v>
      </c>
      <c r="C295" s="248">
        <v>0</v>
      </c>
      <c r="D295" s="248">
        <v>3630.55</v>
      </c>
      <c r="E295" s="249">
        <f t="shared" si="8"/>
        <v>3630.55</v>
      </c>
      <c r="F295" s="247" t="s">
        <v>1863</v>
      </c>
      <c r="G295" s="247" t="s">
        <v>1635</v>
      </c>
      <c r="H295" s="247" t="s">
        <v>1637</v>
      </c>
      <c r="I295" s="247" t="s">
        <v>2473</v>
      </c>
      <c r="J295" s="247" t="s">
        <v>2481</v>
      </c>
      <c r="K295" s="247" t="s">
        <v>2321</v>
      </c>
      <c r="L295" s="247" t="s">
        <v>2312</v>
      </c>
      <c r="M295" s="250">
        <v>0.4</v>
      </c>
      <c r="N295" s="251">
        <f t="shared" si="9"/>
        <v>1452.2200000000003</v>
      </c>
    </row>
    <row r="296" spans="1:14" ht="15">
      <c r="A296" s="247" t="s">
        <v>2522</v>
      </c>
      <c r="B296" s="247" t="s">
        <v>356</v>
      </c>
      <c r="C296" s="248">
        <v>0</v>
      </c>
      <c r="D296" s="248">
        <v>273879</v>
      </c>
      <c r="E296" s="249">
        <f t="shared" si="8"/>
        <v>273879</v>
      </c>
      <c r="F296" s="247" t="s">
        <v>1863</v>
      </c>
      <c r="G296" s="247" t="s">
        <v>1635</v>
      </c>
      <c r="H296" s="247" t="s">
        <v>1637</v>
      </c>
      <c r="I296" s="247" t="s">
        <v>2473</v>
      </c>
      <c r="J296" s="247" t="s">
        <v>357</v>
      </c>
      <c r="K296" s="247" t="s">
        <v>358</v>
      </c>
      <c r="L296" s="247" t="s">
        <v>2297</v>
      </c>
      <c r="M296" s="250">
        <v>0.24</v>
      </c>
      <c r="N296" s="251">
        <f t="shared" si="9"/>
        <v>65730.95999999999</v>
      </c>
    </row>
    <row r="297" spans="1:14" ht="15">
      <c r="A297" s="247" t="s">
        <v>359</v>
      </c>
      <c r="B297" s="247" t="s">
        <v>360</v>
      </c>
      <c r="C297" s="248">
        <v>0</v>
      </c>
      <c r="D297" s="248">
        <v>102480</v>
      </c>
      <c r="E297" s="249">
        <f t="shared" si="8"/>
        <v>102480</v>
      </c>
      <c r="F297" s="247" t="s">
        <v>1863</v>
      </c>
      <c r="G297" s="247" t="s">
        <v>1635</v>
      </c>
      <c r="H297" s="247" t="s">
        <v>1637</v>
      </c>
      <c r="I297" s="247" t="s">
        <v>2473</v>
      </c>
      <c r="J297" s="247" t="s">
        <v>361</v>
      </c>
      <c r="K297" s="247" t="s">
        <v>1867</v>
      </c>
      <c r="L297" s="247" t="s">
        <v>2297</v>
      </c>
      <c r="M297" s="250">
        <v>0.24</v>
      </c>
      <c r="N297" s="251">
        <f t="shared" si="9"/>
        <v>24595.2</v>
      </c>
    </row>
    <row r="298" spans="1:14" ht="15">
      <c r="A298" s="247" t="s">
        <v>362</v>
      </c>
      <c r="B298" s="247" t="s">
        <v>363</v>
      </c>
      <c r="C298" s="248">
        <v>0</v>
      </c>
      <c r="D298" s="248">
        <v>85394.89</v>
      </c>
      <c r="E298" s="249">
        <f t="shared" si="8"/>
        <v>85394.89</v>
      </c>
      <c r="F298" s="247" t="s">
        <v>1863</v>
      </c>
      <c r="G298" s="247" t="s">
        <v>1635</v>
      </c>
      <c r="H298" s="247" t="s">
        <v>1637</v>
      </c>
      <c r="I298" s="247" t="s">
        <v>2473</v>
      </c>
      <c r="J298" s="247" t="s">
        <v>361</v>
      </c>
      <c r="K298" s="247" t="s">
        <v>1867</v>
      </c>
      <c r="L298" s="247" t="s">
        <v>2297</v>
      </c>
      <c r="M298" s="250">
        <v>0.24</v>
      </c>
      <c r="N298" s="251">
        <f t="shared" si="9"/>
        <v>20494.7736</v>
      </c>
    </row>
    <row r="299" spans="1:14" ht="15">
      <c r="A299" s="247" t="s">
        <v>364</v>
      </c>
      <c r="B299" s="247" t="s">
        <v>365</v>
      </c>
      <c r="C299" s="248">
        <v>0</v>
      </c>
      <c r="D299" s="248">
        <v>131468.31</v>
      </c>
      <c r="E299" s="249">
        <f t="shared" si="8"/>
        <v>131468.31</v>
      </c>
      <c r="F299" s="247" t="s">
        <v>1863</v>
      </c>
      <c r="G299" s="247" t="s">
        <v>1635</v>
      </c>
      <c r="H299" s="247" t="s">
        <v>1637</v>
      </c>
      <c r="I299" s="247" t="s">
        <v>2473</v>
      </c>
      <c r="J299" s="247" t="s">
        <v>361</v>
      </c>
      <c r="K299" s="247" t="s">
        <v>1867</v>
      </c>
      <c r="L299" s="247" t="s">
        <v>2297</v>
      </c>
      <c r="M299" s="250">
        <v>0.24</v>
      </c>
      <c r="N299" s="251">
        <f t="shared" si="9"/>
        <v>31552.394399999997</v>
      </c>
    </row>
    <row r="300" spans="1:14" ht="15">
      <c r="A300" s="247" t="s">
        <v>366</v>
      </c>
      <c r="B300" s="247" t="s">
        <v>367</v>
      </c>
      <c r="C300" s="248">
        <v>0</v>
      </c>
      <c r="D300" s="248">
        <v>5264.12</v>
      </c>
      <c r="E300" s="249">
        <f t="shared" si="8"/>
        <v>5264.12</v>
      </c>
      <c r="F300" s="247" t="s">
        <v>1863</v>
      </c>
      <c r="G300" s="247" t="s">
        <v>1635</v>
      </c>
      <c r="H300" s="247" t="s">
        <v>1637</v>
      </c>
      <c r="I300" s="247" t="s">
        <v>2473</v>
      </c>
      <c r="J300" s="247" t="s">
        <v>361</v>
      </c>
      <c r="K300" s="247" t="s">
        <v>1867</v>
      </c>
      <c r="L300" s="247" t="s">
        <v>2297</v>
      </c>
      <c r="M300" s="250">
        <v>0.24</v>
      </c>
      <c r="N300" s="251">
        <f t="shared" si="9"/>
        <v>1263.3888</v>
      </c>
    </row>
    <row r="301" spans="1:14" ht="15">
      <c r="A301" s="247" t="s">
        <v>366</v>
      </c>
      <c r="B301" s="247" t="s">
        <v>367</v>
      </c>
      <c r="C301" s="248">
        <v>0</v>
      </c>
      <c r="D301" s="248">
        <v>6089.27</v>
      </c>
      <c r="E301" s="249">
        <f t="shared" si="8"/>
        <v>6089.27</v>
      </c>
      <c r="F301" s="247" t="s">
        <v>1863</v>
      </c>
      <c r="G301" s="247" t="s">
        <v>1635</v>
      </c>
      <c r="H301" s="247" t="s">
        <v>1637</v>
      </c>
      <c r="I301" s="247" t="s">
        <v>2473</v>
      </c>
      <c r="J301" s="247" t="s">
        <v>361</v>
      </c>
      <c r="K301" s="247" t="s">
        <v>1867</v>
      </c>
      <c r="L301" s="247" t="s">
        <v>2297</v>
      </c>
      <c r="M301" s="250">
        <v>0.24</v>
      </c>
      <c r="N301" s="251">
        <f t="shared" si="9"/>
        <v>1461.4248</v>
      </c>
    </row>
    <row r="302" spans="1:14" ht="15">
      <c r="A302" s="247" t="s">
        <v>366</v>
      </c>
      <c r="B302" s="247" t="s">
        <v>367</v>
      </c>
      <c r="C302" s="248">
        <v>0</v>
      </c>
      <c r="D302" s="248">
        <v>51488.12</v>
      </c>
      <c r="E302" s="249">
        <f t="shared" si="8"/>
        <v>51488.12</v>
      </c>
      <c r="F302" s="247" t="s">
        <v>1863</v>
      </c>
      <c r="G302" s="247" t="s">
        <v>1635</v>
      </c>
      <c r="H302" s="247" t="s">
        <v>1637</v>
      </c>
      <c r="I302" s="247" t="s">
        <v>2473</v>
      </c>
      <c r="J302" s="247" t="s">
        <v>361</v>
      </c>
      <c r="K302" s="247" t="s">
        <v>1867</v>
      </c>
      <c r="L302" s="247" t="s">
        <v>2297</v>
      </c>
      <c r="M302" s="250">
        <v>0.24</v>
      </c>
      <c r="N302" s="251">
        <f t="shared" si="9"/>
        <v>12357.1488</v>
      </c>
    </row>
    <row r="303" spans="1:14" ht="15">
      <c r="A303" s="247" t="s">
        <v>368</v>
      </c>
      <c r="B303" s="247" t="s">
        <v>369</v>
      </c>
      <c r="C303" s="248">
        <v>0</v>
      </c>
      <c r="D303" s="248">
        <v>6159.02</v>
      </c>
      <c r="E303" s="249">
        <f t="shared" si="8"/>
        <v>6159.02</v>
      </c>
      <c r="F303" s="247" t="s">
        <v>1863</v>
      </c>
      <c r="G303" s="247" t="s">
        <v>1635</v>
      </c>
      <c r="H303" s="247" t="s">
        <v>1637</v>
      </c>
      <c r="I303" s="247" t="s">
        <v>2473</v>
      </c>
      <c r="J303" s="247" t="s">
        <v>361</v>
      </c>
      <c r="K303" s="247" t="s">
        <v>1867</v>
      </c>
      <c r="L303" s="247" t="s">
        <v>2297</v>
      </c>
      <c r="M303" s="250">
        <v>0.24</v>
      </c>
      <c r="N303" s="251">
        <f t="shared" si="9"/>
        <v>1478.1648</v>
      </c>
    </row>
    <row r="304" spans="1:14" ht="15">
      <c r="A304" s="247" t="s">
        <v>368</v>
      </c>
      <c r="B304" s="247" t="s">
        <v>369</v>
      </c>
      <c r="C304" s="248">
        <v>0</v>
      </c>
      <c r="D304" s="248">
        <v>3044.63</v>
      </c>
      <c r="E304" s="249">
        <f t="shared" si="8"/>
        <v>3044.63</v>
      </c>
      <c r="F304" s="247" t="s">
        <v>1863</v>
      </c>
      <c r="G304" s="247" t="s">
        <v>1635</v>
      </c>
      <c r="H304" s="247" t="s">
        <v>1637</v>
      </c>
      <c r="I304" s="247" t="s">
        <v>2473</v>
      </c>
      <c r="J304" s="247" t="s">
        <v>361</v>
      </c>
      <c r="K304" s="247" t="s">
        <v>1867</v>
      </c>
      <c r="L304" s="247" t="s">
        <v>2297</v>
      </c>
      <c r="M304" s="250">
        <v>0.24</v>
      </c>
      <c r="N304" s="251">
        <f t="shared" si="9"/>
        <v>730.7112</v>
      </c>
    </row>
    <row r="305" spans="1:14" ht="15">
      <c r="A305" s="247" t="s">
        <v>368</v>
      </c>
      <c r="B305" s="247" t="s">
        <v>369</v>
      </c>
      <c r="C305" s="248">
        <v>0</v>
      </c>
      <c r="D305" s="248">
        <v>15446.44</v>
      </c>
      <c r="E305" s="249">
        <f t="shared" si="8"/>
        <v>15446.44</v>
      </c>
      <c r="F305" s="247" t="s">
        <v>1863</v>
      </c>
      <c r="G305" s="247" t="s">
        <v>1635</v>
      </c>
      <c r="H305" s="247" t="s">
        <v>1637</v>
      </c>
      <c r="I305" s="247" t="s">
        <v>2473</v>
      </c>
      <c r="J305" s="247" t="s">
        <v>361</v>
      </c>
      <c r="K305" s="247" t="s">
        <v>1867</v>
      </c>
      <c r="L305" s="247" t="s">
        <v>2297</v>
      </c>
      <c r="M305" s="250">
        <v>0.24</v>
      </c>
      <c r="N305" s="251">
        <f t="shared" si="9"/>
        <v>3707.1456</v>
      </c>
    </row>
    <row r="306" spans="1:14" ht="15">
      <c r="A306" s="247" t="s">
        <v>370</v>
      </c>
      <c r="B306" s="247" t="s">
        <v>371</v>
      </c>
      <c r="C306" s="248">
        <v>0</v>
      </c>
      <c r="D306" s="248">
        <v>10248</v>
      </c>
      <c r="E306" s="249">
        <f t="shared" si="8"/>
        <v>10248</v>
      </c>
      <c r="F306" s="247" t="s">
        <v>1863</v>
      </c>
      <c r="G306" s="247" t="s">
        <v>1635</v>
      </c>
      <c r="H306" s="247" t="s">
        <v>1637</v>
      </c>
      <c r="I306" s="247" t="s">
        <v>2473</v>
      </c>
      <c r="J306" s="247" t="s">
        <v>361</v>
      </c>
      <c r="K306" s="247" t="s">
        <v>1867</v>
      </c>
      <c r="L306" s="247" t="s">
        <v>2297</v>
      </c>
      <c r="M306" s="250">
        <v>0.24</v>
      </c>
      <c r="N306" s="251">
        <f t="shared" si="9"/>
        <v>2459.52</v>
      </c>
    </row>
    <row r="307" spans="1:14" ht="15">
      <c r="A307" s="247" t="s">
        <v>372</v>
      </c>
      <c r="B307" s="247" t="s">
        <v>373</v>
      </c>
      <c r="C307" s="248">
        <v>0</v>
      </c>
      <c r="D307" s="248">
        <v>10248</v>
      </c>
      <c r="E307" s="249">
        <f t="shared" si="8"/>
        <v>10248</v>
      </c>
      <c r="F307" s="247" t="s">
        <v>1863</v>
      </c>
      <c r="G307" s="247" t="s">
        <v>1635</v>
      </c>
      <c r="H307" s="247" t="s">
        <v>1637</v>
      </c>
      <c r="I307" s="247" t="s">
        <v>2473</v>
      </c>
      <c r="J307" s="247" t="s">
        <v>361</v>
      </c>
      <c r="K307" s="247" t="s">
        <v>1867</v>
      </c>
      <c r="L307" s="247" t="s">
        <v>2297</v>
      </c>
      <c r="M307" s="250">
        <v>0.24</v>
      </c>
      <c r="N307" s="251">
        <f t="shared" si="9"/>
        <v>2459.52</v>
      </c>
    </row>
    <row r="308" spans="1:14" ht="15">
      <c r="A308" s="247" t="s">
        <v>374</v>
      </c>
      <c r="B308" s="247" t="s">
        <v>375</v>
      </c>
      <c r="C308" s="248">
        <v>0</v>
      </c>
      <c r="D308" s="248">
        <v>10248</v>
      </c>
      <c r="E308" s="249">
        <f t="shared" si="8"/>
        <v>10248</v>
      </c>
      <c r="F308" s="247" t="s">
        <v>1863</v>
      </c>
      <c r="G308" s="247" t="s">
        <v>1635</v>
      </c>
      <c r="H308" s="247" t="s">
        <v>1637</v>
      </c>
      <c r="I308" s="247" t="s">
        <v>2473</v>
      </c>
      <c r="J308" s="247" t="s">
        <v>361</v>
      </c>
      <c r="K308" s="247" t="s">
        <v>1867</v>
      </c>
      <c r="L308" s="247" t="s">
        <v>2297</v>
      </c>
      <c r="M308" s="250">
        <v>0.24</v>
      </c>
      <c r="N308" s="251">
        <f t="shared" si="9"/>
        <v>2459.52</v>
      </c>
    </row>
    <row r="309" spans="1:14" ht="15">
      <c r="A309" s="247" t="s">
        <v>376</v>
      </c>
      <c r="B309" s="247" t="s">
        <v>377</v>
      </c>
      <c r="C309" s="248">
        <v>0</v>
      </c>
      <c r="D309" s="248">
        <v>11310</v>
      </c>
      <c r="E309" s="249">
        <f t="shared" si="8"/>
        <v>11310</v>
      </c>
      <c r="F309" s="247" t="s">
        <v>1863</v>
      </c>
      <c r="G309" s="247" t="s">
        <v>1635</v>
      </c>
      <c r="H309" s="247" t="s">
        <v>1637</v>
      </c>
      <c r="I309" s="247" t="s">
        <v>2473</v>
      </c>
      <c r="J309" s="247" t="s">
        <v>361</v>
      </c>
      <c r="K309" s="247" t="s">
        <v>1867</v>
      </c>
      <c r="L309" s="247" t="s">
        <v>2297</v>
      </c>
      <c r="M309" s="250">
        <v>0.24</v>
      </c>
      <c r="N309" s="251">
        <f t="shared" si="9"/>
        <v>2714.4</v>
      </c>
    </row>
    <row r="310" spans="1:14" ht="15">
      <c r="A310" s="247" t="s">
        <v>378</v>
      </c>
      <c r="B310" s="247" t="s">
        <v>379</v>
      </c>
      <c r="C310" s="248">
        <v>0</v>
      </c>
      <c r="D310" s="248">
        <v>48656.21</v>
      </c>
      <c r="E310" s="249">
        <f t="shared" si="8"/>
        <v>48656.21</v>
      </c>
      <c r="F310" s="247" t="s">
        <v>1863</v>
      </c>
      <c r="G310" s="247" t="s">
        <v>1635</v>
      </c>
      <c r="H310" s="247" t="s">
        <v>1637</v>
      </c>
      <c r="I310" s="247" t="s">
        <v>2473</v>
      </c>
      <c r="J310" s="247" t="s">
        <v>361</v>
      </c>
      <c r="K310" s="247" t="s">
        <v>1867</v>
      </c>
      <c r="L310" s="247" t="s">
        <v>2297</v>
      </c>
      <c r="M310" s="250">
        <v>0.24</v>
      </c>
      <c r="N310" s="251">
        <f t="shared" si="9"/>
        <v>11677.490399999999</v>
      </c>
    </row>
    <row r="311" spans="1:14" ht="15">
      <c r="A311" s="247" t="s">
        <v>378</v>
      </c>
      <c r="B311" s="247" t="s">
        <v>379</v>
      </c>
      <c r="C311" s="248">
        <v>0</v>
      </c>
      <c r="D311" s="248">
        <v>34341.25</v>
      </c>
      <c r="E311" s="249">
        <f t="shared" si="8"/>
        <v>34341.25</v>
      </c>
      <c r="F311" s="247" t="s">
        <v>1863</v>
      </c>
      <c r="G311" s="247" t="s">
        <v>1635</v>
      </c>
      <c r="H311" s="247" t="s">
        <v>1637</v>
      </c>
      <c r="I311" s="247" t="s">
        <v>2473</v>
      </c>
      <c r="J311" s="247" t="s">
        <v>361</v>
      </c>
      <c r="K311" s="247" t="s">
        <v>1867</v>
      </c>
      <c r="L311" s="247" t="s">
        <v>2297</v>
      </c>
      <c r="M311" s="250">
        <v>0.24</v>
      </c>
      <c r="N311" s="251">
        <f t="shared" si="9"/>
        <v>8241.9</v>
      </c>
    </row>
    <row r="312" spans="1:14" ht="15">
      <c r="A312" s="247" t="s">
        <v>380</v>
      </c>
      <c r="B312" s="247" t="s">
        <v>381</v>
      </c>
      <c r="C312" s="248">
        <v>0</v>
      </c>
      <c r="D312" s="248">
        <v>8401.6</v>
      </c>
      <c r="E312" s="249">
        <f t="shared" si="8"/>
        <v>8401.6</v>
      </c>
      <c r="F312" s="247" t="s">
        <v>1863</v>
      </c>
      <c r="G312" s="247" t="s">
        <v>1635</v>
      </c>
      <c r="H312" s="247" t="s">
        <v>1637</v>
      </c>
      <c r="I312" s="247" t="s">
        <v>2473</v>
      </c>
      <c r="J312" s="247" t="s">
        <v>382</v>
      </c>
      <c r="K312" s="247" t="s">
        <v>1867</v>
      </c>
      <c r="L312" s="247" t="s">
        <v>2297</v>
      </c>
      <c r="M312" s="250">
        <v>0.24</v>
      </c>
      <c r="N312" s="251">
        <f t="shared" si="9"/>
        <v>2016.384</v>
      </c>
    </row>
    <row r="313" spans="1:14" ht="15">
      <c r="A313" s="247" t="s">
        <v>383</v>
      </c>
      <c r="B313" s="247" t="s">
        <v>384</v>
      </c>
      <c r="C313" s="248">
        <v>0</v>
      </c>
      <c r="D313" s="248">
        <v>4471.2</v>
      </c>
      <c r="E313" s="249">
        <f t="shared" si="8"/>
        <v>4471.2</v>
      </c>
      <c r="F313" s="247" t="s">
        <v>1863</v>
      </c>
      <c r="G313" s="247" t="s">
        <v>1635</v>
      </c>
      <c r="H313" s="247" t="s">
        <v>1637</v>
      </c>
      <c r="I313" s="247" t="s">
        <v>2473</v>
      </c>
      <c r="J313" s="247" t="s">
        <v>382</v>
      </c>
      <c r="K313" s="247" t="s">
        <v>1867</v>
      </c>
      <c r="L313" s="247" t="s">
        <v>2297</v>
      </c>
      <c r="M313" s="250">
        <v>0.24</v>
      </c>
      <c r="N313" s="251">
        <f t="shared" si="9"/>
        <v>1073.088</v>
      </c>
    </row>
    <row r="314" spans="1:14" ht="15">
      <c r="A314" s="247" t="s">
        <v>385</v>
      </c>
      <c r="B314" s="247" t="s">
        <v>386</v>
      </c>
      <c r="C314" s="248">
        <v>0</v>
      </c>
      <c r="D314" s="248">
        <v>4471.2</v>
      </c>
      <c r="E314" s="249">
        <f t="shared" si="8"/>
        <v>4471.2</v>
      </c>
      <c r="F314" s="247" t="s">
        <v>1863</v>
      </c>
      <c r="G314" s="247" t="s">
        <v>1635</v>
      </c>
      <c r="H314" s="247" t="s">
        <v>1637</v>
      </c>
      <c r="I314" s="247" t="s">
        <v>2473</v>
      </c>
      <c r="J314" s="247" t="s">
        <v>382</v>
      </c>
      <c r="K314" s="247" t="s">
        <v>1867</v>
      </c>
      <c r="L314" s="247" t="s">
        <v>2297</v>
      </c>
      <c r="M314" s="250">
        <v>0.24</v>
      </c>
      <c r="N314" s="251">
        <f t="shared" si="9"/>
        <v>1073.088</v>
      </c>
    </row>
    <row r="315" spans="1:14" ht="15">
      <c r="A315" s="247" t="s">
        <v>387</v>
      </c>
      <c r="B315" s="247" t="s">
        <v>388</v>
      </c>
      <c r="C315" s="248">
        <v>0</v>
      </c>
      <c r="D315" s="248">
        <v>8401.6</v>
      </c>
      <c r="E315" s="249">
        <f t="shared" si="8"/>
        <v>8401.6</v>
      </c>
      <c r="F315" s="247" t="s">
        <v>1863</v>
      </c>
      <c r="G315" s="247" t="s">
        <v>1635</v>
      </c>
      <c r="H315" s="247" t="s">
        <v>1637</v>
      </c>
      <c r="I315" s="247" t="s">
        <v>2473</v>
      </c>
      <c r="J315" s="247" t="s">
        <v>382</v>
      </c>
      <c r="K315" s="247" t="s">
        <v>1867</v>
      </c>
      <c r="L315" s="247" t="s">
        <v>2297</v>
      </c>
      <c r="M315" s="250">
        <v>0.24</v>
      </c>
      <c r="N315" s="251">
        <f t="shared" si="9"/>
        <v>2016.384</v>
      </c>
    </row>
    <row r="316" spans="1:14" ht="15">
      <c r="A316" s="247" t="s">
        <v>389</v>
      </c>
      <c r="B316" s="247" t="s">
        <v>390</v>
      </c>
      <c r="C316" s="248">
        <v>0</v>
      </c>
      <c r="D316" s="248">
        <v>28069.44</v>
      </c>
      <c r="E316" s="249">
        <f t="shared" si="8"/>
        <v>28069.44</v>
      </c>
      <c r="F316" s="247" t="s">
        <v>1863</v>
      </c>
      <c r="G316" s="247" t="s">
        <v>1635</v>
      </c>
      <c r="H316" s="247" t="s">
        <v>1637</v>
      </c>
      <c r="I316" s="247" t="s">
        <v>2473</v>
      </c>
      <c r="J316" s="247" t="s">
        <v>391</v>
      </c>
      <c r="K316" s="247" t="s">
        <v>1867</v>
      </c>
      <c r="L316" s="247" t="s">
        <v>2297</v>
      </c>
      <c r="M316" s="250">
        <v>0.24</v>
      </c>
      <c r="N316" s="251">
        <f t="shared" si="9"/>
        <v>6736.665599999999</v>
      </c>
    </row>
    <row r="317" spans="1:14" ht="15">
      <c r="A317" s="247" t="s">
        <v>392</v>
      </c>
      <c r="B317" s="247" t="s">
        <v>393</v>
      </c>
      <c r="C317" s="248">
        <v>0</v>
      </c>
      <c r="D317" s="248">
        <v>24727.84</v>
      </c>
      <c r="E317" s="249">
        <f t="shared" si="8"/>
        <v>24727.84</v>
      </c>
      <c r="F317" s="247" t="s">
        <v>1863</v>
      </c>
      <c r="G317" s="247" t="s">
        <v>1635</v>
      </c>
      <c r="H317" s="247" t="s">
        <v>1637</v>
      </c>
      <c r="I317" s="247" t="s">
        <v>2473</v>
      </c>
      <c r="J317" s="247" t="s">
        <v>394</v>
      </c>
      <c r="K317" s="247" t="s">
        <v>1867</v>
      </c>
      <c r="L317" s="247" t="s">
        <v>2297</v>
      </c>
      <c r="M317" s="250">
        <v>0.24</v>
      </c>
      <c r="N317" s="251">
        <f t="shared" si="9"/>
        <v>5934.6816</v>
      </c>
    </row>
    <row r="318" spans="1:14" ht="15">
      <c r="A318" s="247" t="s">
        <v>395</v>
      </c>
      <c r="B318" s="247" t="s">
        <v>396</v>
      </c>
      <c r="C318" s="248">
        <v>0</v>
      </c>
      <c r="D318" s="248">
        <v>12029.76</v>
      </c>
      <c r="E318" s="249">
        <f t="shared" si="8"/>
        <v>12029.76</v>
      </c>
      <c r="F318" s="247" t="s">
        <v>1863</v>
      </c>
      <c r="G318" s="247" t="s">
        <v>1635</v>
      </c>
      <c r="H318" s="247" t="s">
        <v>1637</v>
      </c>
      <c r="I318" s="247" t="s">
        <v>2473</v>
      </c>
      <c r="J318" s="247" t="s">
        <v>394</v>
      </c>
      <c r="K318" s="247" t="s">
        <v>1867</v>
      </c>
      <c r="L318" s="247" t="s">
        <v>2297</v>
      </c>
      <c r="M318" s="250">
        <v>0.24</v>
      </c>
      <c r="N318" s="251">
        <f t="shared" si="9"/>
        <v>2887.1423999999997</v>
      </c>
    </row>
    <row r="319" spans="1:14" ht="15">
      <c r="A319" s="247" t="s">
        <v>397</v>
      </c>
      <c r="B319" s="247" t="s">
        <v>398</v>
      </c>
      <c r="C319" s="248">
        <v>0</v>
      </c>
      <c r="D319" s="248">
        <v>12029.76</v>
      </c>
      <c r="E319" s="249">
        <f t="shared" si="8"/>
        <v>12029.76</v>
      </c>
      <c r="F319" s="247" t="s">
        <v>1863</v>
      </c>
      <c r="G319" s="247" t="s">
        <v>1635</v>
      </c>
      <c r="H319" s="247" t="s">
        <v>1637</v>
      </c>
      <c r="I319" s="247" t="s">
        <v>2473</v>
      </c>
      <c r="J319" s="247" t="s">
        <v>394</v>
      </c>
      <c r="K319" s="247" t="s">
        <v>1867</v>
      </c>
      <c r="L319" s="247" t="s">
        <v>2297</v>
      </c>
      <c r="M319" s="250">
        <v>0.24</v>
      </c>
      <c r="N319" s="251">
        <f t="shared" si="9"/>
        <v>2887.1423999999997</v>
      </c>
    </row>
    <row r="320" spans="1:14" ht="15">
      <c r="A320" s="247" t="s">
        <v>399</v>
      </c>
      <c r="B320" s="247" t="s">
        <v>400</v>
      </c>
      <c r="C320" s="248">
        <v>0</v>
      </c>
      <c r="D320" s="248">
        <v>12029.76</v>
      </c>
      <c r="E320" s="249">
        <f t="shared" si="8"/>
        <v>12029.76</v>
      </c>
      <c r="F320" s="247" t="s">
        <v>1863</v>
      </c>
      <c r="G320" s="247" t="s">
        <v>1635</v>
      </c>
      <c r="H320" s="247" t="s">
        <v>1637</v>
      </c>
      <c r="I320" s="247" t="s">
        <v>2473</v>
      </c>
      <c r="J320" s="247" t="s">
        <v>394</v>
      </c>
      <c r="K320" s="247" t="s">
        <v>1867</v>
      </c>
      <c r="L320" s="247" t="s">
        <v>2297</v>
      </c>
      <c r="M320" s="250">
        <v>0.24</v>
      </c>
      <c r="N320" s="251">
        <f t="shared" si="9"/>
        <v>2887.1423999999997</v>
      </c>
    </row>
    <row r="321" spans="1:14" ht="15">
      <c r="A321" s="247" t="s">
        <v>401</v>
      </c>
      <c r="B321" s="247" t="s">
        <v>402</v>
      </c>
      <c r="C321" s="248">
        <v>0</v>
      </c>
      <c r="D321" s="248">
        <v>12307.68</v>
      </c>
      <c r="E321" s="249">
        <f t="shared" si="8"/>
        <v>12307.68</v>
      </c>
      <c r="F321" s="247" t="s">
        <v>1863</v>
      </c>
      <c r="G321" s="247" t="s">
        <v>1635</v>
      </c>
      <c r="H321" s="247" t="s">
        <v>1637</v>
      </c>
      <c r="I321" s="247" t="s">
        <v>2473</v>
      </c>
      <c r="J321" s="247" t="s">
        <v>394</v>
      </c>
      <c r="K321" s="247" t="s">
        <v>1867</v>
      </c>
      <c r="L321" s="247" t="s">
        <v>2297</v>
      </c>
      <c r="M321" s="250">
        <v>0.24</v>
      </c>
      <c r="N321" s="251">
        <f t="shared" si="9"/>
        <v>2953.8432</v>
      </c>
    </row>
    <row r="322" spans="1:14" ht="15">
      <c r="A322" s="247" t="s">
        <v>403</v>
      </c>
      <c r="B322" s="247" t="s">
        <v>404</v>
      </c>
      <c r="C322" s="248">
        <v>0</v>
      </c>
      <c r="D322" s="248">
        <v>13675.2</v>
      </c>
      <c r="E322" s="249">
        <f aca="true" t="shared" si="10" ref="E322:E385">+D322-C322</f>
        <v>13675.2</v>
      </c>
      <c r="F322" s="247" t="s">
        <v>1863</v>
      </c>
      <c r="G322" s="247" t="s">
        <v>1635</v>
      </c>
      <c r="H322" s="247" t="s">
        <v>1637</v>
      </c>
      <c r="I322" s="247" t="s">
        <v>2473</v>
      </c>
      <c r="J322" s="247" t="s">
        <v>394</v>
      </c>
      <c r="K322" s="247" t="s">
        <v>1867</v>
      </c>
      <c r="L322" s="247" t="s">
        <v>2297</v>
      </c>
      <c r="M322" s="250">
        <v>0.24</v>
      </c>
      <c r="N322" s="251">
        <f aca="true" t="shared" si="11" ref="N322:N385">+M322*E322</f>
        <v>3282.0480000000002</v>
      </c>
    </row>
    <row r="323" spans="1:14" ht="15">
      <c r="A323" s="247" t="s">
        <v>405</v>
      </c>
      <c r="B323" s="247" t="s">
        <v>406</v>
      </c>
      <c r="C323" s="248">
        <v>0</v>
      </c>
      <c r="D323" s="248">
        <v>10427.34</v>
      </c>
      <c r="E323" s="249">
        <f t="shared" si="10"/>
        <v>10427.34</v>
      </c>
      <c r="F323" s="247" t="s">
        <v>1863</v>
      </c>
      <c r="G323" s="247" t="s">
        <v>1635</v>
      </c>
      <c r="H323" s="247" t="s">
        <v>1637</v>
      </c>
      <c r="I323" s="247" t="s">
        <v>2473</v>
      </c>
      <c r="J323" s="247" t="s">
        <v>394</v>
      </c>
      <c r="K323" s="247" t="s">
        <v>1867</v>
      </c>
      <c r="L323" s="247" t="s">
        <v>2312</v>
      </c>
      <c r="M323" s="250">
        <v>0.4</v>
      </c>
      <c r="N323" s="251">
        <f t="shared" si="11"/>
        <v>4170.936000000001</v>
      </c>
    </row>
    <row r="324" spans="1:14" ht="15">
      <c r="A324" s="247" t="s">
        <v>407</v>
      </c>
      <c r="B324" s="247" t="s">
        <v>408</v>
      </c>
      <c r="C324" s="248">
        <v>0</v>
      </c>
      <c r="D324" s="248">
        <v>10427.34</v>
      </c>
      <c r="E324" s="249">
        <f t="shared" si="10"/>
        <v>10427.34</v>
      </c>
      <c r="F324" s="247" t="s">
        <v>1863</v>
      </c>
      <c r="G324" s="247" t="s">
        <v>1635</v>
      </c>
      <c r="H324" s="247" t="s">
        <v>1637</v>
      </c>
      <c r="I324" s="247" t="s">
        <v>2473</v>
      </c>
      <c r="J324" s="247" t="s">
        <v>394</v>
      </c>
      <c r="K324" s="247" t="s">
        <v>1867</v>
      </c>
      <c r="L324" s="247" t="s">
        <v>2312</v>
      </c>
      <c r="M324" s="250">
        <v>0.4</v>
      </c>
      <c r="N324" s="251">
        <f t="shared" si="11"/>
        <v>4170.936000000001</v>
      </c>
    </row>
    <row r="325" spans="1:14" ht="15">
      <c r="A325" s="247" t="s">
        <v>409</v>
      </c>
      <c r="B325" s="247" t="s">
        <v>410</v>
      </c>
      <c r="C325" s="248">
        <v>0</v>
      </c>
      <c r="D325" s="248">
        <v>10427.34</v>
      </c>
      <c r="E325" s="249">
        <f t="shared" si="10"/>
        <v>10427.34</v>
      </c>
      <c r="F325" s="247" t="s">
        <v>1863</v>
      </c>
      <c r="G325" s="247" t="s">
        <v>1635</v>
      </c>
      <c r="H325" s="247" t="s">
        <v>1637</v>
      </c>
      <c r="I325" s="247" t="s">
        <v>2473</v>
      </c>
      <c r="J325" s="247" t="s">
        <v>394</v>
      </c>
      <c r="K325" s="247" t="s">
        <v>1867</v>
      </c>
      <c r="L325" s="247" t="s">
        <v>2312</v>
      </c>
      <c r="M325" s="250">
        <v>0.4</v>
      </c>
      <c r="N325" s="251">
        <f t="shared" si="11"/>
        <v>4170.936000000001</v>
      </c>
    </row>
    <row r="326" spans="1:14" ht="15">
      <c r="A326" s="247" t="s">
        <v>411</v>
      </c>
      <c r="B326" s="247" t="s">
        <v>412</v>
      </c>
      <c r="C326" s="248">
        <v>0</v>
      </c>
      <c r="D326" s="248">
        <v>10427.34</v>
      </c>
      <c r="E326" s="249">
        <f t="shared" si="10"/>
        <v>10427.34</v>
      </c>
      <c r="F326" s="247" t="s">
        <v>1863</v>
      </c>
      <c r="G326" s="247" t="s">
        <v>1635</v>
      </c>
      <c r="H326" s="247" t="s">
        <v>1637</v>
      </c>
      <c r="I326" s="247" t="s">
        <v>2473</v>
      </c>
      <c r="J326" s="247" t="s">
        <v>394</v>
      </c>
      <c r="K326" s="247" t="s">
        <v>1867</v>
      </c>
      <c r="L326" s="247" t="s">
        <v>2312</v>
      </c>
      <c r="M326" s="250">
        <v>0.4</v>
      </c>
      <c r="N326" s="251">
        <f t="shared" si="11"/>
        <v>4170.936000000001</v>
      </c>
    </row>
    <row r="327" spans="1:14" ht="15">
      <c r="A327" s="247" t="s">
        <v>413</v>
      </c>
      <c r="B327" s="247" t="s">
        <v>414</v>
      </c>
      <c r="C327" s="248">
        <v>0</v>
      </c>
      <c r="D327" s="248">
        <v>10427.34</v>
      </c>
      <c r="E327" s="249">
        <f t="shared" si="10"/>
        <v>10427.34</v>
      </c>
      <c r="F327" s="247" t="s">
        <v>1863</v>
      </c>
      <c r="G327" s="247" t="s">
        <v>1635</v>
      </c>
      <c r="H327" s="247" t="s">
        <v>1637</v>
      </c>
      <c r="I327" s="247" t="s">
        <v>2473</v>
      </c>
      <c r="J327" s="247" t="s">
        <v>394</v>
      </c>
      <c r="K327" s="247" t="s">
        <v>1867</v>
      </c>
      <c r="L327" s="247" t="s">
        <v>2312</v>
      </c>
      <c r="M327" s="250">
        <v>0.4</v>
      </c>
      <c r="N327" s="251">
        <f t="shared" si="11"/>
        <v>4170.936000000001</v>
      </c>
    </row>
    <row r="328" spans="1:14" ht="15">
      <c r="A328" s="247" t="s">
        <v>415</v>
      </c>
      <c r="B328" s="247" t="s">
        <v>416</v>
      </c>
      <c r="C328" s="248">
        <v>0</v>
      </c>
      <c r="D328" s="248">
        <v>10427.34</v>
      </c>
      <c r="E328" s="249">
        <f t="shared" si="10"/>
        <v>10427.34</v>
      </c>
      <c r="F328" s="247" t="s">
        <v>1863</v>
      </c>
      <c r="G328" s="247" t="s">
        <v>1635</v>
      </c>
      <c r="H328" s="247" t="s">
        <v>1637</v>
      </c>
      <c r="I328" s="247" t="s">
        <v>2473</v>
      </c>
      <c r="J328" s="247" t="s">
        <v>394</v>
      </c>
      <c r="K328" s="247" t="s">
        <v>1867</v>
      </c>
      <c r="L328" s="247" t="s">
        <v>2312</v>
      </c>
      <c r="M328" s="250">
        <v>0.4</v>
      </c>
      <c r="N328" s="251">
        <f t="shared" si="11"/>
        <v>4170.936000000001</v>
      </c>
    </row>
    <row r="329" spans="1:14" ht="15">
      <c r="A329" s="247" t="s">
        <v>417</v>
      </c>
      <c r="B329" s="247" t="s">
        <v>418</v>
      </c>
      <c r="C329" s="248">
        <v>0</v>
      </c>
      <c r="D329" s="248">
        <v>10427.34</v>
      </c>
      <c r="E329" s="249">
        <f t="shared" si="10"/>
        <v>10427.34</v>
      </c>
      <c r="F329" s="247" t="s">
        <v>1863</v>
      </c>
      <c r="G329" s="247" t="s">
        <v>1635</v>
      </c>
      <c r="H329" s="247" t="s">
        <v>1637</v>
      </c>
      <c r="I329" s="247" t="s">
        <v>2473</v>
      </c>
      <c r="J329" s="247" t="s">
        <v>394</v>
      </c>
      <c r="K329" s="247" t="s">
        <v>1867</v>
      </c>
      <c r="L329" s="247" t="s">
        <v>2312</v>
      </c>
      <c r="M329" s="250">
        <v>0.4</v>
      </c>
      <c r="N329" s="251">
        <f t="shared" si="11"/>
        <v>4170.936000000001</v>
      </c>
    </row>
    <row r="330" spans="1:14" ht="15">
      <c r="A330" s="247" t="s">
        <v>419</v>
      </c>
      <c r="B330" s="247" t="s">
        <v>420</v>
      </c>
      <c r="C330" s="248">
        <v>0</v>
      </c>
      <c r="D330" s="248">
        <v>10427.34</v>
      </c>
      <c r="E330" s="249">
        <f t="shared" si="10"/>
        <v>10427.34</v>
      </c>
      <c r="F330" s="247" t="s">
        <v>1863</v>
      </c>
      <c r="G330" s="247" t="s">
        <v>1635</v>
      </c>
      <c r="H330" s="247" t="s">
        <v>1637</v>
      </c>
      <c r="I330" s="247" t="s">
        <v>2473</v>
      </c>
      <c r="J330" s="247" t="s">
        <v>394</v>
      </c>
      <c r="K330" s="247" t="s">
        <v>1867</v>
      </c>
      <c r="L330" s="247" t="s">
        <v>2312</v>
      </c>
      <c r="M330" s="250">
        <v>0.4</v>
      </c>
      <c r="N330" s="251">
        <f t="shared" si="11"/>
        <v>4170.936000000001</v>
      </c>
    </row>
    <row r="331" spans="1:14" ht="15">
      <c r="A331" s="247" t="s">
        <v>421</v>
      </c>
      <c r="B331" s="247" t="s">
        <v>422</v>
      </c>
      <c r="C331" s="248">
        <v>0</v>
      </c>
      <c r="D331" s="248">
        <v>10803.1</v>
      </c>
      <c r="E331" s="249">
        <f t="shared" si="10"/>
        <v>10803.1</v>
      </c>
      <c r="F331" s="247" t="s">
        <v>1863</v>
      </c>
      <c r="G331" s="247" t="s">
        <v>1635</v>
      </c>
      <c r="H331" s="247" t="s">
        <v>1637</v>
      </c>
      <c r="I331" s="247" t="s">
        <v>2473</v>
      </c>
      <c r="J331" s="247" t="s">
        <v>394</v>
      </c>
      <c r="K331" s="247" t="s">
        <v>1867</v>
      </c>
      <c r="L331" s="247" t="s">
        <v>2312</v>
      </c>
      <c r="M331" s="250">
        <v>0.4</v>
      </c>
      <c r="N331" s="251">
        <f t="shared" si="11"/>
        <v>4321.240000000001</v>
      </c>
    </row>
    <row r="332" spans="1:14" ht="15">
      <c r="A332" s="247" t="s">
        <v>423</v>
      </c>
      <c r="B332" s="247" t="s">
        <v>424</v>
      </c>
      <c r="C332" s="248">
        <v>0</v>
      </c>
      <c r="D332" s="248">
        <v>10803.1</v>
      </c>
      <c r="E332" s="249">
        <f t="shared" si="10"/>
        <v>10803.1</v>
      </c>
      <c r="F332" s="247" t="s">
        <v>1863</v>
      </c>
      <c r="G332" s="247" t="s">
        <v>1635</v>
      </c>
      <c r="H332" s="247" t="s">
        <v>1637</v>
      </c>
      <c r="I332" s="247" t="s">
        <v>2473</v>
      </c>
      <c r="J332" s="247" t="s">
        <v>394</v>
      </c>
      <c r="K332" s="247" t="s">
        <v>1867</v>
      </c>
      <c r="L332" s="247" t="s">
        <v>2312</v>
      </c>
      <c r="M332" s="250">
        <v>0.4</v>
      </c>
      <c r="N332" s="251">
        <f t="shared" si="11"/>
        <v>4321.240000000001</v>
      </c>
    </row>
    <row r="333" spans="1:14" ht="15">
      <c r="A333" s="247" t="s">
        <v>425</v>
      </c>
      <c r="B333" s="247" t="s">
        <v>426</v>
      </c>
      <c r="C333" s="248">
        <v>0</v>
      </c>
      <c r="D333" s="248">
        <v>10803.1</v>
      </c>
      <c r="E333" s="249">
        <f t="shared" si="10"/>
        <v>10803.1</v>
      </c>
      <c r="F333" s="247" t="s">
        <v>1863</v>
      </c>
      <c r="G333" s="247" t="s">
        <v>1635</v>
      </c>
      <c r="H333" s="247" t="s">
        <v>1637</v>
      </c>
      <c r="I333" s="247" t="s">
        <v>2473</v>
      </c>
      <c r="J333" s="247" t="s">
        <v>394</v>
      </c>
      <c r="K333" s="247" t="s">
        <v>1867</v>
      </c>
      <c r="L333" s="247" t="s">
        <v>2312</v>
      </c>
      <c r="M333" s="250">
        <v>0.4</v>
      </c>
      <c r="N333" s="251">
        <f t="shared" si="11"/>
        <v>4321.240000000001</v>
      </c>
    </row>
    <row r="334" spans="1:14" ht="15">
      <c r="A334" s="247" t="s">
        <v>427</v>
      </c>
      <c r="B334" s="247" t="s">
        <v>428</v>
      </c>
      <c r="C334" s="248">
        <v>0</v>
      </c>
      <c r="D334" s="248">
        <v>10803.1</v>
      </c>
      <c r="E334" s="249">
        <f t="shared" si="10"/>
        <v>10803.1</v>
      </c>
      <c r="F334" s="247" t="s">
        <v>1863</v>
      </c>
      <c r="G334" s="247" t="s">
        <v>1635</v>
      </c>
      <c r="H334" s="247" t="s">
        <v>1637</v>
      </c>
      <c r="I334" s="247" t="s">
        <v>2473</v>
      </c>
      <c r="J334" s="247" t="s">
        <v>394</v>
      </c>
      <c r="K334" s="247" t="s">
        <v>1867</v>
      </c>
      <c r="L334" s="247" t="s">
        <v>2312</v>
      </c>
      <c r="M334" s="250">
        <v>0.4</v>
      </c>
      <c r="N334" s="251">
        <f t="shared" si="11"/>
        <v>4321.240000000001</v>
      </c>
    </row>
    <row r="335" spans="1:14" ht="15">
      <c r="A335" s="247" t="s">
        <v>429</v>
      </c>
      <c r="B335" s="247" t="s">
        <v>430</v>
      </c>
      <c r="C335" s="248">
        <v>0</v>
      </c>
      <c r="D335" s="248">
        <v>13366.4</v>
      </c>
      <c r="E335" s="249">
        <f t="shared" si="10"/>
        <v>13366.4</v>
      </c>
      <c r="F335" s="247" t="s">
        <v>1863</v>
      </c>
      <c r="G335" s="247" t="s">
        <v>1635</v>
      </c>
      <c r="H335" s="247" t="s">
        <v>1637</v>
      </c>
      <c r="I335" s="247" t="s">
        <v>2473</v>
      </c>
      <c r="J335" s="247" t="s">
        <v>431</v>
      </c>
      <c r="K335" s="247" t="s">
        <v>1867</v>
      </c>
      <c r="L335" s="247" t="s">
        <v>2297</v>
      </c>
      <c r="M335" s="250">
        <v>0.24</v>
      </c>
      <c r="N335" s="251">
        <f t="shared" si="11"/>
        <v>3207.9359999999997</v>
      </c>
    </row>
    <row r="336" spans="1:14" ht="15">
      <c r="A336" s="247" t="s">
        <v>432</v>
      </c>
      <c r="B336" s="247" t="s">
        <v>433</v>
      </c>
      <c r="C336" s="248">
        <v>0</v>
      </c>
      <c r="D336" s="248">
        <v>6683.2</v>
      </c>
      <c r="E336" s="249">
        <f t="shared" si="10"/>
        <v>6683.2</v>
      </c>
      <c r="F336" s="247" t="s">
        <v>1863</v>
      </c>
      <c r="G336" s="247" t="s">
        <v>1635</v>
      </c>
      <c r="H336" s="247" t="s">
        <v>1637</v>
      </c>
      <c r="I336" s="247" t="s">
        <v>2473</v>
      </c>
      <c r="J336" s="247" t="s">
        <v>431</v>
      </c>
      <c r="K336" s="247" t="s">
        <v>1867</v>
      </c>
      <c r="L336" s="247" t="s">
        <v>2297</v>
      </c>
      <c r="M336" s="250">
        <v>0.24</v>
      </c>
      <c r="N336" s="251">
        <f t="shared" si="11"/>
        <v>1603.9679999999998</v>
      </c>
    </row>
    <row r="337" spans="1:14" ht="15">
      <c r="A337" s="247" t="s">
        <v>434</v>
      </c>
      <c r="B337" s="247" t="s">
        <v>435</v>
      </c>
      <c r="C337" s="248">
        <v>0</v>
      </c>
      <c r="D337" s="248">
        <v>6683.2</v>
      </c>
      <c r="E337" s="249">
        <f t="shared" si="10"/>
        <v>6683.2</v>
      </c>
      <c r="F337" s="247" t="s">
        <v>1863</v>
      </c>
      <c r="G337" s="247" t="s">
        <v>1635</v>
      </c>
      <c r="H337" s="247" t="s">
        <v>1637</v>
      </c>
      <c r="I337" s="247" t="s">
        <v>2473</v>
      </c>
      <c r="J337" s="247" t="s">
        <v>431</v>
      </c>
      <c r="K337" s="247" t="s">
        <v>1867</v>
      </c>
      <c r="L337" s="247" t="s">
        <v>2297</v>
      </c>
      <c r="M337" s="250">
        <v>0.24</v>
      </c>
      <c r="N337" s="251">
        <f t="shared" si="11"/>
        <v>1603.9679999999998</v>
      </c>
    </row>
    <row r="338" spans="1:14" ht="15">
      <c r="A338" s="247" t="s">
        <v>436</v>
      </c>
      <c r="B338" s="247" t="s">
        <v>437</v>
      </c>
      <c r="C338" s="248">
        <v>0</v>
      </c>
      <c r="D338" s="248">
        <v>6683.2</v>
      </c>
      <c r="E338" s="249">
        <f t="shared" si="10"/>
        <v>6683.2</v>
      </c>
      <c r="F338" s="247" t="s">
        <v>1863</v>
      </c>
      <c r="G338" s="247" t="s">
        <v>1635</v>
      </c>
      <c r="H338" s="247" t="s">
        <v>1637</v>
      </c>
      <c r="I338" s="247" t="s">
        <v>2473</v>
      </c>
      <c r="J338" s="247" t="s">
        <v>431</v>
      </c>
      <c r="K338" s="247" t="s">
        <v>1867</v>
      </c>
      <c r="L338" s="247" t="s">
        <v>2297</v>
      </c>
      <c r="M338" s="250">
        <v>0.24</v>
      </c>
      <c r="N338" s="251">
        <f t="shared" si="11"/>
        <v>1603.9679999999998</v>
      </c>
    </row>
    <row r="339" spans="1:14" ht="15">
      <c r="A339" s="247" t="s">
        <v>438</v>
      </c>
      <c r="B339" s="247" t="s">
        <v>439</v>
      </c>
      <c r="C339" s="248">
        <v>0</v>
      </c>
      <c r="D339" s="248">
        <v>6837.6</v>
      </c>
      <c r="E339" s="249">
        <f t="shared" si="10"/>
        <v>6837.6</v>
      </c>
      <c r="F339" s="247" t="s">
        <v>1863</v>
      </c>
      <c r="G339" s="247" t="s">
        <v>1635</v>
      </c>
      <c r="H339" s="247" t="s">
        <v>1637</v>
      </c>
      <c r="I339" s="247" t="s">
        <v>2473</v>
      </c>
      <c r="J339" s="247" t="s">
        <v>431</v>
      </c>
      <c r="K339" s="247" t="s">
        <v>1867</v>
      </c>
      <c r="L339" s="247" t="s">
        <v>2297</v>
      </c>
      <c r="M339" s="250">
        <v>0.24</v>
      </c>
      <c r="N339" s="251">
        <f t="shared" si="11"/>
        <v>1641.0240000000001</v>
      </c>
    </row>
    <row r="340" spans="1:14" ht="15">
      <c r="A340" s="247" t="s">
        <v>440</v>
      </c>
      <c r="B340" s="247" t="s">
        <v>441</v>
      </c>
      <c r="C340" s="248">
        <v>0</v>
      </c>
      <c r="D340" s="248">
        <v>6837.6</v>
      </c>
      <c r="E340" s="249">
        <f t="shared" si="10"/>
        <v>6837.6</v>
      </c>
      <c r="F340" s="247" t="s">
        <v>1863</v>
      </c>
      <c r="G340" s="247" t="s">
        <v>1635</v>
      </c>
      <c r="H340" s="247" t="s">
        <v>1637</v>
      </c>
      <c r="I340" s="247" t="s">
        <v>2473</v>
      </c>
      <c r="J340" s="247" t="s">
        <v>431</v>
      </c>
      <c r="K340" s="247" t="s">
        <v>1867</v>
      </c>
      <c r="L340" s="247" t="s">
        <v>2297</v>
      </c>
      <c r="M340" s="250">
        <v>0.24</v>
      </c>
      <c r="N340" s="251">
        <f t="shared" si="11"/>
        <v>1641.0240000000001</v>
      </c>
    </row>
    <row r="341" spans="1:14" ht="15">
      <c r="A341" s="247" t="s">
        <v>442</v>
      </c>
      <c r="B341" s="247" t="s">
        <v>443</v>
      </c>
      <c r="C341" s="248">
        <v>0</v>
      </c>
      <c r="D341" s="248">
        <v>5811.96</v>
      </c>
      <c r="E341" s="249">
        <f t="shared" si="10"/>
        <v>5811.96</v>
      </c>
      <c r="F341" s="247" t="s">
        <v>1863</v>
      </c>
      <c r="G341" s="247" t="s">
        <v>1635</v>
      </c>
      <c r="H341" s="247" t="s">
        <v>1637</v>
      </c>
      <c r="I341" s="247" t="s">
        <v>2473</v>
      </c>
      <c r="J341" s="247" t="s">
        <v>431</v>
      </c>
      <c r="K341" s="247" t="s">
        <v>1867</v>
      </c>
      <c r="L341" s="247" t="s">
        <v>2312</v>
      </c>
      <c r="M341" s="250">
        <v>0.4</v>
      </c>
      <c r="N341" s="251">
        <f t="shared" si="11"/>
        <v>2324.784</v>
      </c>
    </row>
    <row r="342" spans="1:14" ht="15">
      <c r="A342" s="247" t="s">
        <v>444</v>
      </c>
      <c r="B342" s="247" t="s">
        <v>445</v>
      </c>
      <c r="C342" s="248">
        <v>0</v>
      </c>
      <c r="D342" s="248">
        <v>5811.96</v>
      </c>
      <c r="E342" s="249">
        <f t="shared" si="10"/>
        <v>5811.96</v>
      </c>
      <c r="F342" s="247" t="s">
        <v>1863</v>
      </c>
      <c r="G342" s="247" t="s">
        <v>1635</v>
      </c>
      <c r="H342" s="247" t="s">
        <v>1637</v>
      </c>
      <c r="I342" s="247" t="s">
        <v>2473</v>
      </c>
      <c r="J342" s="247" t="s">
        <v>431</v>
      </c>
      <c r="K342" s="247" t="s">
        <v>1867</v>
      </c>
      <c r="L342" s="247" t="s">
        <v>2312</v>
      </c>
      <c r="M342" s="250">
        <v>0.4</v>
      </c>
      <c r="N342" s="251">
        <f t="shared" si="11"/>
        <v>2324.784</v>
      </c>
    </row>
    <row r="343" spans="1:14" ht="15">
      <c r="A343" s="247" t="s">
        <v>446</v>
      </c>
      <c r="B343" s="247" t="s">
        <v>447</v>
      </c>
      <c r="C343" s="248">
        <v>0</v>
      </c>
      <c r="D343" s="248">
        <v>5811.96</v>
      </c>
      <c r="E343" s="249">
        <f t="shared" si="10"/>
        <v>5811.96</v>
      </c>
      <c r="F343" s="247" t="s">
        <v>1863</v>
      </c>
      <c r="G343" s="247" t="s">
        <v>1635</v>
      </c>
      <c r="H343" s="247" t="s">
        <v>1637</v>
      </c>
      <c r="I343" s="247" t="s">
        <v>2473</v>
      </c>
      <c r="J343" s="247" t="s">
        <v>431</v>
      </c>
      <c r="K343" s="247" t="s">
        <v>1867</v>
      </c>
      <c r="L343" s="247" t="s">
        <v>2312</v>
      </c>
      <c r="M343" s="250">
        <v>0.4</v>
      </c>
      <c r="N343" s="251">
        <f t="shared" si="11"/>
        <v>2324.784</v>
      </c>
    </row>
    <row r="344" spans="1:14" ht="15">
      <c r="A344" s="247" t="s">
        <v>448</v>
      </c>
      <c r="B344" s="247" t="s">
        <v>449</v>
      </c>
      <c r="C344" s="248">
        <v>0</v>
      </c>
      <c r="D344" s="248">
        <v>5811.96</v>
      </c>
      <c r="E344" s="249">
        <f t="shared" si="10"/>
        <v>5811.96</v>
      </c>
      <c r="F344" s="247" t="s">
        <v>1863</v>
      </c>
      <c r="G344" s="247" t="s">
        <v>1635</v>
      </c>
      <c r="H344" s="247" t="s">
        <v>1637</v>
      </c>
      <c r="I344" s="247" t="s">
        <v>2473</v>
      </c>
      <c r="J344" s="247" t="s">
        <v>431</v>
      </c>
      <c r="K344" s="247" t="s">
        <v>1867</v>
      </c>
      <c r="L344" s="247" t="s">
        <v>2312</v>
      </c>
      <c r="M344" s="250">
        <v>0.4</v>
      </c>
      <c r="N344" s="251">
        <f t="shared" si="11"/>
        <v>2324.784</v>
      </c>
    </row>
    <row r="345" spans="1:14" ht="15">
      <c r="A345" s="247" t="s">
        <v>450</v>
      </c>
      <c r="B345" s="247" t="s">
        <v>451</v>
      </c>
      <c r="C345" s="248">
        <v>0</v>
      </c>
      <c r="D345" s="248">
        <v>5811.96</v>
      </c>
      <c r="E345" s="249">
        <f t="shared" si="10"/>
        <v>5811.96</v>
      </c>
      <c r="F345" s="247" t="s">
        <v>1863</v>
      </c>
      <c r="G345" s="247" t="s">
        <v>1635</v>
      </c>
      <c r="H345" s="247" t="s">
        <v>1637</v>
      </c>
      <c r="I345" s="247" t="s">
        <v>2473</v>
      </c>
      <c r="J345" s="247" t="s">
        <v>431</v>
      </c>
      <c r="K345" s="247" t="s">
        <v>1867</v>
      </c>
      <c r="L345" s="247" t="s">
        <v>2312</v>
      </c>
      <c r="M345" s="250">
        <v>0.4</v>
      </c>
      <c r="N345" s="251">
        <f t="shared" si="11"/>
        <v>2324.784</v>
      </c>
    </row>
    <row r="346" spans="1:14" ht="15">
      <c r="A346" s="247" t="s">
        <v>452</v>
      </c>
      <c r="B346" s="247" t="s">
        <v>453</v>
      </c>
      <c r="C346" s="248">
        <v>0</v>
      </c>
      <c r="D346" s="248">
        <v>5811.96</v>
      </c>
      <c r="E346" s="249">
        <f t="shared" si="10"/>
        <v>5811.96</v>
      </c>
      <c r="F346" s="247" t="s">
        <v>1863</v>
      </c>
      <c r="G346" s="247" t="s">
        <v>1635</v>
      </c>
      <c r="H346" s="247" t="s">
        <v>1637</v>
      </c>
      <c r="I346" s="247" t="s">
        <v>2473</v>
      </c>
      <c r="J346" s="247" t="s">
        <v>431</v>
      </c>
      <c r="K346" s="247" t="s">
        <v>1867</v>
      </c>
      <c r="L346" s="247" t="s">
        <v>2312</v>
      </c>
      <c r="M346" s="250">
        <v>0.4</v>
      </c>
      <c r="N346" s="251">
        <f t="shared" si="11"/>
        <v>2324.784</v>
      </c>
    </row>
    <row r="347" spans="1:14" ht="15">
      <c r="A347" s="247" t="s">
        <v>454</v>
      </c>
      <c r="B347" s="247" t="s">
        <v>455</v>
      </c>
      <c r="C347" s="248">
        <v>0</v>
      </c>
      <c r="D347" s="248">
        <v>5811.96</v>
      </c>
      <c r="E347" s="249">
        <f t="shared" si="10"/>
        <v>5811.96</v>
      </c>
      <c r="F347" s="247" t="s">
        <v>1863</v>
      </c>
      <c r="G347" s="247" t="s">
        <v>1635</v>
      </c>
      <c r="H347" s="247" t="s">
        <v>1637</v>
      </c>
      <c r="I347" s="247" t="s">
        <v>2473</v>
      </c>
      <c r="J347" s="247" t="s">
        <v>431</v>
      </c>
      <c r="K347" s="247" t="s">
        <v>1867</v>
      </c>
      <c r="L347" s="247" t="s">
        <v>2312</v>
      </c>
      <c r="M347" s="250">
        <v>0.4</v>
      </c>
      <c r="N347" s="251">
        <f t="shared" si="11"/>
        <v>2324.784</v>
      </c>
    </row>
    <row r="348" spans="1:14" ht="15">
      <c r="A348" s="247" t="s">
        <v>456</v>
      </c>
      <c r="B348" s="247" t="s">
        <v>457</v>
      </c>
      <c r="C348" s="248">
        <v>0</v>
      </c>
      <c r="D348" s="248">
        <v>5811.96</v>
      </c>
      <c r="E348" s="249">
        <f t="shared" si="10"/>
        <v>5811.96</v>
      </c>
      <c r="F348" s="247" t="s">
        <v>1863</v>
      </c>
      <c r="G348" s="247" t="s">
        <v>1635</v>
      </c>
      <c r="H348" s="247" t="s">
        <v>1637</v>
      </c>
      <c r="I348" s="247" t="s">
        <v>2473</v>
      </c>
      <c r="J348" s="247" t="s">
        <v>431</v>
      </c>
      <c r="K348" s="247" t="s">
        <v>1867</v>
      </c>
      <c r="L348" s="247" t="s">
        <v>2312</v>
      </c>
      <c r="M348" s="250">
        <v>0.4</v>
      </c>
      <c r="N348" s="251">
        <f t="shared" si="11"/>
        <v>2324.784</v>
      </c>
    </row>
    <row r="349" spans="1:14" ht="15">
      <c r="A349" s="247" t="s">
        <v>458</v>
      </c>
      <c r="B349" s="247" t="s">
        <v>459</v>
      </c>
      <c r="C349" s="248">
        <v>0</v>
      </c>
      <c r="D349" s="248">
        <v>6021.4</v>
      </c>
      <c r="E349" s="249">
        <f t="shared" si="10"/>
        <v>6021.4</v>
      </c>
      <c r="F349" s="247" t="s">
        <v>1863</v>
      </c>
      <c r="G349" s="247" t="s">
        <v>1635</v>
      </c>
      <c r="H349" s="247" t="s">
        <v>1637</v>
      </c>
      <c r="I349" s="247" t="s">
        <v>2473</v>
      </c>
      <c r="J349" s="247" t="s">
        <v>431</v>
      </c>
      <c r="K349" s="247" t="s">
        <v>1867</v>
      </c>
      <c r="L349" s="247" t="s">
        <v>2312</v>
      </c>
      <c r="M349" s="250">
        <v>0.4</v>
      </c>
      <c r="N349" s="251">
        <f t="shared" si="11"/>
        <v>2408.56</v>
      </c>
    </row>
    <row r="350" spans="1:14" ht="15">
      <c r="A350" s="247" t="s">
        <v>460</v>
      </c>
      <c r="B350" s="247" t="s">
        <v>461</v>
      </c>
      <c r="C350" s="248">
        <v>0</v>
      </c>
      <c r="D350" s="248">
        <v>6021.4</v>
      </c>
      <c r="E350" s="249">
        <f t="shared" si="10"/>
        <v>6021.4</v>
      </c>
      <c r="F350" s="247" t="s">
        <v>1863</v>
      </c>
      <c r="G350" s="247" t="s">
        <v>1635</v>
      </c>
      <c r="H350" s="247" t="s">
        <v>1637</v>
      </c>
      <c r="I350" s="247" t="s">
        <v>2473</v>
      </c>
      <c r="J350" s="247" t="s">
        <v>431</v>
      </c>
      <c r="K350" s="247" t="s">
        <v>1867</v>
      </c>
      <c r="L350" s="247" t="s">
        <v>2312</v>
      </c>
      <c r="M350" s="250">
        <v>0.4</v>
      </c>
      <c r="N350" s="251">
        <f t="shared" si="11"/>
        <v>2408.56</v>
      </c>
    </row>
    <row r="351" spans="1:14" ht="15">
      <c r="A351" s="247" t="s">
        <v>462</v>
      </c>
      <c r="B351" s="247" t="s">
        <v>463</v>
      </c>
      <c r="C351" s="248">
        <v>0</v>
      </c>
      <c r="D351" s="248">
        <v>6021.4</v>
      </c>
      <c r="E351" s="249">
        <f t="shared" si="10"/>
        <v>6021.4</v>
      </c>
      <c r="F351" s="247" t="s">
        <v>1863</v>
      </c>
      <c r="G351" s="247" t="s">
        <v>1635</v>
      </c>
      <c r="H351" s="247" t="s">
        <v>1637</v>
      </c>
      <c r="I351" s="247" t="s">
        <v>2473</v>
      </c>
      <c r="J351" s="247" t="s">
        <v>431</v>
      </c>
      <c r="K351" s="247" t="s">
        <v>1867</v>
      </c>
      <c r="L351" s="247" t="s">
        <v>2312</v>
      </c>
      <c r="M351" s="250">
        <v>0.4</v>
      </c>
      <c r="N351" s="251">
        <f t="shared" si="11"/>
        <v>2408.56</v>
      </c>
    </row>
    <row r="352" spans="1:14" ht="15">
      <c r="A352" s="247" t="s">
        <v>464</v>
      </c>
      <c r="B352" s="247" t="s">
        <v>465</v>
      </c>
      <c r="C352" s="248">
        <v>0</v>
      </c>
      <c r="D352" s="248">
        <v>6021.4</v>
      </c>
      <c r="E352" s="249">
        <f t="shared" si="10"/>
        <v>6021.4</v>
      </c>
      <c r="F352" s="247" t="s">
        <v>1863</v>
      </c>
      <c r="G352" s="247" t="s">
        <v>1635</v>
      </c>
      <c r="H352" s="247" t="s">
        <v>1637</v>
      </c>
      <c r="I352" s="247" t="s">
        <v>2473</v>
      </c>
      <c r="J352" s="247" t="s">
        <v>431</v>
      </c>
      <c r="K352" s="247" t="s">
        <v>1867</v>
      </c>
      <c r="L352" s="247" t="s">
        <v>2312</v>
      </c>
      <c r="M352" s="250">
        <v>0.4</v>
      </c>
      <c r="N352" s="251">
        <f t="shared" si="11"/>
        <v>2408.56</v>
      </c>
    </row>
    <row r="353" spans="1:14" ht="15">
      <c r="A353" s="247" t="s">
        <v>466</v>
      </c>
      <c r="B353" s="247" t="s">
        <v>467</v>
      </c>
      <c r="C353" s="248">
        <v>0</v>
      </c>
      <c r="D353" s="248">
        <v>13032.24</v>
      </c>
      <c r="E353" s="249">
        <f t="shared" si="10"/>
        <v>13032.24</v>
      </c>
      <c r="F353" s="247" t="s">
        <v>1863</v>
      </c>
      <c r="G353" s="247" t="s">
        <v>1635</v>
      </c>
      <c r="H353" s="247" t="s">
        <v>1637</v>
      </c>
      <c r="I353" s="247" t="s">
        <v>2473</v>
      </c>
      <c r="J353" s="247" t="s">
        <v>468</v>
      </c>
      <c r="K353" s="247" t="s">
        <v>1867</v>
      </c>
      <c r="L353" s="247" t="s">
        <v>2297</v>
      </c>
      <c r="M353" s="250">
        <v>0.24</v>
      </c>
      <c r="N353" s="251">
        <f t="shared" si="11"/>
        <v>3127.7376</v>
      </c>
    </row>
    <row r="354" spans="1:14" ht="15">
      <c r="A354" s="247" t="s">
        <v>469</v>
      </c>
      <c r="B354" s="247" t="s">
        <v>470</v>
      </c>
      <c r="C354" s="248">
        <v>0</v>
      </c>
      <c r="D354" s="248">
        <v>13032.24</v>
      </c>
      <c r="E354" s="249">
        <f t="shared" si="10"/>
        <v>13032.24</v>
      </c>
      <c r="F354" s="247" t="s">
        <v>1863</v>
      </c>
      <c r="G354" s="247" t="s">
        <v>1635</v>
      </c>
      <c r="H354" s="247" t="s">
        <v>1637</v>
      </c>
      <c r="I354" s="247" t="s">
        <v>2473</v>
      </c>
      <c r="J354" s="247" t="s">
        <v>468</v>
      </c>
      <c r="K354" s="247" t="s">
        <v>1867</v>
      </c>
      <c r="L354" s="247" t="s">
        <v>2297</v>
      </c>
      <c r="M354" s="250">
        <v>0.24</v>
      </c>
      <c r="N354" s="251">
        <f t="shared" si="11"/>
        <v>3127.7376</v>
      </c>
    </row>
    <row r="355" spans="1:14" ht="15">
      <c r="A355" s="247" t="s">
        <v>471</v>
      </c>
      <c r="B355" s="247" t="s">
        <v>472</v>
      </c>
      <c r="C355" s="248">
        <v>0</v>
      </c>
      <c r="D355" s="248">
        <v>26064.48</v>
      </c>
      <c r="E355" s="249">
        <f t="shared" si="10"/>
        <v>26064.48</v>
      </c>
      <c r="F355" s="247" t="s">
        <v>1863</v>
      </c>
      <c r="G355" s="247" t="s">
        <v>1635</v>
      </c>
      <c r="H355" s="247" t="s">
        <v>1637</v>
      </c>
      <c r="I355" s="247" t="s">
        <v>2473</v>
      </c>
      <c r="J355" s="247" t="s">
        <v>468</v>
      </c>
      <c r="K355" s="247" t="s">
        <v>1867</v>
      </c>
      <c r="L355" s="247" t="s">
        <v>2297</v>
      </c>
      <c r="M355" s="250">
        <v>0.24</v>
      </c>
      <c r="N355" s="251">
        <f t="shared" si="11"/>
        <v>6255.4752</v>
      </c>
    </row>
    <row r="356" spans="1:14" ht="15">
      <c r="A356" s="247" t="s">
        <v>473</v>
      </c>
      <c r="B356" s="247" t="s">
        <v>474</v>
      </c>
      <c r="C356" s="248">
        <v>0</v>
      </c>
      <c r="D356" s="248">
        <v>26666.64</v>
      </c>
      <c r="E356" s="249">
        <f t="shared" si="10"/>
        <v>26666.64</v>
      </c>
      <c r="F356" s="247" t="s">
        <v>1863</v>
      </c>
      <c r="G356" s="247" t="s">
        <v>1635</v>
      </c>
      <c r="H356" s="247" t="s">
        <v>1637</v>
      </c>
      <c r="I356" s="247" t="s">
        <v>2473</v>
      </c>
      <c r="J356" s="247" t="s">
        <v>468</v>
      </c>
      <c r="K356" s="247" t="s">
        <v>1867</v>
      </c>
      <c r="L356" s="247" t="s">
        <v>2297</v>
      </c>
      <c r="M356" s="250">
        <v>0.24</v>
      </c>
      <c r="N356" s="251">
        <f t="shared" si="11"/>
        <v>6399.9936</v>
      </c>
    </row>
    <row r="357" spans="1:14" ht="15">
      <c r="A357" s="247" t="s">
        <v>475</v>
      </c>
      <c r="B357" s="247" t="s">
        <v>476</v>
      </c>
      <c r="C357" s="248">
        <v>0</v>
      </c>
      <c r="D357" s="248">
        <v>22649.55</v>
      </c>
      <c r="E357" s="249">
        <f t="shared" si="10"/>
        <v>22649.55</v>
      </c>
      <c r="F357" s="247" t="s">
        <v>1863</v>
      </c>
      <c r="G357" s="247" t="s">
        <v>1635</v>
      </c>
      <c r="H357" s="247" t="s">
        <v>1637</v>
      </c>
      <c r="I357" s="247" t="s">
        <v>2473</v>
      </c>
      <c r="J357" s="247" t="s">
        <v>468</v>
      </c>
      <c r="K357" s="247" t="s">
        <v>1867</v>
      </c>
      <c r="L357" s="247" t="s">
        <v>2312</v>
      </c>
      <c r="M357" s="250">
        <v>0.4</v>
      </c>
      <c r="N357" s="251">
        <f t="shared" si="11"/>
        <v>9059.82</v>
      </c>
    </row>
    <row r="358" spans="1:14" ht="15">
      <c r="A358" s="247" t="s">
        <v>477</v>
      </c>
      <c r="B358" s="247" t="s">
        <v>478</v>
      </c>
      <c r="C358" s="248">
        <v>0</v>
      </c>
      <c r="D358" s="248">
        <v>22649.55</v>
      </c>
      <c r="E358" s="249">
        <f t="shared" si="10"/>
        <v>22649.55</v>
      </c>
      <c r="F358" s="247" t="s">
        <v>1863</v>
      </c>
      <c r="G358" s="247" t="s">
        <v>1635</v>
      </c>
      <c r="H358" s="247" t="s">
        <v>1637</v>
      </c>
      <c r="I358" s="247" t="s">
        <v>2473</v>
      </c>
      <c r="J358" s="247" t="s">
        <v>468</v>
      </c>
      <c r="K358" s="247" t="s">
        <v>1867</v>
      </c>
      <c r="L358" s="247" t="s">
        <v>2312</v>
      </c>
      <c r="M358" s="250">
        <v>0.4</v>
      </c>
      <c r="N358" s="251">
        <f t="shared" si="11"/>
        <v>9059.82</v>
      </c>
    </row>
    <row r="359" spans="1:14" ht="15">
      <c r="A359" s="247" t="s">
        <v>479</v>
      </c>
      <c r="B359" s="247" t="s">
        <v>480</v>
      </c>
      <c r="C359" s="248">
        <v>0</v>
      </c>
      <c r="D359" s="248">
        <v>22649.55</v>
      </c>
      <c r="E359" s="249">
        <f t="shared" si="10"/>
        <v>22649.55</v>
      </c>
      <c r="F359" s="247" t="s">
        <v>1863</v>
      </c>
      <c r="G359" s="247" t="s">
        <v>1635</v>
      </c>
      <c r="H359" s="247" t="s">
        <v>1637</v>
      </c>
      <c r="I359" s="247" t="s">
        <v>2473</v>
      </c>
      <c r="J359" s="247" t="s">
        <v>468</v>
      </c>
      <c r="K359" s="247" t="s">
        <v>1867</v>
      </c>
      <c r="L359" s="247" t="s">
        <v>2312</v>
      </c>
      <c r="M359" s="250">
        <v>0.4</v>
      </c>
      <c r="N359" s="251">
        <f t="shared" si="11"/>
        <v>9059.82</v>
      </c>
    </row>
    <row r="360" spans="1:14" ht="15">
      <c r="A360" s="247" t="s">
        <v>481</v>
      </c>
      <c r="B360" s="247" t="s">
        <v>482</v>
      </c>
      <c r="C360" s="248">
        <v>0</v>
      </c>
      <c r="D360" s="248">
        <v>23414.74</v>
      </c>
      <c r="E360" s="249">
        <f t="shared" si="10"/>
        <v>23414.74</v>
      </c>
      <c r="F360" s="247" t="s">
        <v>1863</v>
      </c>
      <c r="G360" s="247" t="s">
        <v>1635</v>
      </c>
      <c r="H360" s="247" t="s">
        <v>1637</v>
      </c>
      <c r="I360" s="247" t="s">
        <v>2473</v>
      </c>
      <c r="J360" s="247" t="s">
        <v>468</v>
      </c>
      <c r="K360" s="247" t="s">
        <v>1867</v>
      </c>
      <c r="L360" s="247" t="s">
        <v>2312</v>
      </c>
      <c r="M360" s="250">
        <v>0.4</v>
      </c>
      <c r="N360" s="251">
        <f t="shared" si="11"/>
        <v>9365.896</v>
      </c>
    </row>
    <row r="361" spans="1:14" ht="15">
      <c r="A361" s="247" t="s">
        <v>483</v>
      </c>
      <c r="B361" s="247" t="s">
        <v>484</v>
      </c>
      <c r="C361" s="248">
        <v>0</v>
      </c>
      <c r="D361" s="248">
        <v>23465.75</v>
      </c>
      <c r="E361" s="249">
        <f t="shared" si="10"/>
        <v>23465.75</v>
      </c>
      <c r="F361" s="247" t="s">
        <v>1863</v>
      </c>
      <c r="G361" s="247" t="s">
        <v>1635</v>
      </c>
      <c r="H361" s="247" t="s">
        <v>1637</v>
      </c>
      <c r="I361" s="247" t="s">
        <v>2473</v>
      </c>
      <c r="J361" s="247" t="s">
        <v>468</v>
      </c>
      <c r="K361" s="247" t="s">
        <v>1867</v>
      </c>
      <c r="L361" s="247" t="s">
        <v>2312</v>
      </c>
      <c r="M361" s="250">
        <v>0.4</v>
      </c>
      <c r="N361" s="251">
        <f t="shared" si="11"/>
        <v>9386.300000000001</v>
      </c>
    </row>
    <row r="362" spans="1:14" ht="15">
      <c r="A362" s="247" t="s">
        <v>485</v>
      </c>
      <c r="B362" s="247" t="s">
        <v>486</v>
      </c>
      <c r="C362" s="248">
        <v>0</v>
      </c>
      <c r="D362" s="248">
        <v>23465.75</v>
      </c>
      <c r="E362" s="249">
        <f t="shared" si="10"/>
        <v>23465.75</v>
      </c>
      <c r="F362" s="247" t="s">
        <v>1863</v>
      </c>
      <c r="G362" s="247" t="s">
        <v>1635</v>
      </c>
      <c r="H362" s="247" t="s">
        <v>1637</v>
      </c>
      <c r="I362" s="247" t="s">
        <v>2473</v>
      </c>
      <c r="J362" s="247" t="s">
        <v>468</v>
      </c>
      <c r="K362" s="247" t="s">
        <v>1867</v>
      </c>
      <c r="L362" s="247" t="s">
        <v>2312</v>
      </c>
      <c r="M362" s="250">
        <v>0.4</v>
      </c>
      <c r="N362" s="251">
        <f t="shared" si="11"/>
        <v>9386.300000000001</v>
      </c>
    </row>
    <row r="363" spans="1:14" ht="15">
      <c r="A363" s="247" t="s">
        <v>487</v>
      </c>
      <c r="B363" s="247" t="s">
        <v>488</v>
      </c>
      <c r="C363" s="248">
        <v>0</v>
      </c>
      <c r="D363" s="248">
        <v>9417.6</v>
      </c>
      <c r="E363" s="249">
        <f t="shared" si="10"/>
        <v>9417.6</v>
      </c>
      <c r="F363" s="247" t="s">
        <v>1863</v>
      </c>
      <c r="G363" s="247" t="s">
        <v>1635</v>
      </c>
      <c r="H363" s="247" t="s">
        <v>1637</v>
      </c>
      <c r="I363" s="247" t="s">
        <v>2473</v>
      </c>
      <c r="J363" s="247" t="s">
        <v>489</v>
      </c>
      <c r="K363" s="247" t="s">
        <v>1867</v>
      </c>
      <c r="L363" s="247" t="s">
        <v>2297</v>
      </c>
      <c r="M363" s="250">
        <v>0.24</v>
      </c>
      <c r="N363" s="251">
        <f t="shared" si="11"/>
        <v>2260.224</v>
      </c>
    </row>
    <row r="364" spans="1:14" ht="15">
      <c r="A364" s="247" t="s">
        <v>490</v>
      </c>
      <c r="B364" s="247" t="s">
        <v>491</v>
      </c>
      <c r="C364" s="248">
        <v>0</v>
      </c>
      <c r="D364" s="248">
        <v>1336.64</v>
      </c>
      <c r="E364" s="249">
        <f t="shared" si="10"/>
        <v>1336.64</v>
      </c>
      <c r="F364" s="247" t="s">
        <v>1863</v>
      </c>
      <c r="G364" s="247" t="s">
        <v>1635</v>
      </c>
      <c r="H364" s="247" t="s">
        <v>1637</v>
      </c>
      <c r="I364" s="247" t="s">
        <v>2473</v>
      </c>
      <c r="J364" s="247" t="s">
        <v>489</v>
      </c>
      <c r="K364" s="247" t="s">
        <v>1867</v>
      </c>
      <c r="L364" s="247" t="s">
        <v>2297</v>
      </c>
      <c r="M364" s="250">
        <v>0.24</v>
      </c>
      <c r="N364" s="251">
        <f t="shared" si="11"/>
        <v>320.7936</v>
      </c>
    </row>
    <row r="365" spans="1:14" ht="15">
      <c r="A365" s="247" t="s">
        <v>492</v>
      </c>
      <c r="B365" s="247" t="s">
        <v>493</v>
      </c>
      <c r="C365" s="248">
        <v>0</v>
      </c>
      <c r="D365" s="248">
        <v>1336.64</v>
      </c>
      <c r="E365" s="249">
        <f t="shared" si="10"/>
        <v>1336.64</v>
      </c>
      <c r="F365" s="247" t="s">
        <v>1863</v>
      </c>
      <c r="G365" s="247" t="s">
        <v>1635</v>
      </c>
      <c r="H365" s="247" t="s">
        <v>1637</v>
      </c>
      <c r="I365" s="247" t="s">
        <v>2473</v>
      </c>
      <c r="J365" s="247" t="s">
        <v>489</v>
      </c>
      <c r="K365" s="247" t="s">
        <v>1867</v>
      </c>
      <c r="L365" s="247" t="s">
        <v>2297</v>
      </c>
      <c r="M365" s="250">
        <v>0.24</v>
      </c>
      <c r="N365" s="251">
        <f t="shared" si="11"/>
        <v>320.7936</v>
      </c>
    </row>
    <row r="366" spans="1:14" ht="15">
      <c r="A366" s="247" t="s">
        <v>494</v>
      </c>
      <c r="B366" s="247" t="s">
        <v>495</v>
      </c>
      <c r="C366" s="248">
        <v>0</v>
      </c>
      <c r="D366" s="248">
        <v>1336.64</v>
      </c>
      <c r="E366" s="249">
        <f t="shared" si="10"/>
        <v>1336.64</v>
      </c>
      <c r="F366" s="247" t="s">
        <v>1863</v>
      </c>
      <c r="G366" s="247" t="s">
        <v>1635</v>
      </c>
      <c r="H366" s="247" t="s">
        <v>1637</v>
      </c>
      <c r="I366" s="247" t="s">
        <v>2473</v>
      </c>
      <c r="J366" s="247" t="s">
        <v>489</v>
      </c>
      <c r="K366" s="247" t="s">
        <v>1867</v>
      </c>
      <c r="L366" s="247" t="s">
        <v>2297</v>
      </c>
      <c r="M366" s="250">
        <v>0.24</v>
      </c>
      <c r="N366" s="251">
        <f t="shared" si="11"/>
        <v>320.7936</v>
      </c>
    </row>
    <row r="367" spans="1:14" ht="15">
      <c r="A367" s="247" t="s">
        <v>496</v>
      </c>
      <c r="B367" s="247" t="s">
        <v>497</v>
      </c>
      <c r="C367" s="248">
        <v>0</v>
      </c>
      <c r="D367" s="248">
        <v>1336.64</v>
      </c>
      <c r="E367" s="249">
        <f t="shared" si="10"/>
        <v>1336.64</v>
      </c>
      <c r="F367" s="247" t="s">
        <v>1863</v>
      </c>
      <c r="G367" s="247" t="s">
        <v>1635</v>
      </c>
      <c r="H367" s="247" t="s">
        <v>1637</v>
      </c>
      <c r="I367" s="247" t="s">
        <v>2473</v>
      </c>
      <c r="J367" s="247" t="s">
        <v>489</v>
      </c>
      <c r="K367" s="247" t="s">
        <v>1867</v>
      </c>
      <c r="L367" s="247" t="s">
        <v>2297</v>
      </c>
      <c r="M367" s="250">
        <v>0.24</v>
      </c>
      <c r="N367" s="251">
        <f t="shared" si="11"/>
        <v>320.7936</v>
      </c>
    </row>
    <row r="368" spans="1:14" ht="15">
      <c r="A368" s="247" t="s">
        <v>498</v>
      </c>
      <c r="B368" s="247" t="s">
        <v>499</v>
      </c>
      <c r="C368" s="248">
        <v>0</v>
      </c>
      <c r="D368" s="248">
        <v>1367.52</v>
      </c>
      <c r="E368" s="249">
        <f t="shared" si="10"/>
        <v>1367.52</v>
      </c>
      <c r="F368" s="247" t="s">
        <v>1863</v>
      </c>
      <c r="G368" s="247" t="s">
        <v>1635</v>
      </c>
      <c r="H368" s="247" t="s">
        <v>1637</v>
      </c>
      <c r="I368" s="247" t="s">
        <v>2473</v>
      </c>
      <c r="J368" s="247" t="s">
        <v>489</v>
      </c>
      <c r="K368" s="247" t="s">
        <v>1867</v>
      </c>
      <c r="L368" s="247" t="s">
        <v>2297</v>
      </c>
      <c r="M368" s="250">
        <v>0.24</v>
      </c>
      <c r="N368" s="251">
        <f t="shared" si="11"/>
        <v>328.2048</v>
      </c>
    </row>
    <row r="369" spans="1:14" ht="15">
      <c r="A369" s="247" t="s">
        <v>500</v>
      </c>
      <c r="B369" s="247" t="s">
        <v>501</v>
      </c>
      <c r="C369" s="248">
        <v>0</v>
      </c>
      <c r="D369" s="248">
        <v>1367.52</v>
      </c>
      <c r="E369" s="249">
        <f t="shared" si="10"/>
        <v>1367.52</v>
      </c>
      <c r="F369" s="247" t="s">
        <v>1863</v>
      </c>
      <c r="G369" s="247" t="s">
        <v>1635</v>
      </c>
      <c r="H369" s="247" t="s">
        <v>1637</v>
      </c>
      <c r="I369" s="247" t="s">
        <v>2473</v>
      </c>
      <c r="J369" s="247" t="s">
        <v>489</v>
      </c>
      <c r="K369" s="247" t="s">
        <v>1867</v>
      </c>
      <c r="L369" s="247" t="s">
        <v>2297</v>
      </c>
      <c r="M369" s="250">
        <v>0.24</v>
      </c>
      <c r="N369" s="251">
        <f t="shared" si="11"/>
        <v>328.2048</v>
      </c>
    </row>
    <row r="370" spans="1:14" ht="15">
      <c r="A370" s="247" t="s">
        <v>502</v>
      </c>
      <c r="B370" s="247" t="s">
        <v>503</v>
      </c>
      <c r="C370" s="248">
        <v>0</v>
      </c>
      <c r="D370" s="248">
        <v>1111.11</v>
      </c>
      <c r="E370" s="249">
        <f t="shared" si="10"/>
        <v>1111.11</v>
      </c>
      <c r="F370" s="247" t="s">
        <v>1863</v>
      </c>
      <c r="G370" s="247" t="s">
        <v>1635</v>
      </c>
      <c r="H370" s="247" t="s">
        <v>1637</v>
      </c>
      <c r="I370" s="247" t="s">
        <v>2473</v>
      </c>
      <c r="J370" s="247" t="s">
        <v>489</v>
      </c>
      <c r="K370" s="247" t="s">
        <v>1867</v>
      </c>
      <c r="L370" s="247" t="s">
        <v>2312</v>
      </c>
      <c r="M370" s="250">
        <v>0.4</v>
      </c>
      <c r="N370" s="251">
        <f t="shared" si="11"/>
        <v>444.44399999999996</v>
      </c>
    </row>
    <row r="371" spans="1:14" ht="15">
      <c r="A371" s="247" t="s">
        <v>504</v>
      </c>
      <c r="B371" s="247" t="s">
        <v>505</v>
      </c>
      <c r="C371" s="248">
        <v>0</v>
      </c>
      <c r="D371" s="248">
        <v>1111.11</v>
      </c>
      <c r="E371" s="249">
        <f t="shared" si="10"/>
        <v>1111.11</v>
      </c>
      <c r="F371" s="247" t="s">
        <v>1863</v>
      </c>
      <c r="G371" s="247" t="s">
        <v>1635</v>
      </c>
      <c r="H371" s="247" t="s">
        <v>1637</v>
      </c>
      <c r="I371" s="247" t="s">
        <v>2473</v>
      </c>
      <c r="J371" s="247" t="s">
        <v>489</v>
      </c>
      <c r="K371" s="247" t="s">
        <v>1867</v>
      </c>
      <c r="L371" s="247" t="s">
        <v>2312</v>
      </c>
      <c r="M371" s="250">
        <v>0.4</v>
      </c>
      <c r="N371" s="251">
        <f t="shared" si="11"/>
        <v>444.44399999999996</v>
      </c>
    </row>
    <row r="372" spans="1:14" ht="15">
      <c r="A372" s="247" t="s">
        <v>506</v>
      </c>
      <c r="B372" s="247" t="s">
        <v>507</v>
      </c>
      <c r="C372" s="248">
        <v>0</v>
      </c>
      <c r="D372" s="248">
        <v>1111.11</v>
      </c>
      <c r="E372" s="249">
        <f t="shared" si="10"/>
        <v>1111.11</v>
      </c>
      <c r="F372" s="247" t="s">
        <v>1863</v>
      </c>
      <c r="G372" s="247" t="s">
        <v>1635</v>
      </c>
      <c r="H372" s="247" t="s">
        <v>1637</v>
      </c>
      <c r="I372" s="247" t="s">
        <v>2473</v>
      </c>
      <c r="J372" s="247" t="s">
        <v>489</v>
      </c>
      <c r="K372" s="247" t="s">
        <v>1867</v>
      </c>
      <c r="L372" s="247" t="s">
        <v>2312</v>
      </c>
      <c r="M372" s="250">
        <v>0.4</v>
      </c>
      <c r="N372" s="251">
        <f t="shared" si="11"/>
        <v>444.44399999999996</v>
      </c>
    </row>
    <row r="373" spans="1:14" ht="15">
      <c r="A373" s="247" t="s">
        <v>508</v>
      </c>
      <c r="B373" s="247" t="s">
        <v>509</v>
      </c>
      <c r="C373" s="248">
        <v>0</v>
      </c>
      <c r="D373" s="248">
        <v>1111.11</v>
      </c>
      <c r="E373" s="249">
        <f t="shared" si="10"/>
        <v>1111.11</v>
      </c>
      <c r="F373" s="247" t="s">
        <v>1863</v>
      </c>
      <c r="G373" s="247" t="s">
        <v>1635</v>
      </c>
      <c r="H373" s="247" t="s">
        <v>1637</v>
      </c>
      <c r="I373" s="247" t="s">
        <v>2473</v>
      </c>
      <c r="J373" s="247" t="s">
        <v>489</v>
      </c>
      <c r="K373" s="247" t="s">
        <v>1867</v>
      </c>
      <c r="L373" s="247" t="s">
        <v>2312</v>
      </c>
      <c r="M373" s="250">
        <v>0.4</v>
      </c>
      <c r="N373" s="251">
        <f t="shared" si="11"/>
        <v>444.44399999999996</v>
      </c>
    </row>
    <row r="374" spans="1:14" ht="15">
      <c r="A374" s="247" t="s">
        <v>510</v>
      </c>
      <c r="B374" s="247" t="s">
        <v>511</v>
      </c>
      <c r="C374" s="248">
        <v>0</v>
      </c>
      <c r="D374" s="248">
        <v>1111.11</v>
      </c>
      <c r="E374" s="249">
        <f t="shared" si="10"/>
        <v>1111.11</v>
      </c>
      <c r="F374" s="247" t="s">
        <v>1863</v>
      </c>
      <c r="G374" s="247" t="s">
        <v>1635</v>
      </c>
      <c r="H374" s="247" t="s">
        <v>1637</v>
      </c>
      <c r="I374" s="247" t="s">
        <v>2473</v>
      </c>
      <c r="J374" s="247" t="s">
        <v>489</v>
      </c>
      <c r="K374" s="247" t="s">
        <v>1867</v>
      </c>
      <c r="L374" s="247" t="s">
        <v>2312</v>
      </c>
      <c r="M374" s="250">
        <v>0.4</v>
      </c>
      <c r="N374" s="251">
        <f t="shared" si="11"/>
        <v>444.44399999999996</v>
      </c>
    </row>
    <row r="375" spans="1:14" ht="15">
      <c r="A375" s="247" t="s">
        <v>512</v>
      </c>
      <c r="B375" s="247" t="s">
        <v>513</v>
      </c>
      <c r="C375" s="248">
        <v>0</v>
      </c>
      <c r="D375" s="248">
        <v>1111.11</v>
      </c>
      <c r="E375" s="249">
        <f t="shared" si="10"/>
        <v>1111.11</v>
      </c>
      <c r="F375" s="247" t="s">
        <v>1863</v>
      </c>
      <c r="G375" s="247" t="s">
        <v>1635</v>
      </c>
      <c r="H375" s="247" t="s">
        <v>1637</v>
      </c>
      <c r="I375" s="247" t="s">
        <v>2473</v>
      </c>
      <c r="J375" s="247" t="s">
        <v>489</v>
      </c>
      <c r="K375" s="247" t="s">
        <v>1867</v>
      </c>
      <c r="L375" s="247" t="s">
        <v>2312</v>
      </c>
      <c r="M375" s="250">
        <v>0.4</v>
      </c>
      <c r="N375" s="251">
        <f t="shared" si="11"/>
        <v>444.44399999999996</v>
      </c>
    </row>
    <row r="376" spans="1:14" ht="15">
      <c r="A376" s="247" t="s">
        <v>514</v>
      </c>
      <c r="B376" s="247" t="s">
        <v>515</v>
      </c>
      <c r="C376" s="248">
        <v>0</v>
      </c>
      <c r="D376" s="248">
        <v>1151.15</v>
      </c>
      <c r="E376" s="249">
        <f t="shared" si="10"/>
        <v>1151.15</v>
      </c>
      <c r="F376" s="247" t="s">
        <v>1863</v>
      </c>
      <c r="G376" s="247" t="s">
        <v>1635</v>
      </c>
      <c r="H376" s="247" t="s">
        <v>1637</v>
      </c>
      <c r="I376" s="247" t="s">
        <v>2473</v>
      </c>
      <c r="J376" s="247" t="s">
        <v>489</v>
      </c>
      <c r="K376" s="247" t="s">
        <v>1867</v>
      </c>
      <c r="L376" s="247" t="s">
        <v>2312</v>
      </c>
      <c r="M376" s="250">
        <v>0.4</v>
      </c>
      <c r="N376" s="251">
        <f t="shared" si="11"/>
        <v>460.46000000000004</v>
      </c>
    </row>
    <row r="377" spans="1:14" ht="15">
      <c r="A377" s="247" t="s">
        <v>516</v>
      </c>
      <c r="B377" s="247" t="s">
        <v>517</v>
      </c>
      <c r="C377" s="248">
        <v>0</v>
      </c>
      <c r="D377" s="248">
        <v>1151.15</v>
      </c>
      <c r="E377" s="249">
        <f t="shared" si="10"/>
        <v>1151.15</v>
      </c>
      <c r="F377" s="247" t="s">
        <v>1863</v>
      </c>
      <c r="G377" s="247" t="s">
        <v>1635</v>
      </c>
      <c r="H377" s="247" t="s">
        <v>1637</v>
      </c>
      <c r="I377" s="247" t="s">
        <v>2473</v>
      </c>
      <c r="J377" s="247" t="s">
        <v>489</v>
      </c>
      <c r="K377" s="247" t="s">
        <v>1867</v>
      </c>
      <c r="L377" s="247" t="s">
        <v>2312</v>
      </c>
      <c r="M377" s="250">
        <v>0.4</v>
      </c>
      <c r="N377" s="251">
        <f t="shared" si="11"/>
        <v>460.46000000000004</v>
      </c>
    </row>
    <row r="378" spans="1:14" ht="15">
      <c r="A378" s="247" t="s">
        <v>518</v>
      </c>
      <c r="B378" s="247" t="s">
        <v>2551</v>
      </c>
      <c r="C378" s="248">
        <v>0</v>
      </c>
      <c r="D378" s="248">
        <v>1151.15</v>
      </c>
      <c r="E378" s="249">
        <f t="shared" si="10"/>
        <v>1151.15</v>
      </c>
      <c r="F378" s="247" t="s">
        <v>1863</v>
      </c>
      <c r="G378" s="247" t="s">
        <v>1635</v>
      </c>
      <c r="H378" s="247" t="s">
        <v>1637</v>
      </c>
      <c r="I378" s="247" t="s">
        <v>2473</v>
      </c>
      <c r="J378" s="247" t="s">
        <v>489</v>
      </c>
      <c r="K378" s="247" t="s">
        <v>1867</v>
      </c>
      <c r="L378" s="247" t="s">
        <v>2312</v>
      </c>
      <c r="M378" s="250">
        <v>0.4</v>
      </c>
      <c r="N378" s="251">
        <f t="shared" si="11"/>
        <v>460.46000000000004</v>
      </c>
    </row>
    <row r="379" spans="1:14" ht="15">
      <c r="A379" s="247" t="s">
        <v>2552</v>
      </c>
      <c r="B379" s="247" t="s">
        <v>2553</v>
      </c>
      <c r="C379" s="248">
        <v>0</v>
      </c>
      <c r="D379" s="248">
        <v>1151.15</v>
      </c>
      <c r="E379" s="249">
        <f t="shared" si="10"/>
        <v>1151.15</v>
      </c>
      <c r="F379" s="247" t="s">
        <v>1863</v>
      </c>
      <c r="G379" s="247" t="s">
        <v>1635</v>
      </c>
      <c r="H379" s="247" t="s">
        <v>1637</v>
      </c>
      <c r="I379" s="247" t="s">
        <v>2473</v>
      </c>
      <c r="J379" s="247" t="s">
        <v>489</v>
      </c>
      <c r="K379" s="247" t="s">
        <v>1867</v>
      </c>
      <c r="L379" s="247" t="s">
        <v>2312</v>
      </c>
      <c r="M379" s="250">
        <v>0.4</v>
      </c>
      <c r="N379" s="251">
        <f t="shared" si="11"/>
        <v>460.46000000000004</v>
      </c>
    </row>
    <row r="380" spans="1:14" ht="15">
      <c r="A380" s="247" t="s">
        <v>2554</v>
      </c>
      <c r="B380" s="247" t="s">
        <v>2555</v>
      </c>
      <c r="C380" s="248">
        <v>0</v>
      </c>
      <c r="D380" s="248">
        <v>1151.15</v>
      </c>
      <c r="E380" s="249">
        <f t="shared" si="10"/>
        <v>1151.15</v>
      </c>
      <c r="F380" s="247" t="s">
        <v>1863</v>
      </c>
      <c r="G380" s="247" t="s">
        <v>1635</v>
      </c>
      <c r="H380" s="247" t="s">
        <v>1637</v>
      </c>
      <c r="I380" s="247" t="s">
        <v>2473</v>
      </c>
      <c r="J380" s="247" t="s">
        <v>489</v>
      </c>
      <c r="K380" s="247" t="s">
        <v>1867</v>
      </c>
      <c r="L380" s="247" t="s">
        <v>2312</v>
      </c>
      <c r="M380" s="250">
        <v>0.4</v>
      </c>
      <c r="N380" s="251">
        <f t="shared" si="11"/>
        <v>460.46000000000004</v>
      </c>
    </row>
    <row r="381" spans="1:14" ht="15">
      <c r="A381" s="247" t="s">
        <v>2556</v>
      </c>
      <c r="B381" s="247" t="s">
        <v>2557</v>
      </c>
      <c r="C381" s="248">
        <v>0</v>
      </c>
      <c r="D381" s="248">
        <v>1151.15</v>
      </c>
      <c r="E381" s="249">
        <f t="shared" si="10"/>
        <v>1151.15</v>
      </c>
      <c r="F381" s="247" t="s">
        <v>1863</v>
      </c>
      <c r="G381" s="247" t="s">
        <v>1635</v>
      </c>
      <c r="H381" s="247" t="s">
        <v>1637</v>
      </c>
      <c r="I381" s="247" t="s">
        <v>2473</v>
      </c>
      <c r="J381" s="247" t="s">
        <v>489</v>
      </c>
      <c r="K381" s="247" t="s">
        <v>1867</v>
      </c>
      <c r="L381" s="247" t="s">
        <v>2312</v>
      </c>
      <c r="M381" s="250">
        <v>0.4</v>
      </c>
      <c r="N381" s="251">
        <f t="shared" si="11"/>
        <v>460.46000000000004</v>
      </c>
    </row>
    <row r="382" spans="1:14" ht="15">
      <c r="A382" s="247" t="s">
        <v>2558</v>
      </c>
      <c r="B382" s="247" t="s">
        <v>2559</v>
      </c>
      <c r="C382" s="248">
        <v>0</v>
      </c>
      <c r="D382" s="248">
        <v>6683.2</v>
      </c>
      <c r="E382" s="249">
        <f t="shared" si="10"/>
        <v>6683.2</v>
      </c>
      <c r="F382" s="247" t="s">
        <v>1863</v>
      </c>
      <c r="G382" s="247" t="s">
        <v>1635</v>
      </c>
      <c r="H382" s="247" t="s">
        <v>1637</v>
      </c>
      <c r="I382" s="247" t="s">
        <v>2473</v>
      </c>
      <c r="J382" s="247" t="s">
        <v>2560</v>
      </c>
      <c r="K382" s="247" t="s">
        <v>1867</v>
      </c>
      <c r="L382" s="247" t="s">
        <v>2297</v>
      </c>
      <c r="M382" s="250">
        <v>0.24</v>
      </c>
      <c r="N382" s="251">
        <f t="shared" si="11"/>
        <v>1603.9679999999998</v>
      </c>
    </row>
    <row r="383" spans="1:14" ht="15">
      <c r="A383" s="247" t="s">
        <v>2558</v>
      </c>
      <c r="B383" s="247" t="s">
        <v>2559</v>
      </c>
      <c r="C383" s="248">
        <v>0</v>
      </c>
      <c r="D383" s="248">
        <v>4437</v>
      </c>
      <c r="E383" s="249">
        <f t="shared" si="10"/>
        <v>4437</v>
      </c>
      <c r="F383" s="247" t="s">
        <v>1863</v>
      </c>
      <c r="G383" s="247" t="s">
        <v>1635</v>
      </c>
      <c r="H383" s="247" t="s">
        <v>1637</v>
      </c>
      <c r="I383" s="247" t="s">
        <v>2473</v>
      </c>
      <c r="J383" s="247" t="s">
        <v>2560</v>
      </c>
      <c r="K383" s="247" t="s">
        <v>1867</v>
      </c>
      <c r="L383" s="247" t="s">
        <v>2297</v>
      </c>
      <c r="M383" s="250">
        <v>0.24</v>
      </c>
      <c r="N383" s="251">
        <f t="shared" si="11"/>
        <v>1064.8799999999999</v>
      </c>
    </row>
    <row r="384" spans="1:14" ht="15">
      <c r="A384" s="247" t="s">
        <v>2561</v>
      </c>
      <c r="B384" s="247" t="s">
        <v>2562</v>
      </c>
      <c r="C384" s="248">
        <v>0</v>
      </c>
      <c r="D384" s="248">
        <v>2673.28</v>
      </c>
      <c r="E384" s="249">
        <f t="shared" si="10"/>
        <v>2673.28</v>
      </c>
      <c r="F384" s="247" t="s">
        <v>1863</v>
      </c>
      <c r="G384" s="247" t="s">
        <v>1635</v>
      </c>
      <c r="H384" s="247" t="s">
        <v>1637</v>
      </c>
      <c r="I384" s="247" t="s">
        <v>2473</v>
      </c>
      <c r="J384" s="247" t="s">
        <v>2560</v>
      </c>
      <c r="K384" s="247" t="s">
        <v>1867</v>
      </c>
      <c r="L384" s="247" t="s">
        <v>2297</v>
      </c>
      <c r="M384" s="250">
        <v>0.24</v>
      </c>
      <c r="N384" s="251">
        <f t="shared" si="11"/>
        <v>641.5872</v>
      </c>
    </row>
    <row r="385" spans="1:14" ht="15">
      <c r="A385" s="247" t="s">
        <v>2561</v>
      </c>
      <c r="B385" s="247" t="s">
        <v>2562</v>
      </c>
      <c r="C385" s="248">
        <v>0</v>
      </c>
      <c r="D385" s="248">
        <v>2218.5</v>
      </c>
      <c r="E385" s="249">
        <f t="shared" si="10"/>
        <v>2218.5</v>
      </c>
      <c r="F385" s="247" t="s">
        <v>1863</v>
      </c>
      <c r="G385" s="247" t="s">
        <v>1635</v>
      </c>
      <c r="H385" s="247" t="s">
        <v>1637</v>
      </c>
      <c r="I385" s="247" t="s">
        <v>2473</v>
      </c>
      <c r="J385" s="247" t="s">
        <v>2560</v>
      </c>
      <c r="K385" s="247" t="s">
        <v>1867</v>
      </c>
      <c r="L385" s="247" t="s">
        <v>2297</v>
      </c>
      <c r="M385" s="250">
        <v>0.24</v>
      </c>
      <c r="N385" s="251">
        <f t="shared" si="11"/>
        <v>532.4399999999999</v>
      </c>
    </row>
    <row r="386" spans="1:14" ht="15">
      <c r="A386" s="247" t="s">
        <v>2563</v>
      </c>
      <c r="B386" s="247" t="s">
        <v>2564</v>
      </c>
      <c r="C386" s="248">
        <v>0</v>
      </c>
      <c r="D386" s="248">
        <v>6014.88</v>
      </c>
      <c r="E386" s="249">
        <f aca="true" t="shared" si="12" ref="E386:E449">+D386-C386</f>
        <v>6014.88</v>
      </c>
      <c r="F386" s="247" t="s">
        <v>1863</v>
      </c>
      <c r="G386" s="247" t="s">
        <v>1635</v>
      </c>
      <c r="H386" s="247" t="s">
        <v>1637</v>
      </c>
      <c r="I386" s="247" t="s">
        <v>2473</v>
      </c>
      <c r="J386" s="247" t="s">
        <v>2560</v>
      </c>
      <c r="K386" s="247" t="s">
        <v>1867</v>
      </c>
      <c r="L386" s="247" t="s">
        <v>2297</v>
      </c>
      <c r="M386" s="250">
        <v>0.24</v>
      </c>
      <c r="N386" s="251">
        <f aca="true" t="shared" si="13" ref="N386:N449">+M386*E386</f>
        <v>1443.5711999999999</v>
      </c>
    </row>
    <row r="387" spans="1:14" ht="15">
      <c r="A387" s="247" t="s">
        <v>2563</v>
      </c>
      <c r="B387" s="247" t="s">
        <v>2564</v>
      </c>
      <c r="C387" s="248">
        <v>0</v>
      </c>
      <c r="D387" s="248">
        <v>3767.04</v>
      </c>
      <c r="E387" s="249">
        <f t="shared" si="12"/>
        <v>3767.04</v>
      </c>
      <c r="F387" s="247" t="s">
        <v>1863</v>
      </c>
      <c r="G387" s="247" t="s">
        <v>1635</v>
      </c>
      <c r="H387" s="247" t="s">
        <v>1637</v>
      </c>
      <c r="I387" s="247" t="s">
        <v>2473</v>
      </c>
      <c r="J387" s="247" t="s">
        <v>2560</v>
      </c>
      <c r="K387" s="247" t="s">
        <v>1867</v>
      </c>
      <c r="L387" s="247" t="s">
        <v>2297</v>
      </c>
      <c r="M387" s="250">
        <v>0.24</v>
      </c>
      <c r="N387" s="251">
        <f t="shared" si="13"/>
        <v>904.0895999999999</v>
      </c>
    </row>
    <row r="388" spans="1:14" ht="15">
      <c r="A388" s="247" t="s">
        <v>2565</v>
      </c>
      <c r="B388" s="247" t="s">
        <v>2566</v>
      </c>
      <c r="C388" s="248">
        <v>0</v>
      </c>
      <c r="D388" s="248">
        <v>6014.88</v>
      </c>
      <c r="E388" s="249">
        <f t="shared" si="12"/>
        <v>6014.88</v>
      </c>
      <c r="F388" s="247" t="s">
        <v>1863</v>
      </c>
      <c r="G388" s="247" t="s">
        <v>1635</v>
      </c>
      <c r="H388" s="247" t="s">
        <v>1637</v>
      </c>
      <c r="I388" s="247" t="s">
        <v>2473</v>
      </c>
      <c r="J388" s="247" t="s">
        <v>2560</v>
      </c>
      <c r="K388" s="247" t="s">
        <v>1867</v>
      </c>
      <c r="L388" s="247" t="s">
        <v>2297</v>
      </c>
      <c r="M388" s="250">
        <v>0.24</v>
      </c>
      <c r="N388" s="251">
        <f t="shared" si="13"/>
        <v>1443.5711999999999</v>
      </c>
    </row>
    <row r="389" spans="1:14" ht="15">
      <c r="A389" s="247" t="s">
        <v>2565</v>
      </c>
      <c r="B389" s="247" t="s">
        <v>2566</v>
      </c>
      <c r="C389" s="248">
        <v>0</v>
      </c>
      <c r="D389" s="248">
        <v>3767.04</v>
      </c>
      <c r="E389" s="249">
        <f t="shared" si="12"/>
        <v>3767.04</v>
      </c>
      <c r="F389" s="247" t="s">
        <v>1863</v>
      </c>
      <c r="G389" s="247" t="s">
        <v>1635</v>
      </c>
      <c r="H389" s="247" t="s">
        <v>1637</v>
      </c>
      <c r="I389" s="247" t="s">
        <v>2473</v>
      </c>
      <c r="J389" s="247" t="s">
        <v>2560</v>
      </c>
      <c r="K389" s="247" t="s">
        <v>1867</v>
      </c>
      <c r="L389" s="247" t="s">
        <v>2297</v>
      </c>
      <c r="M389" s="250">
        <v>0.24</v>
      </c>
      <c r="N389" s="251">
        <f t="shared" si="13"/>
        <v>904.0895999999999</v>
      </c>
    </row>
    <row r="390" spans="1:14" ht="15">
      <c r="A390" s="247" t="s">
        <v>2572</v>
      </c>
      <c r="B390" s="247" t="s">
        <v>2573</v>
      </c>
      <c r="C390" s="248">
        <v>0</v>
      </c>
      <c r="D390" s="248">
        <v>11729.32</v>
      </c>
      <c r="E390" s="249">
        <f t="shared" si="12"/>
        <v>11729.32</v>
      </c>
      <c r="F390" s="247" t="s">
        <v>1863</v>
      </c>
      <c r="G390" s="247" t="s">
        <v>1635</v>
      </c>
      <c r="H390" s="247" t="s">
        <v>1638</v>
      </c>
      <c r="I390" s="247" t="s">
        <v>2574</v>
      </c>
      <c r="J390" s="247" t="s">
        <v>2575</v>
      </c>
      <c r="K390" s="247" t="s">
        <v>2326</v>
      </c>
      <c r="L390" s="247" t="s">
        <v>2241</v>
      </c>
      <c r="M390" s="250">
        <v>0.2</v>
      </c>
      <c r="N390" s="251">
        <f t="shared" si="13"/>
        <v>2345.864</v>
      </c>
    </row>
    <row r="391" spans="1:14" ht="15">
      <c r="A391" s="247" t="s">
        <v>2572</v>
      </c>
      <c r="B391" s="247" t="s">
        <v>2573</v>
      </c>
      <c r="C391" s="248">
        <v>0</v>
      </c>
      <c r="D391" s="248">
        <v>19303.9</v>
      </c>
      <c r="E391" s="249">
        <f t="shared" si="12"/>
        <v>19303.9</v>
      </c>
      <c r="F391" s="247" t="s">
        <v>1863</v>
      </c>
      <c r="G391" s="247" t="s">
        <v>1635</v>
      </c>
      <c r="H391" s="247" t="s">
        <v>1638</v>
      </c>
      <c r="I391" s="247" t="s">
        <v>2574</v>
      </c>
      <c r="J391" s="247" t="s">
        <v>2575</v>
      </c>
      <c r="K391" s="247" t="s">
        <v>2326</v>
      </c>
      <c r="L391" s="247" t="s">
        <v>2241</v>
      </c>
      <c r="M391" s="250">
        <v>0.2</v>
      </c>
      <c r="N391" s="251">
        <f t="shared" si="13"/>
        <v>3860.7800000000007</v>
      </c>
    </row>
    <row r="392" spans="1:14" ht="15">
      <c r="A392" s="247" t="s">
        <v>2576</v>
      </c>
      <c r="B392" s="247" t="s">
        <v>2577</v>
      </c>
      <c r="C392" s="248">
        <v>0</v>
      </c>
      <c r="D392" s="248">
        <v>352000</v>
      </c>
      <c r="E392" s="249">
        <f t="shared" si="12"/>
        <v>352000</v>
      </c>
      <c r="F392" s="247" t="s">
        <v>1863</v>
      </c>
      <c r="G392" s="247" t="s">
        <v>1635</v>
      </c>
      <c r="H392" s="247" t="s">
        <v>1638</v>
      </c>
      <c r="I392" s="247" t="s">
        <v>2574</v>
      </c>
      <c r="J392" s="247" t="s">
        <v>2575</v>
      </c>
      <c r="K392" s="247" t="s">
        <v>1923</v>
      </c>
      <c r="L392" s="247" t="s">
        <v>2297</v>
      </c>
      <c r="M392" s="250">
        <v>0.24</v>
      </c>
      <c r="N392" s="251">
        <f t="shared" si="13"/>
        <v>84480</v>
      </c>
    </row>
    <row r="393" spans="1:14" ht="15">
      <c r="A393" s="247" t="s">
        <v>2578</v>
      </c>
      <c r="B393" s="247" t="s">
        <v>2579</v>
      </c>
      <c r="C393" s="248">
        <v>0</v>
      </c>
      <c r="D393" s="248">
        <v>73920</v>
      </c>
      <c r="E393" s="249">
        <f t="shared" si="12"/>
        <v>73920</v>
      </c>
      <c r="F393" s="247" t="s">
        <v>1863</v>
      </c>
      <c r="G393" s="247" t="s">
        <v>1635</v>
      </c>
      <c r="H393" s="247" t="s">
        <v>1638</v>
      </c>
      <c r="I393" s="247" t="s">
        <v>2574</v>
      </c>
      <c r="J393" s="247" t="s">
        <v>2575</v>
      </c>
      <c r="K393" s="247" t="s">
        <v>2403</v>
      </c>
      <c r="L393" s="247" t="s">
        <v>2297</v>
      </c>
      <c r="M393" s="250">
        <v>0.24</v>
      </c>
      <c r="N393" s="251">
        <f t="shared" si="13"/>
        <v>17740.8</v>
      </c>
    </row>
    <row r="394" spans="1:14" ht="15">
      <c r="A394" s="247" t="s">
        <v>2580</v>
      </c>
      <c r="B394" s="247" t="s">
        <v>2581</v>
      </c>
      <c r="C394" s="248">
        <v>0</v>
      </c>
      <c r="D394" s="248">
        <v>73920</v>
      </c>
      <c r="E394" s="249">
        <f t="shared" si="12"/>
        <v>73920</v>
      </c>
      <c r="F394" s="247" t="s">
        <v>1863</v>
      </c>
      <c r="G394" s="247" t="s">
        <v>1635</v>
      </c>
      <c r="H394" s="247" t="s">
        <v>1638</v>
      </c>
      <c r="I394" s="247" t="s">
        <v>2574</v>
      </c>
      <c r="J394" s="247" t="s">
        <v>2575</v>
      </c>
      <c r="K394" s="247" t="s">
        <v>2385</v>
      </c>
      <c r="L394" s="247" t="s">
        <v>2297</v>
      </c>
      <c r="M394" s="250">
        <v>0.24</v>
      </c>
      <c r="N394" s="251">
        <f t="shared" si="13"/>
        <v>17740.8</v>
      </c>
    </row>
    <row r="395" spans="1:14" ht="15">
      <c r="A395" s="247" t="s">
        <v>2582</v>
      </c>
      <c r="B395" s="247" t="s">
        <v>2583</v>
      </c>
      <c r="C395" s="248">
        <v>0</v>
      </c>
      <c r="D395" s="248">
        <v>73920</v>
      </c>
      <c r="E395" s="249">
        <f t="shared" si="12"/>
        <v>73920</v>
      </c>
      <c r="F395" s="247" t="s">
        <v>1863</v>
      </c>
      <c r="G395" s="247" t="s">
        <v>1635</v>
      </c>
      <c r="H395" s="247" t="s">
        <v>1638</v>
      </c>
      <c r="I395" s="247" t="s">
        <v>2574</v>
      </c>
      <c r="J395" s="247" t="s">
        <v>2575</v>
      </c>
      <c r="K395" s="247" t="s">
        <v>2392</v>
      </c>
      <c r="L395" s="247" t="s">
        <v>2297</v>
      </c>
      <c r="M395" s="250">
        <v>0.24</v>
      </c>
      <c r="N395" s="251">
        <f t="shared" si="13"/>
        <v>17740.8</v>
      </c>
    </row>
    <row r="396" spans="1:14" ht="15">
      <c r="A396" s="247" t="s">
        <v>2584</v>
      </c>
      <c r="B396" s="247" t="s">
        <v>2585</v>
      </c>
      <c r="C396" s="248">
        <v>0</v>
      </c>
      <c r="D396" s="248">
        <v>73920</v>
      </c>
      <c r="E396" s="249">
        <f t="shared" si="12"/>
        <v>73920</v>
      </c>
      <c r="F396" s="247" t="s">
        <v>1863</v>
      </c>
      <c r="G396" s="247" t="s">
        <v>1635</v>
      </c>
      <c r="H396" s="247" t="s">
        <v>1638</v>
      </c>
      <c r="I396" s="247" t="s">
        <v>2574</v>
      </c>
      <c r="J396" s="247" t="s">
        <v>2575</v>
      </c>
      <c r="K396" s="247" t="s">
        <v>2375</v>
      </c>
      <c r="L396" s="247" t="s">
        <v>2297</v>
      </c>
      <c r="M396" s="250">
        <v>0.24</v>
      </c>
      <c r="N396" s="251">
        <f t="shared" si="13"/>
        <v>17740.8</v>
      </c>
    </row>
    <row r="397" spans="1:14" ht="15">
      <c r="A397" s="247" t="s">
        <v>2586</v>
      </c>
      <c r="B397" s="247" t="s">
        <v>2587</v>
      </c>
      <c r="C397" s="248">
        <v>0</v>
      </c>
      <c r="D397" s="248">
        <v>55968</v>
      </c>
      <c r="E397" s="249">
        <f t="shared" si="12"/>
        <v>55968</v>
      </c>
      <c r="F397" s="247" t="s">
        <v>1863</v>
      </c>
      <c r="G397" s="247" t="s">
        <v>1635</v>
      </c>
      <c r="H397" s="247" t="s">
        <v>1638</v>
      </c>
      <c r="I397" s="247" t="s">
        <v>2574</v>
      </c>
      <c r="J397" s="247" t="s">
        <v>2575</v>
      </c>
      <c r="K397" s="247" t="s">
        <v>1668</v>
      </c>
      <c r="L397" s="247" t="s">
        <v>2297</v>
      </c>
      <c r="M397" s="250">
        <v>0.24</v>
      </c>
      <c r="N397" s="251">
        <f t="shared" si="13"/>
        <v>13432.32</v>
      </c>
    </row>
    <row r="398" spans="1:14" ht="15">
      <c r="A398" s="247" t="s">
        <v>2588</v>
      </c>
      <c r="B398" s="247" t="s">
        <v>2589</v>
      </c>
      <c r="C398" s="248">
        <v>0</v>
      </c>
      <c r="D398" s="248">
        <v>41817</v>
      </c>
      <c r="E398" s="249">
        <f t="shared" si="12"/>
        <v>41817</v>
      </c>
      <c r="F398" s="247" t="s">
        <v>1863</v>
      </c>
      <c r="G398" s="247" t="s">
        <v>1635</v>
      </c>
      <c r="H398" s="247" t="s">
        <v>1638</v>
      </c>
      <c r="I398" s="247" t="s">
        <v>2574</v>
      </c>
      <c r="J398" s="247" t="s">
        <v>2575</v>
      </c>
      <c r="K398" s="247" t="s">
        <v>1669</v>
      </c>
      <c r="L398" s="247" t="s">
        <v>2297</v>
      </c>
      <c r="M398" s="250">
        <v>0.24</v>
      </c>
      <c r="N398" s="251">
        <f t="shared" si="13"/>
        <v>10036.08</v>
      </c>
    </row>
    <row r="399" spans="1:14" ht="15">
      <c r="A399" s="247" t="s">
        <v>2590</v>
      </c>
      <c r="B399" s="247" t="s">
        <v>2591</v>
      </c>
      <c r="C399" s="248">
        <v>0</v>
      </c>
      <c r="D399" s="248">
        <v>41817</v>
      </c>
      <c r="E399" s="249">
        <f t="shared" si="12"/>
        <v>41817</v>
      </c>
      <c r="F399" s="247" t="s">
        <v>1863</v>
      </c>
      <c r="G399" s="247" t="s">
        <v>1635</v>
      </c>
      <c r="H399" s="247" t="s">
        <v>1638</v>
      </c>
      <c r="I399" s="247" t="s">
        <v>2574</v>
      </c>
      <c r="J399" s="247" t="s">
        <v>2575</v>
      </c>
      <c r="K399" s="247" t="s">
        <v>2592</v>
      </c>
      <c r="L399" s="247" t="s">
        <v>2297</v>
      </c>
      <c r="M399" s="250">
        <v>0.24</v>
      </c>
      <c r="N399" s="251">
        <f t="shared" si="13"/>
        <v>10036.08</v>
      </c>
    </row>
    <row r="400" spans="1:14" ht="15">
      <c r="A400" s="247" t="s">
        <v>2593</v>
      </c>
      <c r="B400" s="247" t="s">
        <v>2594</v>
      </c>
      <c r="C400" s="248">
        <v>0</v>
      </c>
      <c r="D400" s="248">
        <v>41817</v>
      </c>
      <c r="E400" s="249">
        <f t="shared" si="12"/>
        <v>41817</v>
      </c>
      <c r="F400" s="247" t="s">
        <v>1863</v>
      </c>
      <c r="G400" s="247" t="s">
        <v>1635</v>
      </c>
      <c r="H400" s="247" t="s">
        <v>1638</v>
      </c>
      <c r="I400" s="247" t="s">
        <v>2574</v>
      </c>
      <c r="J400" s="247" t="s">
        <v>2575</v>
      </c>
      <c r="K400" s="247" t="s">
        <v>1670</v>
      </c>
      <c r="L400" s="247" t="s">
        <v>2297</v>
      </c>
      <c r="M400" s="250">
        <v>0.24</v>
      </c>
      <c r="N400" s="251">
        <f t="shared" si="13"/>
        <v>10036.08</v>
      </c>
    </row>
    <row r="401" spans="1:14" ht="15">
      <c r="A401" s="247" t="s">
        <v>2595</v>
      </c>
      <c r="B401" s="247" t="s">
        <v>2596</v>
      </c>
      <c r="C401" s="248">
        <v>0</v>
      </c>
      <c r="D401" s="248">
        <v>41817</v>
      </c>
      <c r="E401" s="249">
        <f t="shared" si="12"/>
        <v>41817</v>
      </c>
      <c r="F401" s="247" t="s">
        <v>1863</v>
      </c>
      <c r="G401" s="247" t="s">
        <v>1635</v>
      </c>
      <c r="H401" s="247" t="s">
        <v>1638</v>
      </c>
      <c r="I401" s="247" t="s">
        <v>2574</v>
      </c>
      <c r="J401" s="247" t="s">
        <v>2575</v>
      </c>
      <c r="K401" s="247" t="s">
        <v>2597</v>
      </c>
      <c r="L401" s="247" t="s">
        <v>2297</v>
      </c>
      <c r="M401" s="250">
        <v>0.24</v>
      </c>
      <c r="N401" s="251">
        <f t="shared" si="13"/>
        <v>10036.08</v>
      </c>
    </row>
    <row r="402" spans="1:14" ht="15">
      <c r="A402" s="247" t="s">
        <v>2598</v>
      </c>
      <c r="B402" s="247" t="s">
        <v>2599</v>
      </c>
      <c r="C402" s="248">
        <v>0</v>
      </c>
      <c r="D402" s="248">
        <v>41817</v>
      </c>
      <c r="E402" s="249">
        <f t="shared" si="12"/>
        <v>41817</v>
      </c>
      <c r="F402" s="247" t="s">
        <v>1863</v>
      </c>
      <c r="G402" s="247" t="s">
        <v>1635</v>
      </c>
      <c r="H402" s="247" t="s">
        <v>1638</v>
      </c>
      <c r="I402" s="247" t="s">
        <v>2574</v>
      </c>
      <c r="J402" s="247" t="s">
        <v>2575</v>
      </c>
      <c r="K402" s="247" t="s">
        <v>1673</v>
      </c>
      <c r="L402" s="247" t="s">
        <v>2297</v>
      </c>
      <c r="M402" s="250">
        <v>0.24</v>
      </c>
      <c r="N402" s="251">
        <f t="shared" si="13"/>
        <v>10036.08</v>
      </c>
    </row>
    <row r="403" spans="1:14" ht="15">
      <c r="A403" s="247" t="s">
        <v>2600</v>
      </c>
      <c r="B403" s="247" t="s">
        <v>2601</v>
      </c>
      <c r="C403" s="248">
        <v>0</v>
      </c>
      <c r="D403" s="248">
        <v>83634</v>
      </c>
      <c r="E403" s="249">
        <f t="shared" si="12"/>
        <v>83634</v>
      </c>
      <c r="F403" s="247" t="s">
        <v>1863</v>
      </c>
      <c r="G403" s="247" t="s">
        <v>1635</v>
      </c>
      <c r="H403" s="247" t="s">
        <v>1638</v>
      </c>
      <c r="I403" s="247" t="s">
        <v>2574</v>
      </c>
      <c r="J403" s="247" t="s">
        <v>2575</v>
      </c>
      <c r="K403" s="247" t="s">
        <v>1685</v>
      </c>
      <c r="L403" s="247" t="s">
        <v>2297</v>
      </c>
      <c r="M403" s="250">
        <v>0.24</v>
      </c>
      <c r="N403" s="251">
        <f t="shared" si="13"/>
        <v>20072.16</v>
      </c>
    </row>
    <row r="404" spans="1:14" ht="15">
      <c r="A404" s="247" t="s">
        <v>2602</v>
      </c>
      <c r="B404" s="247" t="s">
        <v>2603</v>
      </c>
      <c r="C404" s="248">
        <v>0</v>
      </c>
      <c r="D404" s="248">
        <v>83634</v>
      </c>
      <c r="E404" s="249">
        <f t="shared" si="12"/>
        <v>83634</v>
      </c>
      <c r="F404" s="247" t="s">
        <v>1863</v>
      </c>
      <c r="G404" s="247" t="s">
        <v>1635</v>
      </c>
      <c r="H404" s="247" t="s">
        <v>1638</v>
      </c>
      <c r="I404" s="247" t="s">
        <v>2574</v>
      </c>
      <c r="J404" s="247" t="s">
        <v>2575</v>
      </c>
      <c r="K404" s="247" t="s">
        <v>2604</v>
      </c>
      <c r="L404" s="247" t="s">
        <v>2297</v>
      </c>
      <c r="M404" s="250">
        <v>0.24</v>
      </c>
      <c r="N404" s="251">
        <f t="shared" si="13"/>
        <v>20072.16</v>
      </c>
    </row>
    <row r="405" spans="1:14" ht="15">
      <c r="A405" s="247" t="s">
        <v>2605</v>
      </c>
      <c r="B405" s="247" t="s">
        <v>2606</v>
      </c>
      <c r="C405" s="248">
        <v>0</v>
      </c>
      <c r="D405" s="248">
        <v>83634</v>
      </c>
      <c r="E405" s="249">
        <f t="shared" si="12"/>
        <v>83634</v>
      </c>
      <c r="F405" s="247" t="s">
        <v>1863</v>
      </c>
      <c r="G405" s="247" t="s">
        <v>1635</v>
      </c>
      <c r="H405" s="247" t="s">
        <v>1638</v>
      </c>
      <c r="I405" s="247" t="s">
        <v>2574</v>
      </c>
      <c r="J405" s="247" t="s">
        <v>2575</v>
      </c>
      <c r="K405" s="247" t="s">
        <v>2607</v>
      </c>
      <c r="L405" s="247" t="s">
        <v>2297</v>
      </c>
      <c r="M405" s="250">
        <v>0.24</v>
      </c>
      <c r="N405" s="251">
        <f t="shared" si="13"/>
        <v>20072.16</v>
      </c>
    </row>
    <row r="406" spans="1:14" ht="15">
      <c r="A406" s="247" t="s">
        <v>2608</v>
      </c>
      <c r="B406" s="247" t="s">
        <v>2609</v>
      </c>
      <c r="C406" s="248">
        <v>0</v>
      </c>
      <c r="D406" s="248">
        <v>148584.56</v>
      </c>
      <c r="E406" s="249">
        <f t="shared" si="12"/>
        <v>148584.56</v>
      </c>
      <c r="F406" s="247" t="s">
        <v>1863</v>
      </c>
      <c r="G406" s="247" t="s">
        <v>1635</v>
      </c>
      <c r="H406" s="247" t="s">
        <v>1638</v>
      </c>
      <c r="I406" s="247" t="s">
        <v>2574</v>
      </c>
      <c r="J406" s="247" t="s">
        <v>2575</v>
      </c>
      <c r="K406" s="247" t="s">
        <v>358</v>
      </c>
      <c r="L406" s="247" t="s">
        <v>2297</v>
      </c>
      <c r="M406" s="250">
        <v>0.24</v>
      </c>
      <c r="N406" s="251">
        <f t="shared" si="13"/>
        <v>35660.2944</v>
      </c>
    </row>
    <row r="407" spans="1:14" ht="15">
      <c r="A407" s="247" t="s">
        <v>2608</v>
      </c>
      <c r="B407" s="247" t="s">
        <v>2609</v>
      </c>
      <c r="C407" s="248">
        <v>0</v>
      </c>
      <c r="D407" s="248">
        <v>18621.56</v>
      </c>
      <c r="E407" s="249">
        <f t="shared" si="12"/>
        <v>18621.56</v>
      </c>
      <c r="F407" s="247" t="s">
        <v>1863</v>
      </c>
      <c r="G407" s="247" t="s">
        <v>1635</v>
      </c>
      <c r="H407" s="247" t="s">
        <v>1638</v>
      </c>
      <c r="I407" s="247" t="s">
        <v>2574</v>
      </c>
      <c r="J407" s="247" t="s">
        <v>2575</v>
      </c>
      <c r="K407" s="247" t="s">
        <v>358</v>
      </c>
      <c r="L407" s="247" t="s">
        <v>2297</v>
      </c>
      <c r="M407" s="250">
        <v>0.24</v>
      </c>
      <c r="N407" s="251">
        <f t="shared" si="13"/>
        <v>4469.1744</v>
      </c>
    </row>
    <row r="408" spans="1:14" ht="15">
      <c r="A408" s="247" t="s">
        <v>2610</v>
      </c>
      <c r="B408" s="247" t="s">
        <v>2611</v>
      </c>
      <c r="C408" s="248">
        <v>0</v>
      </c>
      <c r="D408" s="248">
        <v>202779.75</v>
      </c>
      <c r="E408" s="249">
        <f t="shared" si="12"/>
        <v>202779.75</v>
      </c>
      <c r="F408" s="247" t="s">
        <v>1863</v>
      </c>
      <c r="G408" s="247" t="s">
        <v>1635</v>
      </c>
      <c r="H408" s="247" t="s">
        <v>1638</v>
      </c>
      <c r="I408" s="247" t="s">
        <v>2612</v>
      </c>
      <c r="J408" s="247" t="s">
        <v>2613</v>
      </c>
      <c r="K408" s="247" t="s">
        <v>2311</v>
      </c>
      <c r="L408" s="247" t="s">
        <v>2362</v>
      </c>
      <c r="M408" s="250">
        <v>0.32</v>
      </c>
      <c r="N408" s="251">
        <f t="shared" si="13"/>
        <v>64889.520000000004</v>
      </c>
    </row>
    <row r="409" spans="1:14" ht="15">
      <c r="A409" s="247" t="s">
        <v>2610</v>
      </c>
      <c r="B409" s="247" t="s">
        <v>2611</v>
      </c>
      <c r="C409" s="248">
        <v>0</v>
      </c>
      <c r="D409" s="248">
        <v>3676.33</v>
      </c>
      <c r="E409" s="249">
        <f t="shared" si="12"/>
        <v>3676.33</v>
      </c>
      <c r="F409" s="247" t="s">
        <v>1863</v>
      </c>
      <c r="G409" s="247" t="s">
        <v>1635</v>
      </c>
      <c r="H409" s="247" t="s">
        <v>1638</v>
      </c>
      <c r="I409" s="247" t="s">
        <v>2612</v>
      </c>
      <c r="J409" s="247" t="s">
        <v>2613</v>
      </c>
      <c r="K409" s="247" t="s">
        <v>2311</v>
      </c>
      <c r="L409" s="247" t="s">
        <v>2362</v>
      </c>
      <c r="M409" s="250">
        <v>0.32</v>
      </c>
      <c r="N409" s="251">
        <f t="shared" si="13"/>
        <v>1176.4256</v>
      </c>
    </row>
    <row r="410" spans="1:14" ht="15">
      <c r="A410" s="247" t="s">
        <v>2614</v>
      </c>
      <c r="B410" s="247" t="s">
        <v>2615</v>
      </c>
      <c r="C410" s="248">
        <v>0</v>
      </c>
      <c r="D410" s="248">
        <v>47932.21</v>
      </c>
      <c r="E410" s="249">
        <f t="shared" si="12"/>
        <v>47932.21</v>
      </c>
      <c r="F410" s="247" t="s">
        <v>1863</v>
      </c>
      <c r="G410" s="247" t="s">
        <v>1635</v>
      </c>
      <c r="H410" s="247" t="s">
        <v>1638</v>
      </c>
      <c r="I410" s="247" t="s">
        <v>2612</v>
      </c>
      <c r="J410" s="247" t="s">
        <v>2613</v>
      </c>
      <c r="K410" s="247" t="s">
        <v>2366</v>
      </c>
      <c r="L410" s="247" t="s">
        <v>2362</v>
      </c>
      <c r="M410" s="250">
        <v>0.32</v>
      </c>
      <c r="N410" s="251">
        <f t="shared" si="13"/>
        <v>15338.3072</v>
      </c>
    </row>
    <row r="411" spans="1:14" ht="15">
      <c r="A411" s="247" t="s">
        <v>2614</v>
      </c>
      <c r="B411" s="247" t="s">
        <v>2615</v>
      </c>
      <c r="C411" s="248">
        <v>0</v>
      </c>
      <c r="D411" s="248">
        <v>15913.49</v>
      </c>
      <c r="E411" s="249">
        <f t="shared" si="12"/>
        <v>15913.49</v>
      </c>
      <c r="F411" s="247" t="s">
        <v>1863</v>
      </c>
      <c r="G411" s="247" t="s">
        <v>1635</v>
      </c>
      <c r="H411" s="247" t="s">
        <v>1638</v>
      </c>
      <c r="I411" s="247" t="s">
        <v>2612</v>
      </c>
      <c r="J411" s="247" t="s">
        <v>2613</v>
      </c>
      <c r="K411" s="247" t="s">
        <v>2366</v>
      </c>
      <c r="L411" s="247" t="s">
        <v>2362</v>
      </c>
      <c r="M411" s="250">
        <v>0.32</v>
      </c>
      <c r="N411" s="251">
        <f t="shared" si="13"/>
        <v>5092.3168</v>
      </c>
    </row>
    <row r="412" spans="1:14" ht="15">
      <c r="A412" s="247" t="s">
        <v>2616</v>
      </c>
      <c r="B412" s="247" t="s">
        <v>2617</v>
      </c>
      <c r="C412" s="248">
        <v>0</v>
      </c>
      <c r="D412" s="248">
        <v>41320.4</v>
      </c>
      <c r="E412" s="249">
        <f t="shared" si="12"/>
        <v>41320.4</v>
      </c>
      <c r="F412" s="247" t="s">
        <v>1863</v>
      </c>
      <c r="G412" s="247" t="s">
        <v>1635</v>
      </c>
      <c r="H412" s="247" t="s">
        <v>1639</v>
      </c>
      <c r="I412" s="247" t="s">
        <v>2618</v>
      </c>
      <c r="J412" s="247" t="s">
        <v>2619</v>
      </c>
      <c r="K412" s="247" t="s">
        <v>1686</v>
      </c>
      <c r="L412" s="247" t="s">
        <v>2362</v>
      </c>
      <c r="M412" s="250">
        <v>0.32</v>
      </c>
      <c r="N412" s="251">
        <f t="shared" si="13"/>
        <v>13222.528</v>
      </c>
    </row>
    <row r="413" spans="1:14" ht="15">
      <c r="A413" s="247" t="s">
        <v>2616</v>
      </c>
      <c r="B413" s="247" t="s">
        <v>2617</v>
      </c>
      <c r="C413" s="248">
        <v>0</v>
      </c>
      <c r="D413" s="248">
        <v>33807.6</v>
      </c>
      <c r="E413" s="249">
        <f t="shared" si="12"/>
        <v>33807.6</v>
      </c>
      <c r="F413" s="247" t="s">
        <v>1863</v>
      </c>
      <c r="G413" s="247" t="s">
        <v>1635</v>
      </c>
      <c r="H413" s="247" t="s">
        <v>1639</v>
      </c>
      <c r="I413" s="247" t="s">
        <v>2618</v>
      </c>
      <c r="J413" s="247" t="s">
        <v>2619</v>
      </c>
      <c r="K413" s="247" t="s">
        <v>1686</v>
      </c>
      <c r="L413" s="247" t="s">
        <v>2362</v>
      </c>
      <c r="M413" s="250">
        <v>0.32</v>
      </c>
      <c r="N413" s="251">
        <f t="shared" si="13"/>
        <v>10818.431999999999</v>
      </c>
    </row>
    <row r="414" spans="1:14" ht="15">
      <c r="A414" s="247" t="s">
        <v>2616</v>
      </c>
      <c r="B414" s="247" t="s">
        <v>2617</v>
      </c>
      <c r="C414" s="248">
        <v>0</v>
      </c>
      <c r="D414" s="248">
        <v>33807.6</v>
      </c>
      <c r="E414" s="249">
        <f t="shared" si="12"/>
        <v>33807.6</v>
      </c>
      <c r="F414" s="247" t="s">
        <v>1863</v>
      </c>
      <c r="G414" s="247" t="s">
        <v>1635</v>
      </c>
      <c r="H414" s="247" t="s">
        <v>1639</v>
      </c>
      <c r="I414" s="247" t="s">
        <v>2618</v>
      </c>
      <c r="J414" s="247" t="s">
        <v>2619</v>
      </c>
      <c r="K414" s="247" t="s">
        <v>1686</v>
      </c>
      <c r="L414" s="247" t="s">
        <v>2362</v>
      </c>
      <c r="M414" s="250">
        <v>0.32</v>
      </c>
      <c r="N414" s="251">
        <f t="shared" si="13"/>
        <v>10818.431999999999</v>
      </c>
    </row>
    <row r="415" spans="1:14" ht="15">
      <c r="A415" s="247" t="s">
        <v>2620</v>
      </c>
      <c r="B415" s="247" t="s">
        <v>2621</v>
      </c>
      <c r="C415" s="248">
        <v>0</v>
      </c>
      <c r="D415" s="248">
        <v>85870</v>
      </c>
      <c r="E415" s="249">
        <f t="shared" si="12"/>
        <v>85870</v>
      </c>
      <c r="F415" s="247" t="s">
        <v>1863</v>
      </c>
      <c r="G415" s="247" t="s">
        <v>1635</v>
      </c>
      <c r="H415" s="247" t="s">
        <v>1639</v>
      </c>
      <c r="I415" s="247" t="s">
        <v>2618</v>
      </c>
      <c r="J415" s="247" t="s">
        <v>2619</v>
      </c>
      <c r="K415" s="247" t="s">
        <v>1641</v>
      </c>
      <c r="L415" s="247" t="s">
        <v>2312</v>
      </c>
      <c r="M415" s="250">
        <v>0.4</v>
      </c>
      <c r="N415" s="251">
        <f t="shared" si="13"/>
        <v>34348</v>
      </c>
    </row>
    <row r="416" spans="1:14" ht="15">
      <c r="A416" s="247" t="s">
        <v>2622</v>
      </c>
      <c r="B416" s="247" t="s">
        <v>2623</v>
      </c>
      <c r="C416" s="248">
        <v>0</v>
      </c>
      <c r="D416" s="248">
        <v>12020.48</v>
      </c>
      <c r="E416" s="249">
        <f t="shared" si="12"/>
        <v>12020.48</v>
      </c>
      <c r="F416" s="247" t="s">
        <v>1863</v>
      </c>
      <c r="G416" s="247" t="s">
        <v>1635</v>
      </c>
      <c r="H416" s="247" t="s">
        <v>1639</v>
      </c>
      <c r="I416" s="247" t="s">
        <v>2618</v>
      </c>
      <c r="J416" s="247" t="s">
        <v>2619</v>
      </c>
      <c r="K416" s="247" t="s">
        <v>1647</v>
      </c>
      <c r="L416" s="247" t="s">
        <v>2312</v>
      </c>
      <c r="M416" s="250">
        <v>0.4</v>
      </c>
      <c r="N416" s="251">
        <f t="shared" si="13"/>
        <v>4808.192</v>
      </c>
    </row>
    <row r="417" spans="1:14" ht="15">
      <c r="A417" s="247" t="s">
        <v>2622</v>
      </c>
      <c r="B417" s="247" t="s">
        <v>2623</v>
      </c>
      <c r="C417" s="248">
        <v>0</v>
      </c>
      <c r="D417" s="248">
        <v>43574.24</v>
      </c>
      <c r="E417" s="249">
        <f t="shared" si="12"/>
        <v>43574.24</v>
      </c>
      <c r="F417" s="247" t="s">
        <v>1863</v>
      </c>
      <c r="G417" s="247" t="s">
        <v>1635</v>
      </c>
      <c r="H417" s="247" t="s">
        <v>1639</v>
      </c>
      <c r="I417" s="247" t="s">
        <v>2618</v>
      </c>
      <c r="J417" s="247" t="s">
        <v>2619</v>
      </c>
      <c r="K417" s="247" t="s">
        <v>1647</v>
      </c>
      <c r="L417" s="247" t="s">
        <v>2312</v>
      </c>
      <c r="M417" s="250">
        <v>0.4</v>
      </c>
      <c r="N417" s="251">
        <f t="shared" si="13"/>
        <v>17429.696</v>
      </c>
    </row>
    <row r="418" spans="1:14" ht="15">
      <c r="A418" s="247" t="s">
        <v>2622</v>
      </c>
      <c r="B418" s="247" t="s">
        <v>2623</v>
      </c>
      <c r="C418" s="248">
        <v>0</v>
      </c>
      <c r="D418" s="248">
        <v>7268</v>
      </c>
      <c r="E418" s="249">
        <f t="shared" si="12"/>
        <v>7268</v>
      </c>
      <c r="F418" s="247" t="s">
        <v>1863</v>
      </c>
      <c r="G418" s="247" t="s">
        <v>1635</v>
      </c>
      <c r="H418" s="247" t="s">
        <v>1639</v>
      </c>
      <c r="I418" s="247" t="s">
        <v>2618</v>
      </c>
      <c r="J418" s="247" t="s">
        <v>2619</v>
      </c>
      <c r="K418" s="247" t="s">
        <v>1647</v>
      </c>
      <c r="L418" s="247" t="s">
        <v>2312</v>
      </c>
      <c r="M418" s="250">
        <v>0.4</v>
      </c>
      <c r="N418" s="251">
        <f t="shared" si="13"/>
        <v>2907.2000000000003</v>
      </c>
    </row>
    <row r="419" spans="1:14" ht="15">
      <c r="A419" s="247" t="s">
        <v>2624</v>
      </c>
      <c r="B419" s="247" t="s">
        <v>2625</v>
      </c>
      <c r="C419" s="248">
        <v>0</v>
      </c>
      <c r="D419" s="248">
        <v>375.64</v>
      </c>
      <c r="E419" s="249">
        <f t="shared" si="12"/>
        <v>375.64</v>
      </c>
      <c r="F419" s="247" t="s">
        <v>1863</v>
      </c>
      <c r="G419" s="247" t="s">
        <v>1635</v>
      </c>
      <c r="H419" s="247" t="s">
        <v>1640</v>
      </c>
      <c r="I419" s="247" t="s">
        <v>2626</v>
      </c>
      <c r="J419" s="247" t="s">
        <v>2627</v>
      </c>
      <c r="K419" s="247" t="s">
        <v>1867</v>
      </c>
      <c r="L419" s="247" t="s">
        <v>2241</v>
      </c>
      <c r="M419" s="250">
        <v>0.2</v>
      </c>
      <c r="N419" s="251">
        <f t="shared" si="13"/>
        <v>75.128</v>
      </c>
    </row>
    <row r="420" spans="1:14" ht="15">
      <c r="A420" s="247" t="s">
        <v>2624</v>
      </c>
      <c r="B420" s="247" t="s">
        <v>2625</v>
      </c>
      <c r="C420" s="248">
        <v>0</v>
      </c>
      <c r="D420" s="248">
        <v>722.64</v>
      </c>
      <c r="E420" s="249">
        <f t="shared" si="12"/>
        <v>722.64</v>
      </c>
      <c r="F420" s="247" t="s">
        <v>1863</v>
      </c>
      <c r="G420" s="247" t="s">
        <v>1635</v>
      </c>
      <c r="H420" s="247" t="s">
        <v>1640</v>
      </c>
      <c r="I420" s="247" t="s">
        <v>2626</v>
      </c>
      <c r="J420" s="247" t="s">
        <v>2627</v>
      </c>
      <c r="K420" s="247" t="s">
        <v>1867</v>
      </c>
      <c r="L420" s="247" t="s">
        <v>2241</v>
      </c>
      <c r="M420" s="250">
        <v>0.2</v>
      </c>
      <c r="N420" s="251">
        <f t="shared" si="13"/>
        <v>144.528</v>
      </c>
    </row>
    <row r="421" spans="1:14" ht="15">
      <c r="A421" s="247" t="s">
        <v>2628</v>
      </c>
      <c r="B421" s="247" t="s">
        <v>2629</v>
      </c>
      <c r="C421" s="248">
        <v>0</v>
      </c>
      <c r="D421" s="248">
        <v>12742</v>
      </c>
      <c r="E421" s="249">
        <f t="shared" si="12"/>
        <v>12742</v>
      </c>
      <c r="F421" s="247" t="s">
        <v>1863</v>
      </c>
      <c r="G421" s="247" t="s">
        <v>1635</v>
      </c>
      <c r="H421" s="247" t="s">
        <v>1640</v>
      </c>
      <c r="I421" s="247" t="s">
        <v>2626</v>
      </c>
      <c r="J421" s="247" t="s">
        <v>2627</v>
      </c>
      <c r="K421" s="247" t="s">
        <v>1867</v>
      </c>
      <c r="L421" s="247" t="s">
        <v>2241</v>
      </c>
      <c r="M421" s="250">
        <v>0.2</v>
      </c>
      <c r="N421" s="251">
        <f t="shared" si="13"/>
        <v>2548.4</v>
      </c>
    </row>
    <row r="422" spans="1:14" ht="15">
      <c r="A422" s="247" t="s">
        <v>2628</v>
      </c>
      <c r="B422" s="247" t="s">
        <v>2629</v>
      </c>
      <c r="C422" s="248">
        <v>0</v>
      </c>
      <c r="D422" s="248">
        <v>14814.12</v>
      </c>
      <c r="E422" s="249">
        <f t="shared" si="12"/>
        <v>14814.12</v>
      </c>
      <c r="F422" s="247" t="s">
        <v>1863</v>
      </c>
      <c r="G422" s="247" t="s">
        <v>1635</v>
      </c>
      <c r="H422" s="247" t="s">
        <v>1640</v>
      </c>
      <c r="I422" s="247" t="s">
        <v>2626</v>
      </c>
      <c r="J422" s="247" t="s">
        <v>2627</v>
      </c>
      <c r="K422" s="247" t="s">
        <v>1867</v>
      </c>
      <c r="L422" s="247" t="s">
        <v>2241</v>
      </c>
      <c r="M422" s="250">
        <v>0.2</v>
      </c>
      <c r="N422" s="251">
        <f t="shared" si="13"/>
        <v>2962.8240000000005</v>
      </c>
    </row>
    <row r="423" spans="1:14" ht="15">
      <c r="A423" s="247" t="s">
        <v>2628</v>
      </c>
      <c r="B423" s="247" t="s">
        <v>2629</v>
      </c>
      <c r="C423" s="248">
        <v>0</v>
      </c>
      <c r="D423" s="248">
        <v>41965.77</v>
      </c>
      <c r="E423" s="249">
        <f t="shared" si="12"/>
        <v>41965.77</v>
      </c>
      <c r="F423" s="247" t="s">
        <v>1863</v>
      </c>
      <c r="G423" s="247" t="s">
        <v>1635</v>
      </c>
      <c r="H423" s="247" t="s">
        <v>1640</v>
      </c>
      <c r="I423" s="247" t="s">
        <v>2626</v>
      </c>
      <c r="J423" s="247" t="s">
        <v>2627</v>
      </c>
      <c r="K423" s="247" t="s">
        <v>1867</v>
      </c>
      <c r="L423" s="247" t="s">
        <v>2241</v>
      </c>
      <c r="M423" s="250">
        <v>0.2</v>
      </c>
      <c r="N423" s="251">
        <f t="shared" si="13"/>
        <v>8393.154</v>
      </c>
    </row>
    <row r="424" spans="1:14" ht="15">
      <c r="A424" s="247" t="s">
        <v>2630</v>
      </c>
      <c r="B424" s="247" t="s">
        <v>2631</v>
      </c>
      <c r="C424" s="248">
        <v>0</v>
      </c>
      <c r="D424" s="248">
        <v>21252</v>
      </c>
      <c r="E424" s="249">
        <f t="shared" si="12"/>
        <v>21252</v>
      </c>
      <c r="F424" s="247" t="s">
        <v>1863</v>
      </c>
      <c r="G424" s="247" t="s">
        <v>1635</v>
      </c>
      <c r="H424" s="247" t="s">
        <v>1640</v>
      </c>
      <c r="I424" s="247" t="s">
        <v>2626</v>
      </c>
      <c r="J424" s="247" t="s">
        <v>2627</v>
      </c>
      <c r="K424" s="247" t="s">
        <v>1867</v>
      </c>
      <c r="L424" s="247" t="s">
        <v>2241</v>
      </c>
      <c r="M424" s="250">
        <v>0.2</v>
      </c>
      <c r="N424" s="251">
        <f t="shared" si="13"/>
        <v>4250.400000000001</v>
      </c>
    </row>
    <row r="425" spans="1:14" ht="15">
      <c r="A425" s="247" t="s">
        <v>2632</v>
      </c>
      <c r="B425" s="247" t="s">
        <v>2633</v>
      </c>
      <c r="C425" s="248">
        <v>6200</v>
      </c>
      <c r="D425" s="248">
        <v>12400</v>
      </c>
      <c r="E425" s="249">
        <f t="shared" si="12"/>
        <v>6200</v>
      </c>
      <c r="F425" s="247" t="s">
        <v>1863</v>
      </c>
      <c r="G425" s="247" t="s">
        <v>1641</v>
      </c>
      <c r="H425" s="247" t="s">
        <v>2634</v>
      </c>
      <c r="I425" s="247" t="s">
        <v>2635</v>
      </c>
      <c r="J425" s="247" t="s">
        <v>2636</v>
      </c>
      <c r="K425" s="247" t="s">
        <v>1867</v>
      </c>
      <c r="L425" s="247" t="s">
        <v>2312</v>
      </c>
      <c r="M425" s="250">
        <v>0.4</v>
      </c>
      <c r="N425" s="251">
        <f t="shared" si="13"/>
        <v>2480</v>
      </c>
    </row>
    <row r="426" spans="1:14" ht="15">
      <c r="A426" s="247" t="s">
        <v>2632</v>
      </c>
      <c r="B426" s="247" t="s">
        <v>2633</v>
      </c>
      <c r="C426" s="248">
        <v>6200</v>
      </c>
      <c r="D426" s="248">
        <v>12400</v>
      </c>
      <c r="E426" s="249">
        <f t="shared" si="12"/>
        <v>6200</v>
      </c>
      <c r="F426" s="247" t="s">
        <v>1863</v>
      </c>
      <c r="G426" s="247" t="s">
        <v>1641</v>
      </c>
      <c r="H426" s="247" t="s">
        <v>2634</v>
      </c>
      <c r="I426" s="247" t="s">
        <v>2635</v>
      </c>
      <c r="J426" s="247" t="s">
        <v>2636</v>
      </c>
      <c r="K426" s="247" t="s">
        <v>1867</v>
      </c>
      <c r="L426" s="247" t="s">
        <v>2312</v>
      </c>
      <c r="M426" s="250">
        <v>0.4</v>
      </c>
      <c r="N426" s="251">
        <f t="shared" si="13"/>
        <v>2480</v>
      </c>
    </row>
    <row r="427" spans="1:14" ht="15">
      <c r="A427" s="247" t="s">
        <v>2632</v>
      </c>
      <c r="B427" s="247" t="s">
        <v>2633</v>
      </c>
      <c r="C427" s="248">
        <v>3100</v>
      </c>
      <c r="D427" s="248">
        <v>6200</v>
      </c>
      <c r="E427" s="249">
        <f t="shared" si="12"/>
        <v>3100</v>
      </c>
      <c r="F427" s="247" t="s">
        <v>1863</v>
      </c>
      <c r="G427" s="247" t="s">
        <v>1641</v>
      </c>
      <c r="H427" s="247" t="s">
        <v>2634</v>
      </c>
      <c r="I427" s="247" t="s">
        <v>2635</v>
      </c>
      <c r="J427" s="247" t="s">
        <v>2636</v>
      </c>
      <c r="K427" s="247" t="s">
        <v>1867</v>
      </c>
      <c r="L427" s="247" t="s">
        <v>2312</v>
      </c>
      <c r="M427" s="250">
        <v>0.4</v>
      </c>
      <c r="N427" s="251">
        <f t="shared" si="13"/>
        <v>1240</v>
      </c>
    </row>
    <row r="428" spans="1:14" ht="15">
      <c r="A428" s="247" t="s">
        <v>2637</v>
      </c>
      <c r="B428" s="247" t="s">
        <v>2638</v>
      </c>
      <c r="C428" s="248">
        <v>6200</v>
      </c>
      <c r="D428" s="248">
        <v>12400</v>
      </c>
      <c r="E428" s="249">
        <f t="shared" si="12"/>
        <v>6200</v>
      </c>
      <c r="F428" s="247" t="s">
        <v>1863</v>
      </c>
      <c r="G428" s="247" t="s">
        <v>1641</v>
      </c>
      <c r="H428" s="247" t="s">
        <v>2634</v>
      </c>
      <c r="I428" s="247" t="s">
        <v>2635</v>
      </c>
      <c r="J428" s="247" t="s">
        <v>2636</v>
      </c>
      <c r="K428" s="247" t="s">
        <v>1867</v>
      </c>
      <c r="L428" s="247" t="s">
        <v>2312</v>
      </c>
      <c r="M428" s="250">
        <v>0.4</v>
      </c>
      <c r="N428" s="251">
        <f t="shared" si="13"/>
        <v>2480</v>
      </c>
    </row>
    <row r="429" spans="1:14" ht="15">
      <c r="A429" s="247" t="s">
        <v>2639</v>
      </c>
      <c r="B429" s="247" t="s">
        <v>2640</v>
      </c>
      <c r="C429" s="248">
        <v>6200</v>
      </c>
      <c r="D429" s="248">
        <v>12400</v>
      </c>
      <c r="E429" s="249">
        <f t="shared" si="12"/>
        <v>6200</v>
      </c>
      <c r="F429" s="247" t="s">
        <v>1863</v>
      </c>
      <c r="G429" s="247" t="s">
        <v>1641</v>
      </c>
      <c r="H429" s="247" t="s">
        <v>2634</v>
      </c>
      <c r="I429" s="247" t="s">
        <v>2635</v>
      </c>
      <c r="J429" s="247" t="s">
        <v>2636</v>
      </c>
      <c r="K429" s="247" t="s">
        <v>1867</v>
      </c>
      <c r="L429" s="247" t="s">
        <v>2312</v>
      </c>
      <c r="M429" s="250">
        <v>0.4</v>
      </c>
      <c r="N429" s="251">
        <f t="shared" si="13"/>
        <v>2480</v>
      </c>
    </row>
    <row r="430" spans="1:14" ht="15">
      <c r="A430" s="247" t="s">
        <v>2641</v>
      </c>
      <c r="B430" s="247" t="s">
        <v>2642</v>
      </c>
      <c r="C430" s="248">
        <v>6200</v>
      </c>
      <c r="D430" s="248">
        <v>12400</v>
      </c>
      <c r="E430" s="249">
        <f t="shared" si="12"/>
        <v>6200</v>
      </c>
      <c r="F430" s="247" t="s">
        <v>1863</v>
      </c>
      <c r="G430" s="247" t="s">
        <v>1641</v>
      </c>
      <c r="H430" s="247" t="s">
        <v>2634</v>
      </c>
      <c r="I430" s="247" t="s">
        <v>2635</v>
      </c>
      <c r="J430" s="247" t="s">
        <v>2636</v>
      </c>
      <c r="K430" s="247" t="s">
        <v>1867</v>
      </c>
      <c r="L430" s="247" t="s">
        <v>2312</v>
      </c>
      <c r="M430" s="250">
        <v>0.4</v>
      </c>
      <c r="N430" s="251">
        <f t="shared" si="13"/>
        <v>2480</v>
      </c>
    </row>
    <row r="431" spans="1:14" ht="15">
      <c r="A431" s="247" t="s">
        <v>2643</v>
      </c>
      <c r="B431" s="247" t="s">
        <v>2644</v>
      </c>
      <c r="C431" s="248">
        <v>9300</v>
      </c>
      <c r="D431" s="248">
        <v>18600</v>
      </c>
      <c r="E431" s="249">
        <f t="shared" si="12"/>
        <v>9300</v>
      </c>
      <c r="F431" s="247" t="s">
        <v>1863</v>
      </c>
      <c r="G431" s="247" t="s">
        <v>1641</v>
      </c>
      <c r="H431" s="247" t="s">
        <v>2634</v>
      </c>
      <c r="I431" s="247" t="s">
        <v>2635</v>
      </c>
      <c r="J431" s="247" t="s">
        <v>2636</v>
      </c>
      <c r="K431" s="247" t="s">
        <v>1867</v>
      </c>
      <c r="L431" s="247" t="s">
        <v>2312</v>
      </c>
      <c r="M431" s="250">
        <v>0.4</v>
      </c>
      <c r="N431" s="251">
        <f t="shared" si="13"/>
        <v>3720</v>
      </c>
    </row>
    <row r="432" spans="1:14" ht="15">
      <c r="A432" s="247" t="s">
        <v>2645</v>
      </c>
      <c r="B432" s="247" t="s">
        <v>2646</v>
      </c>
      <c r="C432" s="248">
        <v>0</v>
      </c>
      <c r="D432" s="248">
        <v>12400</v>
      </c>
      <c r="E432" s="249">
        <f t="shared" si="12"/>
        <v>12400</v>
      </c>
      <c r="F432" s="247" t="s">
        <v>1863</v>
      </c>
      <c r="G432" s="247" t="s">
        <v>1641</v>
      </c>
      <c r="H432" s="247" t="s">
        <v>2634</v>
      </c>
      <c r="I432" s="247" t="s">
        <v>2635</v>
      </c>
      <c r="J432" s="247" t="s">
        <v>2636</v>
      </c>
      <c r="K432" s="247" t="s">
        <v>1867</v>
      </c>
      <c r="L432" s="247" t="s">
        <v>2312</v>
      </c>
      <c r="M432" s="250">
        <v>0.4</v>
      </c>
      <c r="N432" s="251">
        <f t="shared" si="13"/>
        <v>4960</v>
      </c>
    </row>
    <row r="433" spans="1:14" ht="15">
      <c r="A433" s="247" t="s">
        <v>2647</v>
      </c>
      <c r="B433" s="247" t="s">
        <v>2648</v>
      </c>
      <c r="C433" s="248">
        <v>17847</v>
      </c>
      <c r="D433" s="248">
        <v>19830</v>
      </c>
      <c r="E433" s="249">
        <f t="shared" si="12"/>
        <v>1983</v>
      </c>
      <c r="F433" s="247" t="s">
        <v>1863</v>
      </c>
      <c r="G433" s="247" t="s">
        <v>1641</v>
      </c>
      <c r="H433" s="247" t="s">
        <v>2634</v>
      </c>
      <c r="I433" s="247" t="s">
        <v>2635</v>
      </c>
      <c r="J433" s="247" t="s">
        <v>2649</v>
      </c>
      <c r="K433" s="247" t="s">
        <v>2343</v>
      </c>
      <c r="L433" s="247" t="s">
        <v>2312</v>
      </c>
      <c r="M433" s="250">
        <v>0.4</v>
      </c>
      <c r="N433" s="251">
        <f t="shared" si="13"/>
        <v>793.2</v>
      </c>
    </row>
    <row r="434" spans="1:14" ht="15">
      <c r="A434" s="247" t="s">
        <v>2650</v>
      </c>
      <c r="B434" s="247" t="s">
        <v>2651</v>
      </c>
      <c r="C434" s="248">
        <v>56661.904</v>
      </c>
      <c r="D434" s="248">
        <v>70827.38</v>
      </c>
      <c r="E434" s="249">
        <f t="shared" si="12"/>
        <v>14165.476000000002</v>
      </c>
      <c r="F434" s="247" t="s">
        <v>1863</v>
      </c>
      <c r="G434" s="247" t="s">
        <v>1641</v>
      </c>
      <c r="H434" s="247" t="s">
        <v>2634</v>
      </c>
      <c r="I434" s="247" t="s">
        <v>2635</v>
      </c>
      <c r="J434" s="247" t="s">
        <v>2649</v>
      </c>
      <c r="K434" s="247" t="s">
        <v>2346</v>
      </c>
      <c r="L434" s="247" t="s">
        <v>2312</v>
      </c>
      <c r="M434" s="250">
        <v>0.4</v>
      </c>
      <c r="N434" s="251">
        <f t="shared" si="13"/>
        <v>5666.190400000001</v>
      </c>
    </row>
    <row r="435" spans="1:14" ht="15">
      <c r="A435" s="247" t="s">
        <v>2650</v>
      </c>
      <c r="B435" s="247" t="s">
        <v>2651</v>
      </c>
      <c r="C435" s="248">
        <v>4721.8240000000005</v>
      </c>
      <c r="D435" s="248">
        <v>5902.28</v>
      </c>
      <c r="E435" s="249">
        <f t="shared" si="12"/>
        <v>1180.4559999999992</v>
      </c>
      <c r="F435" s="247" t="s">
        <v>1863</v>
      </c>
      <c r="G435" s="247" t="s">
        <v>1641</v>
      </c>
      <c r="H435" s="247" t="s">
        <v>2634</v>
      </c>
      <c r="I435" s="247" t="s">
        <v>2635</v>
      </c>
      <c r="J435" s="247" t="s">
        <v>2649</v>
      </c>
      <c r="K435" s="247" t="s">
        <v>2346</v>
      </c>
      <c r="L435" s="247" t="s">
        <v>2312</v>
      </c>
      <c r="M435" s="250">
        <v>0.4</v>
      </c>
      <c r="N435" s="251">
        <f t="shared" si="13"/>
        <v>472.1823999999997</v>
      </c>
    </row>
    <row r="436" spans="1:14" ht="15">
      <c r="A436" s="247" t="s">
        <v>2650</v>
      </c>
      <c r="B436" s="247" t="s">
        <v>2651</v>
      </c>
      <c r="C436" s="248">
        <v>472.184</v>
      </c>
      <c r="D436" s="248">
        <v>590.23</v>
      </c>
      <c r="E436" s="249">
        <f t="shared" si="12"/>
        <v>118.04599999999999</v>
      </c>
      <c r="F436" s="247" t="s">
        <v>1863</v>
      </c>
      <c r="G436" s="247" t="s">
        <v>1641</v>
      </c>
      <c r="H436" s="247" t="s">
        <v>2634</v>
      </c>
      <c r="I436" s="247" t="s">
        <v>2635</v>
      </c>
      <c r="J436" s="247" t="s">
        <v>2649</v>
      </c>
      <c r="K436" s="247" t="s">
        <v>2346</v>
      </c>
      <c r="L436" s="247" t="s">
        <v>2312</v>
      </c>
      <c r="M436" s="250">
        <v>0.4</v>
      </c>
      <c r="N436" s="251">
        <f t="shared" si="13"/>
        <v>47.2184</v>
      </c>
    </row>
    <row r="437" spans="1:14" ht="15">
      <c r="A437" s="247" t="s">
        <v>2650</v>
      </c>
      <c r="B437" s="247" t="s">
        <v>2651</v>
      </c>
      <c r="C437" s="248">
        <v>5096</v>
      </c>
      <c r="D437" s="248">
        <v>6370</v>
      </c>
      <c r="E437" s="249">
        <f t="shared" si="12"/>
        <v>1274</v>
      </c>
      <c r="F437" s="247" t="s">
        <v>1863</v>
      </c>
      <c r="G437" s="247" t="s">
        <v>1641</v>
      </c>
      <c r="H437" s="247" t="s">
        <v>2634</v>
      </c>
      <c r="I437" s="247" t="s">
        <v>2635</v>
      </c>
      <c r="J437" s="247" t="s">
        <v>2649</v>
      </c>
      <c r="K437" s="247" t="s">
        <v>2346</v>
      </c>
      <c r="L437" s="247" t="s">
        <v>2312</v>
      </c>
      <c r="M437" s="250">
        <v>0.4</v>
      </c>
      <c r="N437" s="251">
        <f t="shared" si="13"/>
        <v>509.6</v>
      </c>
    </row>
    <row r="438" spans="1:14" ht="15">
      <c r="A438" s="247" t="s">
        <v>2652</v>
      </c>
      <c r="B438" s="247" t="s">
        <v>2653</v>
      </c>
      <c r="C438" s="248">
        <v>5580</v>
      </c>
      <c r="D438" s="248">
        <v>9300</v>
      </c>
      <c r="E438" s="249">
        <f t="shared" si="12"/>
        <v>3720</v>
      </c>
      <c r="F438" s="247" t="s">
        <v>1863</v>
      </c>
      <c r="G438" s="247" t="s">
        <v>1641</v>
      </c>
      <c r="H438" s="247" t="s">
        <v>2634</v>
      </c>
      <c r="I438" s="247" t="s">
        <v>2635</v>
      </c>
      <c r="J438" s="247" t="s">
        <v>2649</v>
      </c>
      <c r="K438" s="247" t="s">
        <v>2414</v>
      </c>
      <c r="L438" s="247" t="s">
        <v>2312</v>
      </c>
      <c r="M438" s="250">
        <v>0.4</v>
      </c>
      <c r="N438" s="251">
        <f t="shared" si="13"/>
        <v>1488</v>
      </c>
    </row>
    <row r="439" spans="1:14" ht="15">
      <c r="A439" s="247" t="s">
        <v>2654</v>
      </c>
      <c r="B439" s="247" t="s">
        <v>2655</v>
      </c>
      <c r="C439" s="248">
        <v>35694</v>
      </c>
      <c r="D439" s="248">
        <v>39660</v>
      </c>
      <c r="E439" s="249">
        <f t="shared" si="12"/>
        <v>3966</v>
      </c>
      <c r="F439" s="247" t="s">
        <v>1863</v>
      </c>
      <c r="G439" s="247" t="s">
        <v>1641</v>
      </c>
      <c r="H439" s="247" t="s">
        <v>2634</v>
      </c>
      <c r="I439" s="247" t="s">
        <v>2635</v>
      </c>
      <c r="J439" s="247" t="s">
        <v>2649</v>
      </c>
      <c r="K439" s="247" t="s">
        <v>2414</v>
      </c>
      <c r="L439" s="247" t="s">
        <v>2312</v>
      </c>
      <c r="M439" s="250">
        <v>0.4</v>
      </c>
      <c r="N439" s="251">
        <f t="shared" si="13"/>
        <v>1586.4</v>
      </c>
    </row>
    <row r="440" spans="1:14" ht="15">
      <c r="A440" s="247" t="s">
        <v>2656</v>
      </c>
      <c r="B440" s="247" t="s">
        <v>2657</v>
      </c>
      <c r="C440" s="248">
        <v>4957.5</v>
      </c>
      <c r="D440" s="248">
        <v>9915</v>
      </c>
      <c r="E440" s="249">
        <f t="shared" si="12"/>
        <v>4957.5</v>
      </c>
      <c r="F440" s="247" t="s">
        <v>1863</v>
      </c>
      <c r="G440" s="247" t="s">
        <v>1641</v>
      </c>
      <c r="H440" s="247" t="s">
        <v>2634</v>
      </c>
      <c r="I440" s="247" t="s">
        <v>2635</v>
      </c>
      <c r="J440" s="247" t="s">
        <v>2649</v>
      </c>
      <c r="K440" s="247" t="s">
        <v>1891</v>
      </c>
      <c r="L440" s="247" t="s">
        <v>2312</v>
      </c>
      <c r="M440" s="250">
        <v>0.4</v>
      </c>
      <c r="N440" s="251">
        <f t="shared" si="13"/>
        <v>1983</v>
      </c>
    </row>
    <row r="441" spans="1:14" ht="15">
      <c r="A441" s="247" t="s">
        <v>2658</v>
      </c>
      <c r="B441" s="247" t="s">
        <v>2659</v>
      </c>
      <c r="C441" s="248">
        <v>1652.5</v>
      </c>
      <c r="D441" s="248">
        <v>3305</v>
      </c>
      <c r="E441" s="249">
        <f t="shared" si="12"/>
        <v>1652.5</v>
      </c>
      <c r="F441" s="247" t="s">
        <v>1863</v>
      </c>
      <c r="G441" s="247" t="s">
        <v>1641</v>
      </c>
      <c r="H441" s="247" t="s">
        <v>2634</v>
      </c>
      <c r="I441" s="247" t="s">
        <v>2635</v>
      </c>
      <c r="J441" s="247" t="s">
        <v>2649</v>
      </c>
      <c r="K441" s="247" t="s">
        <v>1891</v>
      </c>
      <c r="L441" s="247" t="s">
        <v>2312</v>
      </c>
      <c r="M441" s="250">
        <v>0.4</v>
      </c>
      <c r="N441" s="251">
        <f t="shared" si="13"/>
        <v>661</v>
      </c>
    </row>
    <row r="442" spans="1:14" ht="15">
      <c r="A442" s="247" t="s">
        <v>2660</v>
      </c>
      <c r="B442" s="247" t="s">
        <v>2661</v>
      </c>
      <c r="C442" s="248">
        <v>11160</v>
      </c>
      <c r="D442" s="248">
        <v>27900</v>
      </c>
      <c r="E442" s="249">
        <f t="shared" si="12"/>
        <v>16740</v>
      </c>
      <c r="F442" s="247" t="s">
        <v>1863</v>
      </c>
      <c r="G442" s="247" t="s">
        <v>1641</v>
      </c>
      <c r="H442" s="247" t="s">
        <v>2634</v>
      </c>
      <c r="I442" s="247" t="s">
        <v>2635</v>
      </c>
      <c r="J442" s="247" t="s">
        <v>2649</v>
      </c>
      <c r="K442" s="247" t="s">
        <v>1891</v>
      </c>
      <c r="L442" s="247" t="s">
        <v>2312</v>
      </c>
      <c r="M442" s="250">
        <v>0.4</v>
      </c>
      <c r="N442" s="251">
        <f t="shared" si="13"/>
        <v>6696</v>
      </c>
    </row>
    <row r="443" spans="1:14" ht="15">
      <c r="A443" s="247" t="s">
        <v>2662</v>
      </c>
      <c r="B443" s="247" t="s">
        <v>2663</v>
      </c>
      <c r="C443" s="248">
        <v>620</v>
      </c>
      <c r="D443" s="248">
        <v>6200</v>
      </c>
      <c r="E443" s="249">
        <f t="shared" si="12"/>
        <v>5580</v>
      </c>
      <c r="F443" s="247" t="s">
        <v>1863</v>
      </c>
      <c r="G443" s="247" t="s">
        <v>1641</v>
      </c>
      <c r="H443" s="247" t="s">
        <v>2634</v>
      </c>
      <c r="I443" s="247" t="s">
        <v>2635</v>
      </c>
      <c r="J443" s="247" t="s">
        <v>2649</v>
      </c>
      <c r="K443" s="247" t="s">
        <v>1630</v>
      </c>
      <c r="L443" s="247" t="s">
        <v>2312</v>
      </c>
      <c r="M443" s="250">
        <v>0.4</v>
      </c>
      <c r="N443" s="251">
        <f t="shared" si="13"/>
        <v>2232</v>
      </c>
    </row>
    <row r="444" spans="1:14" ht="15">
      <c r="A444" s="247" t="s">
        <v>2664</v>
      </c>
      <c r="B444" s="247" t="s">
        <v>2665</v>
      </c>
      <c r="C444" s="248">
        <v>0</v>
      </c>
      <c r="D444" s="248">
        <v>6200</v>
      </c>
      <c r="E444" s="249">
        <f t="shared" si="12"/>
        <v>6200</v>
      </c>
      <c r="F444" s="247" t="s">
        <v>1863</v>
      </c>
      <c r="G444" s="247" t="s">
        <v>1641</v>
      </c>
      <c r="H444" s="247" t="s">
        <v>2634</v>
      </c>
      <c r="I444" s="247" t="s">
        <v>2635</v>
      </c>
      <c r="J444" s="247" t="s">
        <v>2649</v>
      </c>
      <c r="K444" s="247" t="s">
        <v>1864</v>
      </c>
      <c r="L444" s="247" t="s">
        <v>2312</v>
      </c>
      <c r="M444" s="250">
        <v>0.4</v>
      </c>
      <c r="N444" s="251">
        <f t="shared" si="13"/>
        <v>2480</v>
      </c>
    </row>
    <row r="445" spans="1:14" ht="15">
      <c r="A445" s="247" t="s">
        <v>2666</v>
      </c>
      <c r="B445" s="247" t="s">
        <v>2667</v>
      </c>
      <c r="C445" s="248">
        <v>0</v>
      </c>
      <c r="D445" s="248">
        <v>12400</v>
      </c>
      <c r="E445" s="249">
        <f t="shared" si="12"/>
        <v>12400</v>
      </c>
      <c r="F445" s="247" t="s">
        <v>1863</v>
      </c>
      <c r="G445" s="247" t="s">
        <v>1641</v>
      </c>
      <c r="H445" s="247" t="s">
        <v>2634</v>
      </c>
      <c r="I445" s="247" t="s">
        <v>2635</v>
      </c>
      <c r="J445" s="247" t="s">
        <v>2649</v>
      </c>
      <c r="K445" s="247" t="s">
        <v>1645</v>
      </c>
      <c r="L445" s="247" t="s">
        <v>2312</v>
      </c>
      <c r="M445" s="250">
        <v>0.4</v>
      </c>
      <c r="N445" s="251">
        <f t="shared" si="13"/>
        <v>4960</v>
      </c>
    </row>
    <row r="446" spans="1:14" ht="15">
      <c r="A446" s="247" t="s">
        <v>2668</v>
      </c>
      <c r="B446" s="247" t="s">
        <v>2669</v>
      </c>
      <c r="C446" s="248">
        <v>6200</v>
      </c>
      <c r="D446" s="248">
        <v>12400</v>
      </c>
      <c r="E446" s="249">
        <f t="shared" si="12"/>
        <v>6200</v>
      </c>
      <c r="F446" s="247" t="s">
        <v>1863</v>
      </c>
      <c r="G446" s="247" t="s">
        <v>1641</v>
      </c>
      <c r="H446" s="247" t="s">
        <v>2634</v>
      </c>
      <c r="I446" s="247" t="s">
        <v>2635</v>
      </c>
      <c r="J446" s="247" t="s">
        <v>2649</v>
      </c>
      <c r="K446" s="247" t="s">
        <v>1660</v>
      </c>
      <c r="L446" s="247" t="s">
        <v>2312</v>
      </c>
      <c r="M446" s="250">
        <v>0.4</v>
      </c>
      <c r="N446" s="251">
        <f t="shared" si="13"/>
        <v>2480</v>
      </c>
    </row>
    <row r="447" spans="1:14" ht="15">
      <c r="A447" s="247" t="s">
        <v>2670</v>
      </c>
      <c r="B447" s="247" t="s">
        <v>2671</v>
      </c>
      <c r="C447" s="248">
        <v>0</v>
      </c>
      <c r="D447" s="248">
        <v>6610</v>
      </c>
      <c r="E447" s="249">
        <f t="shared" si="12"/>
        <v>6610</v>
      </c>
      <c r="F447" s="247" t="s">
        <v>1863</v>
      </c>
      <c r="G447" s="247" t="s">
        <v>1641</v>
      </c>
      <c r="H447" s="247" t="s">
        <v>2634</v>
      </c>
      <c r="I447" s="247" t="s">
        <v>2635</v>
      </c>
      <c r="J447" s="247" t="s">
        <v>2649</v>
      </c>
      <c r="K447" s="247" t="s">
        <v>1910</v>
      </c>
      <c r="L447" s="247" t="s">
        <v>2312</v>
      </c>
      <c r="M447" s="250">
        <v>0.4</v>
      </c>
      <c r="N447" s="251">
        <f t="shared" si="13"/>
        <v>2644</v>
      </c>
    </row>
    <row r="448" spans="1:14" ht="15">
      <c r="A448" s="247" t="s">
        <v>2672</v>
      </c>
      <c r="B448" s="247" t="s">
        <v>2673</v>
      </c>
      <c r="C448" s="248">
        <v>0</v>
      </c>
      <c r="D448" s="248">
        <v>6200</v>
      </c>
      <c r="E448" s="249">
        <f t="shared" si="12"/>
        <v>6200</v>
      </c>
      <c r="F448" s="247" t="s">
        <v>1863</v>
      </c>
      <c r="G448" s="247" t="s">
        <v>1641</v>
      </c>
      <c r="H448" s="247" t="s">
        <v>2634</v>
      </c>
      <c r="I448" s="247" t="s">
        <v>2635</v>
      </c>
      <c r="J448" s="247" t="s">
        <v>2649</v>
      </c>
      <c r="K448" s="247" t="s">
        <v>1910</v>
      </c>
      <c r="L448" s="247" t="s">
        <v>2312</v>
      </c>
      <c r="M448" s="250">
        <v>0.4</v>
      </c>
      <c r="N448" s="251">
        <f t="shared" si="13"/>
        <v>2480</v>
      </c>
    </row>
    <row r="449" spans="1:14" ht="15">
      <c r="A449" s="247" t="s">
        <v>2674</v>
      </c>
      <c r="B449" s="247" t="s">
        <v>2675</v>
      </c>
      <c r="C449" s="248">
        <v>0</v>
      </c>
      <c r="D449" s="248">
        <v>6200</v>
      </c>
      <c r="E449" s="249">
        <f t="shared" si="12"/>
        <v>6200</v>
      </c>
      <c r="F449" s="247" t="s">
        <v>1863</v>
      </c>
      <c r="G449" s="247" t="s">
        <v>1641</v>
      </c>
      <c r="H449" s="247" t="s">
        <v>2634</v>
      </c>
      <c r="I449" s="247" t="s">
        <v>2635</v>
      </c>
      <c r="J449" s="247" t="s">
        <v>2649</v>
      </c>
      <c r="K449" s="247" t="s">
        <v>1910</v>
      </c>
      <c r="L449" s="247" t="s">
        <v>2312</v>
      </c>
      <c r="M449" s="250">
        <v>0.4</v>
      </c>
      <c r="N449" s="251">
        <f t="shared" si="13"/>
        <v>2480</v>
      </c>
    </row>
    <row r="450" spans="1:14" ht="15">
      <c r="A450" s="247" t="s">
        <v>2676</v>
      </c>
      <c r="B450" s="247" t="s">
        <v>2677</v>
      </c>
      <c r="C450" s="248">
        <v>0</v>
      </c>
      <c r="D450" s="248">
        <v>3100</v>
      </c>
      <c r="E450" s="249">
        <f aca="true" t="shared" si="14" ref="E450:E513">+D450-C450</f>
        <v>3100</v>
      </c>
      <c r="F450" s="247" t="s">
        <v>1863</v>
      </c>
      <c r="G450" s="247" t="s">
        <v>1641</v>
      </c>
      <c r="H450" s="247" t="s">
        <v>2634</v>
      </c>
      <c r="I450" s="247" t="s">
        <v>2635</v>
      </c>
      <c r="J450" s="247" t="s">
        <v>2678</v>
      </c>
      <c r="K450" s="247" t="s">
        <v>2414</v>
      </c>
      <c r="L450" s="247" t="s">
        <v>2312</v>
      </c>
      <c r="M450" s="250">
        <v>0.4</v>
      </c>
      <c r="N450" s="251">
        <f aca="true" t="shared" si="15" ref="N450:N513">+M450*E450</f>
        <v>1240</v>
      </c>
    </row>
    <row r="451" spans="1:14" ht="15">
      <c r="A451" s="247" t="s">
        <v>2679</v>
      </c>
      <c r="B451" s="247" t="s">
        <v>2677</v>
      </c>
      <c r="C451" s="248">
        <v>0</v>
      </c>
      <c r="D451" s="248">
        <v>6200</v>
      </c>
      <c r="E451" s="249">
        <f t="shared" si="14"/>
        <v>6200</v>
      </c>
      <c r="F451" s="247" t="s">
        <v>1863</v>
      </c>
      <c r="G451" s="247" t="s">
        <v>1641</v>
      </c>
      <c r="H451" s="247" t="s">
        <v>2634</v>
      </c>
      <c r="I451" s="247" t="s">
        <v>2635</v>
      </c>
      <c r="J451" s="247" t="s">
        <v>2678</v>
      </c>
      <c r="K451" s="247" t="s">
        <v>2414</v>
      </c>
      <c r="L451" s="247" t="s">
        <v>2312</v>
      </c>
      <c r="M451" s="250">
        <v>0.4</v>
      </c>
      <c r="N451" s="251">
        <f t="shared" si="15"/>
        <v>2480</v>
      </c>
    </row>
    <row r="452" spans="1:14" ht="15">
      <c r="A452" s="247" t="s">
        <v>2680</v>
      </c>
      <c r="B452" s="247" t="s">
        <v>2681</v>
      </c>
      <c r="C452" s="248">
        <v>0</v>
      </c>
      <c r="D452" s="248">
        <v>3100</v>
      </c>
      <c r="E452" s="249">
        <f t="shared" si="14"/>
        <v>3100</v>
      </c>
      <c r="F452" s="247" t="s">
        <v>1863</v>
      </c>
      <c r="G452" s="247" t="s">
        <v>1641</v>
      </c>
      <c r="H452" s="247" t="s">
        <v>2634</v>
      </c>
      <c r="I452" s="247" t="s">
        <v>2635</v>
      </c>
      <c r="J452" s="247" t="s">
        <v>2678</v>
      </c>
      <c r="K452" s="247" t="s">
        <v>1669</v>
      </c>
      <c r="L452" s="247" t="s">
        <v>2312</v>
      </c>
      <c r="M452" s="250">
        <v>0.4</v>
      </c>
      <c r="N452" s="251">
        <f t="shared" si="15"/>
        <v>1240</v>
      </c>
    </row>
    <row r="453" spans="1:14" ht="15">
      <c r="A453" s="247" t="s">
        <v>2682</v>
      </c>
      <c r="B453" s="247" t="s">
        <v>2677</v>
      </c>
      <c r="C453" s="248">
        <v>0</v>
      </c>
      <c r="D453" s="248">
        <v>6200</v>
      </c>
      <c r="E453" s="249">
        <f t="shared" si="14"/>
        <v>6200</v>
      </c>
      <c r="F453" s="247" t="s">
        <v>1863</v>
      </c>
      <c r="G453" s="247" t="s">
        <v>1641</v>
      </c>
      <c r="H453" s="247" t="s">
        <v>2634</v>
      </c>
      <c r="I453" s="247" t="s">
        <v>2635</v>
      </c>
      <c r="J453" s="247" t="s">
        <v>2678</v>
      </c>
      <c r="K453" s="247" t="s">
        <v>2597</v>
      </c>
      <c r="L453" s="247" t="s">
        <v>2312</v>
      </c>
      <c r="M453" s="250">
        <v>0.4</v>
      </c>
      <c r="N453" s="251">
        <f t="shared" si="15"/>
        <v>2480</v>
      </c>
    </row>
    <row r="454" spans="1:14" ht="15">
      <c r="A454" s="247" t="s">
        <v>2719</v>
      </c>
      <c r="B454" s="247" t="s">
        <v>2720</v>
      </c>
      <c r="C454" s="248">
        <v>14185.6</v>
      </c>
      <c r="D454" s="248">
        <v>49600</v>
      </c>
      <c r="E454" s="249">
        <f t="shared" si="14"/>
        <v>35414.4</v>
      </c>
      <c r="F454" s="247" t="s">
        <v>1863</v>
      </c>
      <c r="G454" s="247" t="s">
        <v>1641</v>
      </c>
      <c r="H454" s="247" t="s">
        <v>1642</v>
      </c>
      <c r="I454" s="247" t="s">
        <v>2635</v>
      </c>
      <c r="J454" s="247" t="s">
        <v>1906</v>
      </c>
      <c r="K454" s="247" t="s">
        <v>1910</v>
      </c>
      <c r="L454" s="247" t="s">
        <v>2312</v>
      </c>
      <c r="M454" s="250">
        <v>0.4</v>
      </c>
      <c r="N454" s="251">
        <f t="shared" si="15"/>
        <v>14165.760000000002</v>
      </c>
    </row>
    <row r="455" spans="1:14" ht="15">
      <c r="A455" s="247" t="s">
        <v>2719</v>
      </c>
      <c r="B455" s="247" t="s">
        <v>2720</v>
      </c>
      <c r="C455" s="248">
        <v>8571.42</v>
      </c>
      <c r="D455" s="248">
        <v>29970</v>
      </c>
      <c r="E455" s="249">
        <f t="shared" si="14"/>
        <v>21398.58</v>
      </c>
      <c r="F455" s="247" t="s">
        <v>1863</v>
      </c>
      <c r="G455" s="247" t="s">
        <v>1641</v>
      </c>
      <c r="H455" s="247" t="s">
        <v>1642</v>
      </c>
      <c r="I455" s="247" t="s">
        <v>2635</v>
      </c>
      <c r="J455" s="247" t="s">
        <v>1906</v>
      </c>
      <c r="K455" s="247" t="s">
        <v>1910</v>
      </c>
      <c r="L455" s="247" t="s">
        <v>2312</v>
      </c>
      <c r="M455" s="250">
        <v>0.4</v>
      </c>
      <c r="N455" s="251">
        <f t="shared" si="15"/>
        <v>8559.432</v>
      </c>
    </row>
    <row r="456" spans="1:14" ht="15">
      <c r="A456" s="247" t="s">
        <v>2721</v>
      </c>
      <c r="B456" s="247" t="s">
        <v>2722</v>
      </c>
      <c r="C456" s="248">
        <v>5580</v>
      </c>
      <c r="D456" s="248">
        <v>5580</v>
      </c>
      <c r="E456" s="249">
        <f t="shared" si="14"/>
        <v>0</v>
      </c>
      <c r="F456" s="247" t="s">
        <v>1863</v>
      </c>
      <c r="G456" s="247" t="s">
        <v>1641</v>
      </c>
      <c r="H456" s="247" t="s">
        <v>1642</v>
      </c>
      <c r="I456" s="247" t="s">
        <v>2635</v>
      </c>
      <c r="J456" s="247" t="s">
        <v>2678</v>
      </c>
      <c r="K456" s="247" t="s">
        <v>2723</v>
      </c>
      <c r="L456" s="247" t="s">
        <v>2312</v>
      </c>
      <c r="M456" s="250">
        <v>0.4</v>
      </c>
      <c r="N456" s="251">
        <f t="shared" si="15"/>
        <v>0</v>
      </c>
    </row>
    <row r="457" spans="1:14" ht="15">
      <c r="A457" s="247" t="s">
        <v>2721</v>
      </c>
      <c r="B457" s="247" t="s">
        <v>2722</v>
      </c>
      <c r="C457" s="248">
        <v>0</v>
      </c>
      <c r="D457" s="248">
        <v>12400</v>
      </c>
      <c r="E457" s="249">
        <f t="shared" si="14"/>
        <v>12400</v>
      </c>
      <c r="F457" s="247" t="s">
        <v>1863</v>
      </c>
      <c r="G457" s="247" t="s">
        <v>1641</v>
      </c>
      <c r="H457" s="247" t="s">
        <v>1642</v>
      </c>
      <c r="I457" s="247" t="s">
        <v>2635</v>
      </c>
      <c r="J457" s="247" t="s">
        <v>2678</v>
      </c>
      <c r="K457" s="247" t="s">
        <v>2723</v>
      </c>
      <c r="L457" s="247" t="s">
        <v>2312</v>
      </c>
      <c r="M457" s="250">
        <v>0.4</v>
      </c>
      <c r="N457" s="251">
        <f t="shared" si="15"/>
        <v>4960</v>
      </c>
    </row>
    <row r="458" spans="1:14" ht="15">
      <c r="A458" s="247" t="s">
        <v>2724</v>
      </c>
      <c r="B458" s="247" t="s">
        <v>2725</v>
      </c>
      <c r="C458" s="248">
        <v>25110</v>
      </c>
      <c r="D458" s="248">
        <v>25110</v>
      </c>
      <c r="E458" s="249">
        <f t="shared" si="14"/>
        <v>0</v>
      </c>
      <c r="F458" s="247" t="s">
        <v>1863</v>
      </c>
      <c r="G458" s="247" t="s">
        <v>1641</v>
      </c>
      <c r="H458" s="247" t="s">
        <v>1642</v>
      </c>
      <c r="I458" s="247" t="s">
        <v>2635</v>
      </c>
      <c r="J458" s="247" t="s">
        <v>2678</v>
      </c>
      <c r="K458" s="247" t="s">
        <v>2292</v>
      </c>
      <c r="L458" s="247" t="s">
        <v>2312</v>
      </c>
      <c r="M458" s="250">
        <v>0.4</v>
      </c>
      <c r="N458" s="251">
        <f t="shared" si="15"/>
        <v>0</v>
      </c>
    </row>
    <row r="459" spans="1:14" ht="15">
      <c r="A459" s="247" t="s">
        <v>2724</v>
      </c>
      <c r="B459" s="247" t="s">
        <v>2725</v>
      </c>
      <c r="C459" s="248">
        <v>0</v>
      </c>
      <c r="D459" s="248">
        <v>18600</v>
      </c>
      <c r="E459" s="249">
        <f t="shared" si="14"/>
        <v>18600</v>
      </c>
      <c r="F459" s="247" t="s">
        <v>1863</v>
      </c>
      <c r="G459" s="247" t="s">
        <v>1641</v>
      </c>
      <c r="H459" s="247" t="s">
        <v>1642</v>
      </c>
      <c r="I459" s="247" t="s">
        <v>2635</v>
      </c>
      <c r="J459" s="247" t="s">
        <v>2678</v>
      </c>
      <c r="K459" s="247" t="s">
        <v>2292</v>
      </c>
      <c r="L459" s="247" t="s">
        <v>2312</v>
      </c>
      <c r="M459" s="250">
        <v>0.4</v>
      </c>
      <c r="N459" s="251">
        <f t="shared" si="15"/>
        <v>7440</v>
      </c>
    </row>
    <row r="460" spans="1:14" ht="15">
      <c r="A460" s="247" t="s">
        <v>2726</v>
      </c>
      <c r="B460" s="247" t="s">
        <v>2727</v>
      </c>
      <c r="C460" s="248">
        <v>33454.22</v>
      </c>
      <c r="D460" s="248">
        <v>33454.22</v>
      </c>
      <c r="E460" s="249">
        <f t="shared" si="14"/>
        <v>0</v>
      </c>
      <c r="F460" s="247" t="s">
        <v>1863</v>
      </c>
      <c r="G460" s="247" t="s">
        <v>1641</v>
      </c>
      <c r="H460" s="247" t="s">
        <v>1642</v>
      </c>
      <c r="I460" s="247" t="s">
        <v>2635</v>
      </c>
      <c r="J460" s="247" t="s">
        <v>2678</v>
      </c>
      <c r="K460" s="247" t="s">
        <v>2728</v>
      </c>
      <c r="L460" s="247" t="s">
        <v>2312</v>
      </c>
      <c r="M460" s="250">
        <v>0.4</v>
      </c>
      <c r="N460" s="251">
        <f t="shared" si="15"/>
        <v>0</v>
      </c>
    </row>
    <row r="461" spans="1:14" ht="15">
      <c r="A461" s="247" t="s">
        <v>2726</v>
      </c>
      <c r="B461" s="247" t="s">
        <v>2727</v>
      </c>
      <c r="C461" s="248">
        <v>0</v>
      </c>
      <c r="D461" s="248">
        <v>8304.91</v>
      </c>
      <c r="E461" s="249">
        <f t="shared" si="14"/>
        <v>8304.91</v>
      </c>
      <c r="F461" s="247" t="s">
        <v>1863</v>
      </c>
      <c r="G461" s="247" t="s">
        <v>1641</v>
      </c>
      <c r="H461" s="247" t="s">
        <v>1642</v>
      </c>
      <c r="I461" s="247" t="s">
        <v>2635</v>
      </c>
      <c r="J461" s="247" t="s">
        <v>2678</v>
      </c>
      <c r="K461" s="247" t="s">
        <v>2728</v>
      </c>
      <c r="L461" s="247" t="s">
        <v>2312</v>
      </c>
      <c r="M461" s="250">
        <v>0.4</v>
      </c>
      <c r="N461" s="251">
        <f t="shared" si="15"/>
        <v>3321.964</v>
      </c>
    </row>
    <row r="462" spans="1:14" ht="15">
      <c r="A462" s="247" t="s">
        <v>2729</v>
      </c>
      <c r="B462" s="247" t="s">
        <v>2730</v>
      </c>
      <c r="C462" s="248">
        <v>3720</v>
      </c>
      <c r="D462" s="248">
        <v>3720</v>
      </c>
      <c r="E462" s="249">
        <f t="shared" si="14"/>
        <v>0</v>
      </c>
      <c r="F462" s="247" t="s">
        <v>1863</v>
      </c>
      <c r="G462" s="247" t="s">
        <v>1641</v>
      </c>
      <c r="H462" s="247" t="s">
        <v>1642</v>
      </c>
      <c r="I462" s="247" t="s">
        <v>2635</v>
      </c>
      <c r="J462" s="247" t="s">
        <v>2678</v>
      </c>
      <c r="K462" s="247" t="s">
        <v>2343</v>
      </c>
      <c r="L462" s="247" t="s">
        <v>2312</v>
      </c>
      <c r="M462" s="250">
        <v>0.4</v>
      </c>
      <c r="N462" s="251">
        <f t="shared" si="15"/>
        <v>0</v>
      </c>
    </row>
    <row r="463" spans="1:14" ht="15">
      <c r="A463" s="247" t="s">
        <v>2729</v>
      </c>
      <c r="B463" s="247" t="s">
        <v>2730</v>
      </c>
      <c r="C463" s="248">
        <v>0</v>
      </c>
      <c r="D463" s="248">
        <v>6200</v>
      </c>
      <c r="E463" s="249">
        <f t="shared" si="14"/>
        <v>6200</v>
      </c>
      <c r="F463" s="247" t="s">
        <v>1863</v>
      </c>
      <c r="G463" s="247" t="s">
        <v>1641</v>
      </c>
      <c r="H463" s="247" t="s">
        <v>1642</v>
      </c>
      <c r="I463" s="247" t="s">
        <v>2635</v>
      </c>
      <c r="J463" s="247" t="s">
        <v>2678</v>
      </c>
      <c r="K463" s="247" t="s">
        <v>2343</v>
      </c>
      <c r="L463" s="247" t="s">
        <v>2312</v>
      </c>
      <c r="M463" s="250">
        <v>0.4</v>
      </c>
      <c r="N463" s="251">
        <f t="shared" si="15"/>
        <v>2480</v>
      </c>
    </row>
    <row r="464" spans="1:14" ht="15">
      <c r="A464" s="247" t="s">
        <v>2731</v>
      </c>
      <c r="B464" s="247" t="s">
        <v>2732</v>
      </c>
      <c r="C464" s="248">
        <v>25193.92</v>
      </c>
      <c r="D464" s="248">
        <v>25193.92</v>
      </c>
      <c r="E464" s="249">
        <f t="shared" si="14"/>
        <v>0</v>
      </c>
      <c r="F464" s="247" t="s">
        <v>1863</v>
      </c>
      <c r="G464" s="247" t="s">
        <v>1641</v>
      </c>
      <c r="H464" s="247" t="s">
        <v>1642</v>
      </c>
      <c r="I464" s="247" t="s">
        <v>2635</v>
      </c>
      <c r="J464" s="247" t="s">
        <v>2678</v>
      </c>
      <c r="K464" s="247" t="s">
        <v>1891</v>
      </c>
      <c r="L464" s="247" t="s">
        <v>2312</v>
      </c>
      <c r="M464" s="250">
        <v>0.4</v>
      </c>
      <c r="N464" s="251">
        <f t="shared" si="15"/>
        <v>0</v>
      </c>
    </row>
    <row r="465" spans="1:14" ht="15">
      <c r="A465" s="247" t="s">
        <v>2731</v>
      </c>
      <c r="B465" s="247" t="s">
        <v>2732</v>
      </c>
      <c r="C465" s="248">
        <v>0</v>
      </c>
      <c r="D465" s="248">
        <v>8397.27</v>
      </c>
      <c r="E465" s="249">
        <f t="shared" si="14"/>
        <v>8397.27</v>
      </c>
      <c r="F465" s="247" t="s">
        <v>1863</v>
      </c>
      <c r="G465" s="247" t="s">
        <v>1641</v>
      </c>
      <c r="H465" s="247" t="s">
        <v>1642</v>
      </c>
      <c r="I465" s="247" t="s">
        <v>2635</v>
      </c>
      <c r="J465" s="247" t="s">
        <v>2678</v>
      </c>
      <c r="K465" s="247" t="s">
        <v>1891</v>
      </c>
      <c r="L465" s="247" t="s">
        <v>2312</v>
      </c>
      <c r="M465" s="250">
        <v>0.4</v>
      </c>
      <c r="N465" s="251">
        <f t="shared" si="15"/>
        <v>3358.9080000000004</v>
      </c>
    </row>
    <row r="466" spans="1:14" ht="15">
      <c r="A466" s="247" t="s">
        <v>2733</v>
      </c>
      <c r="B466" s="247" t="s">
        <v>2734</v>
      </c>
      <c r="C466" s="248">
        <v>3720</v>
      </c>
      <c r="D466" s="248">
        <v>3720</v>
      </c>
      <c r="E466" s="249">
        <f t="shared" si="14"/>
        <v>0</v>
      </c>
      <c r="F466" s="247" t="s">
        <v>1863</v>
      </c>
      <c r="G466" s="247" t="s">
        <v>1641</v>
      </c>
      <c r="H466" s="247" t="s">
        <v>1642</v>
      </c>
      <c r="I466" s="247" t="s">
        <v>2635</v>
      </c>
      <c r="J466" s="247" t="s">
        <v>2678</v>
      </c>
      <c r="K466" s="247" t="s">
        <v>1630</v>
      </c>
      <c r="L466" s="247" t="s">
        <v>2312</v>
      </c>
      <c r="M466" s="250">
        <v>0.4</v>
      </c>
      <c r="N466" s="251">
        <f t="shared" si="15"/>
        <v>0</v>
      </c>
    </row>
    <row r="467" spans="1:14" ht="15">
      <c r="A467" s="247" t="s">
        <v>2733</v>
      </c>
      <c r="B467" s="247" t="s">
        <v>2734</v>
      </c>
      <c r="C467" s="248">
        <v>0</v>
      </c>
      <c r="D467" s="248">
        <v>15500</v>
      </c>
      <c r="E467" s="249">
        <f t="shared" si="14"/>
        <v>15500</v>
      </c>
      <c r="F467" s="247" t="s">
        <v>1863</v>
      </c>
      <c r="G467" s="247" t="s">
        <v>1641</v>
      </c>
      <c r="H467" s="247" t="s">
        <v>1642</v>
      </c>
      <c r="I467" s="247" t="s">
        <v>2635</v>
      </c>
      <c r="J467" s="247" t="s">
        <v>2678</v>
      </c>
      <c r="K467" s="247" t="s">
        <v>1630</v>
      </c>
      <c r="L467" s="247" t="s">
        <v>2312</v>
      </c>
      <c r="M467" s="250">
        <v>0.4</v>
      </c>
      <c r="N467" s="251">
        <f t="shared" si="15"/>
        <v>6200</v>
      </c>
    </row>
    <row r="468" spans="1:14" ht="15">
      <c r="A468" s="247" t="s">
        <v>2735</v>
      </c>
      <c r="B468" s="247" t="s">
        <v>2736</v>
      </c>
      <c r="C468" s="248">
        <v>25266.49</v>
      </c>
      <c r="D468" s="248">
        <v>25266.49</v>
      </c>
      <c r="E468" s="249">
        <f t="shared" si="14"/>
        <v>0</v>
      </c>
      <c r="F468" s="247" t="s">
        <v>1863</v>
      </c>
      <c r="G468" s="247" t="s">
        <v>1641</v>
      </c>
      <c r="H468" s="247" t="s">
        <v>1642</v>
      </c>
      <c r="I468" s="247" t="s">
        <v>2635</v>
      </c>
      <c r="J468" s="247" t="s">
        <v>2678</v>
      </c>
      <c r="K468" s="247" t="s">
        <v>1864</v>
      </c>
      <c r="L468" s="247" t="s">
        <v>2312</v>
      </c>
      <c r="M468" s="250">
        <v>0.4</v>
      </c>
      <c r="N468" s="251">
        <f t="shared" si="15"/>
        <v>0</v>
      </c>
    </row>
    <row r="469" spans="1:14" ht="15">
      <c r="A469" s="247" t="s">
        <v>2735</v>
      </c>
      <c r="B469" s="247" t="s">
        <v>2736</v>
      </c>
      <c r="C469" s="248">
        <v>0</v>
      </c>
      <c r="D469" s="248">
        <v>18174.99</v>
      </c>
      <c r="E469" s="249">
        <f t="shared" si="14"/>
        <v>18174.99</v>
      </c>
      <c r="F469" s="247" t="s">
        <v>1863</v>
      </c>
      <c r="G469" s="247" t="s">
        <v>1641</v>
      </c>
      <c r="H469" s="247" t="s">
        <v>1642</v>
      </c>
      <c r="I469" s="247" t="s">
        <v>2635</v>
      </c>
      <c r="J469" s="247" t="s">
        <v>2678</v>
      </c>
      <c r="K469" s="247" t="s">
        <v>1864</v>
      </c>
      <c r="L469" s="247" t="s">
        <v>2312</v>
      </c>
      <c r="M469" s="250">
        <v>0.4</v>
      </c>
      <c r="N469" s="251">
        <f t="shared" si="15"/>
        <v>7269.996000000001</v>
      </c>
    </row>
    <row r="470" spans="1:14" ht="15">
      <c r="A470" s="247" t="s">
        <v>2737</v>
      </c>
      <c r="B470" s="247" t="s">
        <v>2738</v>
      </c>
      <c r="C470" s="248">
        <v>0</v>
      </c>
      <c r="D470" s="248">
        <v>9300</v>
      </c>
      <c r="E470" s="249">
        <f t="shared" si="14"/>
        <v>9300</v>
      </c>
      <c r="F470" s="247" t="s">
        <v>1863</v>
      </c>
      <c r="G470" s="247" t="s">
        <v>1641</v>
      </c>
      <c r="H470" s="247" t="s">
        <v>1642</v>
      </c>
      <c r="I470" s="247" t="s">
        <v>2635</v>
      </c>
      <c r="J470" s="247" t="s">
        <v>2678</v>
      </c>
      <c r="K470" s="247" t="s">
        <v>1910</v>
      </c>
      <c r="L470" s="247" t="s">
        <v>2312</v>
      </c>
      <c r="M470" s="250">
        <v>0.4</v>
      </c>
      <c r="N470" s="251">
        <f t="shared" si="15"/>
        <v>3720</v>
      </c>
    </row>
    <row r="471" spans="1:14" ht="15">
      <c r="A471" s="247" t="s">
        <v>2739</v>
      </c>
      <c r="B471" s="247" t="s">
        <v>2740</v>
      </c>
      <c r="C471" s="248">
        <v>0</v>
      </c>
      <c r="D471" s="248">
        <v>15500</v>
      </c>
      <c r="E471" s="249">
        <f t="shared" si="14"/>
        <v>15500</v>
      </c>
      <c r="F471" s="247" t="s">
        <v>1863</v>
      </c>
      <c r="G471" s="247" t="s">
        <v>1641</v>
      </c>
      <c r="H471" s="247" t="s">
        <v>1642</v>
      </c>
      <c r="I471" s="247" t="s">
        <v>2635</v>
      </c>
      <c r="J471" s="247" t="s">
        <v>2678</v>
      </c>
      <c r="K471" s="247" t="s">
        <v>1666</v>
      </c>
      <c r="L471" s="247" t="s">
        <v>2312</v>
      </c>
      <c r="M471" s="250">
        <v>0.4</v>
      </c>
      <c r="N471" s="251">
        <f t="shared" si="15"/>
        <v>6200</v>
      </c>
    </row>
    <row r="472" spans="1:14" ht="15">
      <c r="A472" s="247" t="s">
        <v>2741</v>
      </c>
      <c r="B472" s="247" t="s">
        <v>564</v>
      </c>
      <c r="C472" s="248">
        <v>0</v>
      </c>
      <c r="D472" s="248">
        <v>3100</v>
      </c>
      <c r="E472" s="249">
        <f t="shared" si="14"/>
        <v>3100</v>
      </c>
      <c r="F472" s="247" t="s">
        <v>1863</v>
      </c>
      <c r="G472" s="247" t="s">
        <v>1641</v>
      </c>
      <c r="H472" s="247" t="s">
        <v>1642</v>
      </c>
      <c r="I472" s="247" t="s">
        <v>2635</v>
      </c>
      <c r="J472" s="247" t="s">
        <v>2678</v>
      </c>
      <c r="K472" s="247" t="s">
        <v>2403</v>
      </c>
      <c r="L472" s="247" t="s">
        <v>2312</v>
      </c>
      <c r="M472" s="250">
        <v>0.4</v>
      </c>
      <c r="N472" s="251">
        <f t="shared" si="15"/>
        <v>1240</v>
      </c>
    </row>
    <row r="473" spans="1:14" ht="15">
      <c r="A473" s="247" t="s">
        <v>565</v>
      </c>
      <c r="B473" s="247" t="s">
        <v>566</v>
      </c>
      <c r="C473" s="248">
        <v>0</v>
      </c>
      <c r="D473" s="248">
        <v>6200</v>
      </c>
      <c r="E473" s="249">
        <f t="shared" si="14"/>
        <v>6200</v>
      </c>
      <c r="F473" s="247" t="s">
        <v>1863</v>
      </c>
      <c r="G473" s="247" t="s">
        <v>1641</v>
      </c>
      <c r="H473" s="247" t="s">
        <v>1642</v>
      </c>
      <c r="I473" s="247" t="s">
        <v>2635</v>
      </c>
      <c r="J473" s="247" t="s">
        <v>2678</v>
      </c>
      <c r="K473" s="247" t="s">
        <v>2385</v>
      </c>
      <c r="L473" s="247" t="s">
        <v>2312</v>
      </c>
      <c r="M473" s="250">
        <v>0.4</v>
      </c>
      <c r="N473" s="251">
        <f t="shared" si="15"/>
        <v>2480</v>
      </c>
    </row>
    <row r="474" spans="1:14" ht="15">
      <c r="A474" s="247" t="s">
        <v>567</v>
      </c>
      <c r="B474" s="247" t="s">
        <v>568</v>
      </c>
      <c r="C474" s="248">
        <v>0</v>
      </c>
      <c r="D474" s="248">
        <v>6200</v>
      </c>
      <c r="E474" s="249">
        <f t="shared" si="14"/>
        <v>6200</v>
      </c>
      <c r="F474" s="247" t="s">
        <v>1863</v>
      </c>
      <c r="G474" s="247" t="s">
        <v>1641</v>
      </c>
      <c r="H474" s="247" t="s">
        <v>1642</v>
      </c>
      <c r="I474" s="247" t="s">
        <v>2635</v>
      </c>
      <c r="J474" s="247" t="s">
        <v>2678</v>
      </c>
      <c r="K474" s="247" t="s">
        <v>2392</v>
      </c>
      <c r="L474" s="247" t="s">
        <v>2312</v>
      </c>
      <c r="M474" s="250">
        <v>0.4</v>
      </c>
      <c r="N474" s="251">
        <f t="shared" si="15"/>
        <v>2480</v>
      </c>
    </row>
    <row r="475" spans="1:14" ht="15">
      <c r="A475" s="247" t="s">
        <v>569</v>
      </c>
      <c r="B475" s="247" t="s">
        <v>570</v>
      </c>
      <c r="C475" s="248">
        <v>0</v>
      </c>
      <c r="D475" s="248">
        <v>12400</v>
      </c>
      <c r="E475" s="249">
        <f t="shared" si="14"/>
        <v>12400</v>
      </c>
      <c r="F475" s="247" t="s">
        <v>1863</v>
      </c>
      <c r="G475" s="247" t="s">
        <v>1641</v>
      </c>
      <c r="H475" s="247" t="s">
        <v>1642</v>
      </c>
      <c r="I475" s="247" t="s">
        <v>2635</v>
      </c>
      <c r="J475" s="247" t="s">
        <v>2678</v>
      </c>
      <c r="K475" s="247" t="s">
        <v>2375</v>
      </c>
      <c r="L475" s="247" t="s">
        <v>2312</v>
      </c>
      <c r="M475" s="250">
        <v>0.4</v>
      </c>
      <c r="N475" s="251">
        <f t="shared" si="15"/>
        <v>4960</v>
      </c>
    </row>
    <row r="476" spans="1:14" ht="15">
      <c r="A476" s="247" t="s">
        <v>571</v>
      </c>
      <c r="B476" s="247" t="s">
        <v>572</v>
      </c>
      <c r="C476" s="248">
        <v>0</v>
      </c>
      <c r="D476" s="248">
        <v>15500</v>
      </c>
      <c r="E476" s="249">
        <f t="shared" si="14"/>
        <v>15500</v>
      </c>
      <c r="F476" s="247" t="s">
        <v>1863</v>
      </c>
      <c r="G476" s="247" t="s">
        <v>1641</v>
      </c>
      <c r="H476" s="247" t="s">
        <v>1642</v>
      </c>
      <c r="I476" s="247" t="s">
        <v>2635</v>
      </c>
      <c r="J476" s="247" t="s">
        <v>2678</v>
      </c>
      <c r="K476" s="247" t="s">
        <v>1667</v>
      </c>
      <c r="L476" s="247" t="s">
        <v>2312</v>
      </c>
      <c r="M476" s="250">
        <v>0.4</v>
      </c>
      <c r="N476" s="251">
        <f t="shared" si="15"/>
        <v>6200</v>
      </c>
    </row>
    <row r="477" spans="1:14" ht="15">
      <c r="A477" s="247" t="s">
        <v>573</v>
      </c>
      <c r="B477" s="247" t="s">
        <v>574</v>
      </c>
      <c r="C477" s="248">
        <v>0</v>
      </c>
      <c r="D477" s="248">
        <v>6200</v>
      </c>
      <c r="E477" s="249">
        <f t="shared" si="14"/>
        <v>6200</v>
      </c>
      <c r="F477" s="247" t="s">
        <v>1863</v>
      </c>
      <c r="G477" s="247" t="s">
        <v>1641</v>
      </c>
      <c r="H477" s="247" t="s">
        <v>1642</v>
      </c>
      <c r="I477" s="247" t="s">
        <v>2635</v>
      </c>
      <c r="J477" s="247" t="s">
        <v>2678</v>
      </c>
      <c r="K477" s="247" t="s">
        <v>1667</v>
      </c>
      <c r="L477" s="247" t="s">
        <v>2312</v>
      </c>
      <c r="M477" s="250">
        <v>0.4</v>
      </c>
      <c r="N477" s="251">
        <f t="shared" si="15"/>
        <v>2480</v>
      </c>
    </row>
    <row r="478" spans="1:14" ht="15">
      <c r="A478" s="247" t="s">
        <v>575</v>
      </c>
      <c r="B478" s="247" t="s">
        <v>576</v>
      </c>
      <c r="C478" s="248">
        <v>0</v>
      </c>
      <c r="D478" s="248">
        <v>12400</v>
      </c>
      <c r="E478" s="249">
        <f t="shared" si="14"/>
        <v>12400</v>
      </c>
      <c r="F478" s="247" t="s">
        <v>1863</v>
      </c>
      <c r="G478" s="247" t="s">
        <v>1641</v>
      </c>
      <c r="H478" s="247" t="s">
        <v>1642</v>
      </c>
      <c r="I478" s="247" t="s">
        <v>2635</v>
      </c>
      <c r="J478" s="247" t="s">
        <v>2678</v>
      </c>
      <c r="K478" s="247" t="s">
        <v>1667</v>
      </c>
      <c r="L478" s="247" t="s">
        <v>2312</v>
      </c>
      <c r="M478" s="250">
        <v>0.4</v>
      </c>
      <c r="N478" s="251">
        <f t="shared" si="15"/>
        <v>4960</v>
      </c>
    </row>
    <row r="479" spans="1:14" ht="15">
      <c r="A479" s="247" t="s">
        <v>577</v>
      </c>
      <c r="B479" s="247" t="s">
        <v>578</v>
      </c>
      <c r="C479" s="248">
        <v>0</v>
      </c>
      <c r="D479" s="248">
        <v>12400</v>
      </c>
      <c r="E479" s="249">
        <f t="shared" si="14"/>
        <v>12400</v>
      </c>
      <c r="F479" s="247" t="s">
        <v>1863</v>
      </c>
      <c r="G479" s="247" t="s">
        <v>1641</v>
      </c>
      <c r="H479" s="247" t="s">
        <v>1642</v>
      </c>
      <c r="I479" s="247" t="s">
        <v>2635</v>
      </c>
      <c r="J479" s="247" t="s">
        <v>2678</v>
      </c>
      <c r="K479" s="247" t="s">
        <v>2380</v>
      </c>
      <c r="L479" s="247" t="s">
        <v>2312</v>
      </c>
      <c r="M479" s="250">
        <v>0.4</v>
      </c>
      <c r="N479" s="251">
        <f t="shared" si="15"/>
        <v>4960</v>
      </c>
    </row>
    <row r="480" spans="1:14" ht="15">
      <c r="A480" s="247" t="s">
        <v>579</v>
      </c>
      <c r="B480" s="247" t="s">
        <v>580</v>
      </c>
      <c r="C480" s="248">
        <v>0</v>
      </c>
      <c r="D480" s="248">
        <v>6200</v>
      </c>
      <c r="E480" s="249">
        <f t="shared" si="14"/>
        <v>6200</v>
      </c>
      <c r="F480" s="247" t="s">
        <v>1863</v>
      </c>
      <c r="G480" s="247" t="s">
        <v>1641</v>
      </c>
      <c r="H480" s="247" t="s">
        <v>1642</v>
      </c>
      <c r="I480" s="247" t="s">
        <v>2635</v>
      </c>
      <c r="J480" s="247" t="s">
        <v>2678</v>
      </c>
      <c r="K480" s="247" t="s">
        <v>1668</v>
      </c>
      <c r="L480" s="247" t="s">
        <v>2312</v>
      </c>
      <c r="M480" s="250">
        <v>0.4</v>
      </c>
      <c r="N480" s="251">
        <f t="shared" si="15"/>
        <v>2480</v>
      </c>
    </row>
    <row r="481" spans="1:14" ht="15">
      <c r="A481" s="247" t="s">
        <v>581</v>
      </c>
      <c r="B481" s="247" t="s">
        <v>582</v>
      </c>
      <c r="C481" s="248">
        <v>0</v>
      </c>
      <c r="D481" s="248">
        <v>3100</v>
      </c>
      <c r="E481" s="249">
        <f t="shared" si="14"/>
        <v>3100</v>
      </c>
      <c r="F481" s="247" t="s">
        <v>1863</v>
      </c>
      <c r="G481" s="247" t="s">
        <v>1641</v>
      </c>
      <c r="H481" s="247" t="s">
        <v>1642</v>
      </c>
      <c r="I481" s="247" t="s">
        <v>2635</v>
      </c>
      <c r="J481" s="247" t="s">
        <v>2678</v>
      </c>
      <c r="K481" s="247" t="s">
        <v>2592</v>
      </c>
      <c r="L481" s="247" t="s">
        <v>2312</v>
      </c>
      <c r="M481" s="250">
        <v>0.4</v>
      </c>
      <c r="N481" s="251">
        <f t="shared" si="15"/>
        <v>1240</v>
      </c>
    </row>
    <row r="482" spans="1:14" ht="15">
      <c r="A482" s="247" t="s">
        <v>583</v>
      </c>
      <c r="B482" s="247" t="s">
        <v>584</v>
      </c>
      <c r="C482" s="248">
        <v>0</v>
      </c>
      <c r="D482" s="248">
        <v>6200</v>
      </c>
      <c r="E482" s="249">
        <f t="shared" si="14"/>
        <v>6200</v>
      </c>
      <c r="F482" s="247" t="s">
        <v>1863</v>
      </c>
      <c r="G482" s="247" t="s">
        <v>1641</v>
      </c>
      <c r="H482" s="247" t="s">
        <v>1642</v>
      </c>
      <c r="I482" s="247" t="s">
        <v>2635</v>
      </c>
      <c r="J482" s="247" t="s">
        <v>2678</v>
      </c>
      <c r="K482" s="247" t="s">
        <v>1675</v>
      </c>
      <c r="L482" s="247" t="s">
        <v>2312</v>
      </c>
      <c r="M482" s="250">
        <v>0.4</v>
      </c>
      <c r="N482" s="251">
        <f t="shared" si="15"/>
        <v>2480</v>
      </c>
    </row>
    <row r="483" spans="1:14" ht="15">
      <c r="A483" s="247" t="s">
        <v>585</v>
      </c>
      <c r="B483" s="247" t="s">
        <v>586</v>
      </c>
      <c r="C483" s="248">
        <v>0</v>
      </c>
      <c r="D483" s="248">
        <v>6200</v>
      </c>
      <c r="E483" s="249">
        <f t="shared" si="14"/>
        <v>6200</v>
      </c>
      <c r="F483" s="247" t="s">
        <v>1863</v>
      </c>
      <c r="G483" s="247" t="s">
        <v>1641</v>
      </c>
      <c r="H483" s="247" t="s">
        <v>1642</v>
      </c>
      <c r="I483" s="247" t="s">
        <v>2635</v>
      </c>
      <c r="J483" s="247" t="s">
        <v>587</v>
      </c>
      <c r="K483" s="247" t="s">
        <v>1630</v>
      </c>
      <c r="L483" s="247" t="s">
        <v>2312</v>
      </c>
      <c r="M483" s="250">
        <v>0.4</v>
      </c>
      <c r="N483" s="251">
        <f t="shared" si="15"/>
        <v>2480</v>
      </c>
    </row>
    <row r="484" spans="1:14" ht="15">
      <c r="A484" s="247" t="s">
        <v>588</v>
      </c>
      <c r="B484" s="247" t="s">
        <v>589</v>
      </c>
      <c r="C484" s="248">
        <v>0</v>
      </c>
      <c r="D484" s="248">
        <v>31000</v>
      </c>
      <c r="E484" s="249">
        <f t="shared" si="14"/>
        <v>31000</v>
      </c>
      <c r="F484" s="247" t="s">
        <v>1863</v>
      </c>
      <c r="G484" s="247" t="s">
        <v>1641</v>
      </c>
      <c r="H484" s="247" t="s">
        <v>1642</v>
      </c>
      <c r="I484" s="247" t="s">
        <v>2635</v>
      </c>
      <c r="J484" s="247" t="s">
        <v>587</v>
      </c>
      <c r="K484" s="247" t="s">
        <v>1864</v>
      </c>
      <c r="L484" s="247" t="s">
        <v>2312</v>
      </c>
      <c r="M484" s="250">
        <v>0.4</v>
      </c>
      <c r="N484" s="251">
        <f t="shared" si="15"/>
        <v>12400</v>
      </c>
    </row>
    <row r="485" spans="1:14" ht="15">
      <c r="A485" s="247" t="s">
        <v>590</v>
      </c>
      <c r="B485" s="247" t="s">
        <v>591</v>
      </c>
      <c r="C485" s="248">
        <v>0</v>
      </c>
      <c r="D485" s="248">
        <v>6200</v>
      </c>
      <c r="E485" s="249">
        <f t="shared" si="14"/>
        <v>6200</v>
      </c>
      <c r="F485" s="247" t="s">
        <v>1863</v>
      </c>
      <c r="G485" s="247" t="s">
        <v>1641</v>
      </c>
      <c r="H485" s="247" t="s">
        <v>1642</v>
      </c>
      <c r="I485" s="247" t="s">
        <v>2635</v>
      </c>
      <c r="J485" s="247" t="s">
        <v>587</v>
      </c>
      <c r="K485" s="247" t="s">
        <v>1635</v>
      </c>
      <c r="L485" s="247" t="s">
        <v>2312</v>
      </c>
      <c r="M485" s="250">
        <v>0.4</v>
      </c>
      <c r="N485" s="251">
        <f t="shared" si="15"/>
        <v>2480</v>
      </c>
    </row>
    <row r="486" spans="1:14" ht="15">
      <c r="A486" s="247" t="s">
        <v>592</v>
      </c>
      <c r="B486" s="247" t="s">
        <v>593</v>
      </c>
      <c r="C486" s="248">
        <v>0</v>
      </c>
      <c r="D486" s="248">
        <v>6200</v>
      </c>
      <c r="E486" s="249">
        <f t="shared" si="14"/>
        <v>6200</v>
      </c>
      <c r="F486" s="247" t="s">
        <v>1863</v>
      </c>
      <c r="G486" s="247" t="s">
        <v>1641</v>
      </c>
      <c r="H486" s="247" t="s">
        <v>1642</v>
      </c>
      <c r="I486" s="247" t="s">
        <v>2635</v>
      </c>
      <c r="J486" s="247" t="s">
        <v>587</v>
      </c>
      <c r="K486" s="247" t="s">
        <v>1641</v>
      </c>
      <c r="L486" s="247" t="s">
        <v>2312</v>
      </c>
      <c r="M486" s="250">
        <v>0.4</v>
      </c>
      <c r="N486" s="251">
        <f t="shared" si="15"/>
        <v>2480</v>
      </c>
    </row>
    <row r="487" spans="1:14" ht="15">
      <c r="A487" s="247" t="s">
        <v>594</v>
      </c>
      <c r="B487" s="247" t="s">
        <v>595</v>
      </c>
      <c r="C487" s="248">
        <v>0</v>
      </c>
      <c r="D487" s="248">
        <v>6200</v>
      </c>
      <c r="E487" s="249">
        <f t="shared" si="14"/>
        <v>6200</v>
      </c>
      <c r="F487" s="247" t="s">
        <v>1863</v>
      </c>
      <c r="G487" s="247" t="s">
        <v>1641</v>
      </c>
      <c r="H487" s="247" t="s">
        <v>1642</v>
      </c>
      <c r="I487" s="247" t="s">
        <v>2635</v>
      </c>
      <c r="J487" s="247" t="s">
        <v>587</v>
      </c>
      <c r="K487" s="247" t="s">
        <v>1645</v>
      </c>
      <c r="L487" s="247" t="s">
        <v>2312</v>
      </c>
      <c r="M487" s="250">
        <v>0.4</v>
      </c>
      <c r="N487" s="251">
        <f t="shared" si="15"/>
        <v>2480</v>
      </c>
    </row>
    <row r="488" spans="1:14" ht="15">
      <c r="A488" s="247" t="s">
        <v>596</v>
      </c>
      <c r="B488" s="247" t="s">
        <v>597</v>
      </c>
      <c r="C488" s="248">
        <v>0</v>
      </c>
      <c r="D488" s="248">
        <v>6200</v>
      </c>
      <c r="E488" s="249">
        <f t="shared" si="14"/>
        <v>6200</v>
      </c>
      <c r="F488" s="247" t="s">
        <v>1863</v>
      </c>
      <c r="G488" s="247" t="s">
        <v>1641</v>
      </c>
      <c r="H488" s="247" t="s">
        <v>1642</v>
      </c>
      <c r="I488" s="247" t="s">
        <v>2635</v>
      </c>
      <c r="J488" s="247" t="s">
        <v>587</v>
      </c>
      <c r="K488" s="247" t="s">
        <v>1647</v>
      </c>
      <c r="L488" s="247" t="s">
        <v>2312</v>
      </c>
      <c r="M488" s="250">
        <v>0.4</v>
      </c>
      <c r="N488" s="251">
        <f t="shared" si="15"/>
        <v>2480</v>
      </c>
    </row>
    <row r="489" spans="1:14" ht="15">
      <c r="A489" s="247" t="s">
        <v>598</v>
      </c>
      <c r="B489" s="247" t="s">
        <v>599</v>
      </c>
      <c r="C489" s="248">
        <v>0</v>
      </c>
      <c r="D489" s="248">
        <v>31000</v>
      </c>
      <c r="E489" s="249">
        <f t="shared" si="14"/>
        <v>31000</v>
      </c>
      <c r="F489" s="247" t="s">
        <v>1863</v>
      </c>
      <c r="G489" s="247" t="s">
        <v>1641</v>
      </c>
      <c r="H489" s="247" t="s">
        <v>1642</v>
      </c>
      <c r="I489" s="247" t="s">
        <v>2635</v>
      </c>
      <c r="J489" s="247" t="s">
        <v>587</v>
      </c>
      <c r="K489" s="247" t="s">
        <v>1651</v>
      </c>
      <c r="L489" s="247" t="s">
        <v>2312</v>
      </c>
      <c r="M489" s="250">
        <v>0.4</v>
      </c>
      <c r="N489" s="251">
        <f t="shared" si="15"/>
        <v>12400</v>
      </c>
    </row>
    <row r="490" spans="1:14" ht="15">
      <c r="A490" s="247" t="s">
        <v>600</v>
      </c>
      <c r="B490" s="247" t="s">
        <v>601</v>
      </c>
      <c r="C490" s="248">
        <v>0</v>
      </c>
      <c r="D490" s="248">
        <v>6200</v>
      </c>
      <c r="E490" s="249">
        <f t="shared" si="14"/>
        <v>6200</v>
      </c>
      <c r="F490" s="247" t="s">
        <v>1863</v>
      </c>
      <c r="G490" s="247" t="s">
        <v>1641</v>
      </c>
      <c r="H490" s="247" t="s">
        <v>1642</v>
      </c>
      <c r="I490" s="247" t="s">
        <v>2635</v>
      </c>
      <c r="J490" s="247" t="s">
        <v>587</v>
      </c>
      <c r="K490" s="247" t="s">
        <v>1654</v>
      </c>
      <c r="L490" s="247" t="s">
        <v>2312</v>
      </c>
      <c r="M490" s="250">
        <v>0.4</v>
      </c>
      <c r="N490" s="251">
        <f t="shared" si="15"/>
        <v>2480</v>
      </c>
    </row>
    <row r="491" spans="1:14" ht="15">
      <c r="A491" s="247" t="s">
        <v>602</v>
      </c>
      <c r="B491" s="247" t="s">
        <v>603</v>
      </c>
      <c r="C491" s="248">
        <v>0</v>
      </c>
      <c r="D491" s="248">
        <v>6200</v>
      </c>
      <c r="E491" s="249">
        <f t="shared" si="14"/>
        <v>6200</v>
      </c>
      <c r="F491" s="247" t="s">
        <v>1863</v>
      </c>
      <c r="G491" s="247" t="s">
        <v>1641</v>
      </c>
      <c r="H491" s="247" t="s">
        <v>1642</v>
      </c>
      <c r="I491" s="247" t="s">
        <v>2635</v>
      </c>
      <c r="J491" s="247" t="s">
        <v>587</v>
      </c>
      <c r="K491" s="247" t="s">
        <v>1660</v>
      </c>
      <c r="L491" s="247" t="s">
        <v>2312</v>
      </c>
      <c r="M491" s="250">
        <v>0.4</v>
      </c>
      <c r="N491" s="251">
        <f t="shared" si="15"/>
        <v>2480</v>
      </c>
    </row>
    <row r="492" spans="1:14" ht="15">
      <c r="A492" s="247" t="s">
        <v>604</v>
      </c>
      <c r="B492" s="247" t="s">
        <v>605</v>
      </c>
      <c r="C492" s="248">
        <v>0</v>
      </c>
      <c r="D492" s="248">
        <v>6200</v>
      </c>
      <c r="E492" s="249">
        <f t="shared" si="14"/>
        <v>6200</v>
      </c>
      <c r="F492" s="247" t="s">
        <v>1863</v>
      </c>
      <c r="G492" s="247" t="s">
        <v>1641</v>
      </c>
      <c r="H492" s="247" t="s">
        <v>1642</v>
      </c>
      <c r="I492" s="247" t="s">
        <v>2635</v>
      </c>
      <c r="J492" s="247" t="s">
        <v>587</v>
      </c>
      <c r="K492" s="247" t="s">
        <v>1910</v>
      </c>
      <c r="L492" s="247" t="s">
        <v>2312</v>
      </c>
      <c r="M492" s="250">
        <v>0.4</v>
      </c>
      <c r="N492" s="251">
        <f t="shared" si="15"/>
        <v>2480</v>
      </c>
    </row>
    <row r="493" spans="1:14" ht="15">
      <c r="A493" s="247" t="s">
        <v>606</v>
      </c>
      <c r="B493" s="247" t="s">
        <v>607</v>
      </c>
      <c r="C493" s="248">
        <v>0</v>
      </c>
      <c r="D493" s="248">
        <v>6200</v>
      </c>
      <c r="E493" s="249">
        <f t="shared" si="14"/>
        <v>6200</v>
      </c>
      <c r="F493" s="247" t="s">
        <v>1863</v>
      </c>
      <c r="G493" s="247" t="s">
        <v>1641</v>
      </c>
      <c r="H493" s="247" t="s">
        <v>1642</v>
      </c>
      <c r="I493" s="247" t="s">
        <v>2635</v>
      </c>
      <c r="J493" s="247" t="s">
        <v>587</v>
      </c>
      <c r="K493" s="247" t="s">
        <v>1663</v>
      </c>
      <c r="L493" s="247" t="s">
        <v>2312</v>
      </c>
      <c r="M493" s="250">
        <v>0.4</v>
      </c>
      <c r="N493" s="251">
        <f t="shared" si="15"/>
        <v>2480</v>
      </c>
    </row>
    <row r="494" spans="1:14" ht="15">
      <c r="A494" s="247" t="s">
        <v>608</v>
      </c>
      <c r="B494" s="247" t="s">
        <v>609</v>
      </c>
      <c r="C494" s="248">
        <v>0</v>
      </c>
      <c r="D494" s="248">
        <v>6200</v>
      </c>
      <c r="E494" s="249">
        <f t="shared" si="14"/>
        <v>6200</v>
      </c>
      <c r="F494" s="247" t="s">
        <v>1863</v>
      </c>
      <c r="G494" s="247" t="s">
        <v>1641</v>
      </c>
      <c r="H494" s="247" t="s">
        <v>1642</v>
      </c>
      <c r="I494" s="247" t="s">
        <v>2635</v>
      </c>
      <c r="J494" s="247" t="s">
        <v>587</v>
      </c>
      <c r="K494" s="247" t="s">
        <v>1664</v>
      </c>
      <c r="L494" s="247" t="s">
        <v>2312</v>
      </c>
      <c r="M494" s="250">
        <v>0.4</v>
      </c>
      <c r="N494" s="251">
        <f t="shared" si="15"/>
        <v>2480</v>
      </c>
    </row>
    <row r="495" spans="1:14" ht="15">
      <c r="A495" s="247" t="s">
        <v>610</v>
      </c>
      <c r="B495" s="247" t="s">
        <v>611</v>
      </c>
      <c r="C495" s="248">
        <v>0</v>
      </c>
      <c r="D495" s="248">
        <v>6200</v>
      </c>
      <c r="E495" s="249">
        <f t="shared" si="14"/>
        <v>6200</v>
      </c>
      <c r="F495" s="247" t="s">
        <v>1863</v>
      </c>
      <c r="G495" s="247" t="s">
        <v>1641</v>
      </c>
      <c r="H495" s="247" t="s">
        <v>1642</v>
      </c>
      <c r="I495" s="247" t="s">
        <v>2635</v>
      </c>
      <c r="J495" s="247" t="s">
        <v>587</v>
      </c>
      <c r="K495" s="247" t="s">
        <v>2311</v>
      </c>
      <c r="L495" s="247" t="s">
        <v>2312</v>
      </c>
      <c r="M495" s="250">
        <v>0.4</v>
      </c>
      <c r="N495" s="251">
        <f t="shared" si="15"/>
        <v>2480</v>
      </c>
    </row>
    <row r="496" spans="1:14" ht="15">
      <c r="A496" s="247" t="s">
        <v>612</v>
      </c>
      <c r="B496" s="247" t="s">
        <v>613</v>
      </c>
      <c r="C496" s="248">
        <v>0</v>
      </c>
      <c r="D496" s="248">
        <v>6200</v>
      </c>
      <c r="E496" s="249">
        <f t="shared" si="14"/>
        <v>6200</v>
      </c>
      <c r="F496" s="247" t="s">
        <v>1863</v>
      </c>
      <c r="G496" s="247" t="s">
        <v>1641</v>
      </c>
      <c r="H496" s="247" t="s">
        <v>1642</v>
      </c>
      <c r="I496" s="247" t="s">
        <v>2635</v>
      </c>
      <c r="J496" s="247" t="s">
        <v>587</v>
      </c>
      <c r="K496" s="247" t="s">
        <v>2366</v>
      </c>
      <c r="L496" s="247" t="s">
        <v>2312</v>
      </c>
      <c r="M496" s="250">
        <v>0.4</v>
      </c>
      <c r="N496" s="251">
        <f t="shared" si="15"/>
        <v>2480</v>
      </c>
    </row>
    <row r="497" spans="1:14" ht="15">
      <c r="A497" s="247" t="s">
        <v>614</v>
      </c>
      <c r="B497" s="247" t="s">
        <v>615</v>
      </c>
      <c r="C497" s="248">
        <v>0</v>
      </c>
      <c r="D497" s="248">
        <v>3100</v>
      </c>
      <c r="E497" s="249">
        <f t="shared" si="14"/>
        <v>3100</v>
      </c>
      <c r="F497" s="247" t="s">
        <v>1863</v>
      </c>
      <c r="G497" s="247" t="s">
        <v>1641</v>
      </c>
      <c r="H497" s="247" t="s">
        <v>1642</v>
      </c>
      <c r="I497" s="247" t="s">
        <v>2635</v>
      </c>
      <c r="J497" s="247" t="s">
        <v>587</v>
      </c>
      <c r="K497" s="247" t="s">
        <v>1665</v>
      </c>
      <c r="L497" s="247" t="s">
        <v>2312</v>
      </c>
      <c r="M497" s="250">
        <v>0.4</v>
      </c>
      <c r="N497" s="251">
        <f t="shared" si="15"/>
        <v>1240</v>
      </c>
    </row>
    <row r="498" spans="1:14" ht="15">
      <c r="A498" s="247" t="s">
        <v>616</v>
      </c>
      <c r="B498" s="247" t="s">
        <v>617</v>
      </c>
      <c r="C498" s="248">
        <v>0</v>
      </c>
      <c r="D498" s="248">
        <v>3100</v>
      </c>
      <c r="E498" s="249">
        <f t="shared" si="14"/>
        <v>3100</v>
      </c>
      <c r="F498" s="247" t="s">
        <v>1863</v>
      </c>
      <c r="G498" s="247" t="s">
        <v>1641</v>
      </c>
      <c r="H498" s="247" t="s">
        <v>1642</v>
      </c>
      <c r="I498" s="247" t="s">
        <v>2635</v>
      </c>
      <c r="J498" s="247" t="s">
        <v>587</v>
      </c>
      <c r="K498" s="247" t="s">
        <v>618</v>
      </c>
      <c r="L498" s="247" t="s">
        <v>2312</v>
      </c>
      <c r="M498" s="250">
        <v>0.4</v>
      </c>
      <c r="N498" s="251">
        <f t="shared" si="15"/>
        <v>1240</v>
      </c>
    </row>
    <row r="499" spans="1:14" ht="15">
      <c r="A499" s="247" t="s">
        <v>619</v>
      </c>
      <c r="B499" s="247" t="s">
        <v>620</v>
      </c>
      <c r="C499" s="248">
        <v>0</v>
      </c>
      <c r="D499" s="248">
        <v>3100</v>
      </c>
      <c r="E499" s="249">
        <f t="shared" si="14"/>
        <v>3100</v>
      </c>
      <c r="F499" s="247" t="s">
        <v>1863</v>
      </c>
      <c r="G499" s="247" t="s">
        <v>1641</v>
      </c>
      <c r="H499" s="247" t="s">
        <v>1642</v>
      </c>
      <c r="I499" s="247" t="s">
        <v>2635</v>
      </c>
      <c r="J499" s="247" t="s">
        <v>587</v>
      </c>
      <c r="K499" s="247" t="s">
        <v>621</v>
      </c>
      <c r="L499" s="247" t="s">
        <v>2312</v>
      </c>
      <c r="M499" s="250">
        <v>0.4</v>
      </c>
      <c r="N499" s="251">
        <f t="shared" si="15"/>
        <v>1240</v>
      </c>
    </row>
    <row r="500" spans="1:14" ht="15">
      <c r="A500" s="247" t="s">
        <v>622</v>
      </c>
      <c r="B500" s="247" t="s">
        <v>623</v>
      </c>
      <c r="C500" s="248">
        <v>0</v>
      </c>
      <c r="D500" s="248">
        <v>3100</v>
      </c>
      <c r="E500" s="249">
        <f t="shared" si="14"/>
        <v>3100</v>
      </c>
      <c r="F500" s="247" t="s">
        <v>1863</v>
      </c>
      <c r="G500" s="247" t="s">
        <v>1641</v>
      </c>
      <c r="H500" s="247" t="s">
        <v>1642</v>
      </c>
      <c r="I500" s="247" t="s">
        <v>2635</v>
      </c>
      <c r="J500" s="247" t="s">
        <v>587</v>
      </c>
      <c r="K500" s="247" t="s">
        <v>624</v>
      </c>
      <c r="L500" s="247" t="s">
        <v>2312</v>
      </c>
      <c r="M500" s="250">
        <v>0.4</v>
      </c>
      <c r="N500" s="251">
        <f t="shared" si="15"/>
        <v>1240</v>
      </c>
    </row>
    <row r="501" spans="1:14" ht="15">
      <c r="A501" s="247" t="s">
        <v>625</v>
      </c>
      <c r="B501" s="247" t="s">
        <v>626</v>
      </c>
      <c r="C501" s="248">
        <v>0</v>
      </c>
      <c r="D501" s="248">
        <v>6200</v>
      </c>
      <c r="E501" s="249">
        <f t="shared" si="14"/>
        <v>6200</v>
      </c>
      <c r="F501" s="247" t="s">
        <v>1863</v>
      </c>
      <c r="G501" s="247" t="s">
        <v>1641</v>
      </c>
      <c r="H501" s="247" t="s">
        <v>1642</v>
      </c>
      <c r="I501" s="247" t="s">
        <v>2635</v>
      </c>
      <c r="J501" s="247" t="s">
        <v>627</v>
      </c>
      <c r="K501" s="247" t="s">
        <v>1630</v>
      </c>
      <c r="L501" s="247" t="s">
        <v>2312</v>
      </c>
      <c r="M501" s="250">
        <v>0.4</v>
      </c>
      <c r="N501" s="251">
        <f t="shared" si="15"/>
        <v>2480</v>
      </c>
    </row>
    <row r="502" spans="1:14" ht="15">
      <c r="A502" s="247" t="s">
        <v>628</v>
      </c>
      <c r="B502" s="247" t="s">
        <v>629</v>
      </c>
      <c r="C502" s="248">
        <v>0</v>
      </c>
      <c r="D502" s="248">
        <v>31000</v>
      </c>
      <c r="E502" s="249">
        <f t="shared" si="14"/>
        <v>31000</v>
      </c>
      <c r="F502" s="247" t="s">
        <v>1863</v>
      </c>
      <c r="G502" s="247" t="s">
        <v>1641</v>
      </c>
      <c r="H502" s="247" t="s">
        <v>1642</v>
      </c>
      <c r="I502" s="247" t="s">
        <v>2635</v>
      </c>
      <c r="J502" s="247" t="s">
        <v>627</v>
      </c>
      <c r="K502" s="247" t="s">
        <v>1864</v>
      </c>
      <c r="L502" s="247" t="s">
        <v>2312</v>
      </c>
      <c r="M502" s="250">
        <v>0.4</v>
      </c>
      <c r="N502" s="251">
        <f t="shared" si="15"/>
        <v>12400</v>
      </c>
    </row>
    <row r="503" spans="1:14" ht="15">
      <c r="A503" s="247" t="s">
        <v>630</v>
      </c>
      <c r="B503" s="247" t="s">
        <v>631</v>
      </c>
      <c r="C503" s="248">
        <v>0</v>
      </c>
      <c r="D503" s="248">
        <v>6200</v>
      </c>
      <c r="E503" s="249">
        <f t="shared" si="14"/>
        <v>6200</v>
      </c>
      <c r="F503" s="247" t="s">
        <v>1863</v>
      </c>
      <c r="G503" s="247" t="s">
        <v>1641</v>
      </c>
      <c r="H503" s="247" t="s">
        <v>1642</v>
      </c>
      <c r="I503" s="247" t="s">
        <v>2635</v>
      </c>
      <c r="J503" s="247" t="s">
        <v>627</v>
      </c>
      <c r="K503" s="247" t="s">
        <v>1635</v>
      </c>
      <c r="L503" s="247" t="s">
        <v>2312</v>
      </c>
      <c r="M503" s="250">
        <v>0.4</v>
      </c>
      <c r="N503" s="251">
        <f t="shared" si="15"/>
        <v>2480</v>
      </c>
    </row>
    <row r="504" spans="1:14" ht="15">
      <c r="A504" s="247" t="s">
        <v>632</v>
      </c>
      <c r="B504" s="247" t="s">
        <v>633</v>
      </c>
      <c r="C504" s="248">
        <v>0</v>
      </c>
      <c r="D504" s="248">
        <v>6200</v>
      </c>
      <c r="E504" s="249">
        <f t="shared" si="14"/>
        <v>6200</v>
      </c>
      <c r="F504" s="247" t="s">
        <v>1863</v>
      </c>
      <c r="G504" s="247" t="s">
        <v>1641</v>
      </c>
      <c r="H504" s="247" t="s">
        <v>1642</v>
      </c>
      <c r="I504" s="247" t="s">
        <v>2635</v>
      </c>
      <c r="J504" s="247" t="s">
        <v>627</v>
      </c>
      <c r="K504" s="247" t="s">
        <v>1641</v>
      </c>
      <c r="L504" s="247" t="s">
        <v>2312</v>
      </c>
      <c r="M504" s="250">
        <v>0.4</v>
      </c>
      <c r="N504" s="251">
        <f t="shared" si="15"/>
        <v>2480</v>
      </c>
    </row>
    <row r="505" spans="1:14" ht="15">
      <c r="A505" s="247" t="s">
        <v>634</v>
      </c>
      <c r="B505" s="247" t="s">
        <v>635</v>
      </c>
      <c r="C505" s="248">
        <v>0</v>
      </c>
      <c r="D505" s="248">
        <v>6200</v>
      </c>
      <c r="E505" s="249">
        <f t="shared" si="14"/>
        <v>6200</v>
      </c>
      <c r="F505" s="247" t="s">
        <v>1863</v>
      </c>
      <c r="G505" s="247" t="s">
        <v>1641</v>
      </c>
      <c r="H505" s="247" t="s">
        <v>1642</v>
      </c>
      <c r="I505" s="247" t="s">
        <v>2635</v>
      </c>
      <c r="J505" s="247" t="s">
        <v>627</v>
      </c>
      <c r="K505" s="247" t="s">
        <v>1645</v>
      </c>
      <c r="L505" s="247" t="s">
        <v>2312</v>
      </c>
      <c r="M505" s="250">
        <v>0.4</v>
      </c>
      <c r="N505" s="251">
        <f t="shared" si="15"/>
        <v>2480</v>
      </c>
    </row>
    <row r="506" spans="1:14" ht="15">
      <c r="A506" s="247" t="s">
        <v>636</v>
      </c>
      <c r="B506" s="247" t="s">
        <v>637</v>
      </c>
      <c r="C506" s="248">
        <v>0</v>
      </c>
      <c r="D506" s="248">
        <v>6200</v>
      </c>
      <c r="E506" s="249">
        <f t="shared" si="14"/>
        <v>6200</v>
      </c>
      <c r="F506" s="247" t="s">
        <v>1863</v>
      </c>
      <c r="G506" s="247" t="s">
        <v>1641</v>
      </c>
      <c r="H506" s="247" t="s">
        <v>1642</v>
      </c>
      <c r="I506" s="247" t="s">
        <v>2635</v>
      </c>
      <c r="J506" s="247" t="s">
        <v>627</v>
      </c>
      <c r="K506" s="247" t="s">
        <v>1647</v>
      </c>
      <c r="L506" s="247" t="s">
        <v>2312</v>
      </c>
      <c r="M506" s="250">
        <v>0.4</v>
      </c>
      <c r="N506" s="251">
        <f t="shared" si="15"/>
        <v>2480</v>
      </c>
    </row>
    <row r="507" spans="1:14" ht="15">
      <c r="A507" s="247" t="s">
        <v>638</v>
      </c>
      <c r="B507" s="247" t="s">
        <v>639</v>
      </c>
      <c r="C507" s="248">
        <v>0</v>
      </c>
      <c r="D507" s="248">
        <v>31000</v>
      </c>
      <c r="E507" s="249">
        <f t="shared" si="14"/>
        <v>31000</v>
      </c>
      <c r="F507" s="247" t="s">
        <v>1863</v>
      </c>
      <c r="G507" s="247" t="s">
        <v>1641</v>
      </c>
      <c r="H507" s="247" t="s">
        <v>1642</v>
      </c>
      <c r="I507" s="247" t="s">
        <v>2635</v>
      </c>
      <c r="J507" s="247" t="s">
        <v>627</v>
      </c>
      <c r="K507" s="247" t="s">
        <v>1651</v>
      </c>
      <c r="L507" s="247" t="s">
        <v>2312</v>
      </c>
      <c r="M507" s="250">
        <v>0.4</v>
      </c>
      <c r="N507" s="251">
        <f t="shared" si="15"/>
        <v>12400</v>
      </c>
    </row>
    <row r="508" spans="1:14" ht="15">
      <c r="A508" s="247" t="s">
        <v>640</v>
      </c>
      <c r="B508" s="247" t="s">
        <v>641</v>
      </c>
      <c r="C508" s="248">
        <v>0</v>
      </c>
      <c r="D508" s="248">
        <v>6200</v>
      </c>
      <c r="E508" s="249">
        <f t="shared" si="14"/>
        <v>6200</v>
      </c>
      <c r="F508" s="247" t="s">
        <v>1863</v>
      </c>
      <c r="G508" s="247" t="s">
        <v>1641</v>
      </c>
      <c r="H508" s="247" t="s">
        <v>1642</v>
      </c>
      <c r="I508" s="247" t="s">
        <v>2635</v>
      </c>
      <c r="J508" s="247" t="s">
        <v>627</v>
      </c>
      <c r="K508" s="247" t="s">
        <v>1654</v>
      </c>
      <c r="L508" s="247" t="s">
        <v>2312</v>
      </c>
      <c r="M508" s="250">
        <v>0.4</v>
      </c>
      <c r="N508" s="251">
        <f t="shared" si="15"/>
        <v>2480</v>
      </c>
    </row>
    <row r="509" spans="1:14" ht="15">
      <c r="A509" s="247" t="s">
        <v>642</v>
      </c>
      <c r="B509" s="247" t="s">
        <v>643</v>
      </c>
      <c r="C509" s="248">
        <v>0</v>
      </c>
      <c r="D509" s="248">
        <v>6200</v>
      </c>
      <c r="E509" s="249">
        <f t="shared" si="14"/>
        <v>6200</v>
      </c>
      <c r="F509" s="247" t="s">
        <v>1863</v>
      </c>
      <c r="G509" s="247" t="s">
        <v>1641</v>
      </c>
      <c r="H509" s="247" t="s">
        <v>1642</v>
      </c>
      <c r="I509" s="247" t="s">
        <v>2635</v>
      </c>
      <c r="J509" s="247" t="s">
        <v>627</v>
      </c>
      <c r="K509" s="247" t="s">
        <v>1660</v>
      </c>
      <c r="L509" s="247" t="s">
        <v>2312</v>
      </c>
      <c r="M509" s="250">
        <v>0.4</v>
      </c>
      <c r="N509" s="251">
        <f t="shared" si="15"/>
        <v>2480</v>
      </c>
    </row>
    <row r="510" spans="1:14" ht="15">
      <c r="A510" s="247" t="s">
        <v>644</v>
      </c>
      <c r="B510" s="247" t="s">
        <v>645</v>
      </c>
      <c r="C510" s="248">
        <v>0</v>
      </c>
      <c r="D510" s="248">
        <v>6200</v>
      </c>
      <c r="E510" s="249">
        <f t="shared" si="14"/>
        <v>6200</v>
      </c>
      <c r="F510" s="247" t="s">
        <v>1863</v>
      </c>
      <c r="G510" s="247" t="s">
        <v>1641</v>
      </c>
      <c r="H510" s="247" t="s">
        <v>1642</v>
      </c>
      <c r="I510" s="247" t="s">
        <v>2635</v>
      </c>
      <c r="J510" s="247" t="s">
        <v>627</v>
      </c>
      <c r="K510" s="247" t="s">
        <v>1910</v>
      </c>
      <c r="L510" s="247" t="s">
        <v>2312</v>
      </c>
      <c r="M510" s="250">
        <v>0.4</v>
      </c>
      <c r="N510" s="251">
        <f t="shared" si="15"/>
        <v>2480</v>
      </c>
    </row>
    <row r="511" spans="1:14" ht="15">
      <c r="A511" s="247" t="s">
        <v>646</v>
      </c>
      <c r="B511" s="247" t="s">
        <v>647</v>
      </c>
      <c r="C511" s="248">
        <v>0</v>
      </c>
      <c r="D511" s="248">
        <v>6200</v>
      </c>
      <c r="E511" s="249">
        <f t="shared" si="14"/>
        <v>6200</v>
      </c>
      <c r="F511" s="247" t="s">
        <v>1863</v>
      </c>
      <c r="G511" s="247" t="s">
        <v>1641</v>
      </c>
      <c r="H511" s="247" t="s">
        <v>1642</v>
      </c>
      <c r="I511" s="247" t="s">
        <v>2635</v>
      </c>
      <c r="J511" s="247" t="s">
        <v>627</v>
      </c>
      <c r="K511" s="247" t="s">
        <v>1664</v>
      </c>
      <c r="L511" s="247" t="s">
        <v>2312</v>
      </c>
      <c r="M511" s="250">
        <v>0.4</v>
      </c>
      <c r="N511" s="251">
        <f t="shared" si="15"/>
        <v>2480</v>
      </c>
    </row>
    <row r="512" spans="1:14" ht="15">
      <c r="A512" s="247" t="s">
        <v>648</v>
      </c>
      <c r="B512" s="247" t="s">
        <v>649</v>
      </c>
      <c r="C512" s="248">
        <v>0</v>
      </c>
      <c r="D512" s="248">
        <v>6200</v>
      </c>
      <c r="E512" s="249">
        <f t="shared" si="14"/>
        <v>6200</v>
      </c>
      <c r="F512" s="247" t="s">
        <v>1863</v>
      </c>
      <c r="G512" s="247" t="s">
        <v>1641</v>
      </c>
      <c r="H512" s="247" t="s">
        <v>1642</v>
      </c>
      <c r="I512" s="247" t="s">
        <v>2635</v>
      </c>
      <c r="J512" s="247" t="s">
        <v>627</v>
      </c>
      <c r="K512" s="247" t="s">
        <v>2311</v>
      </c>
      <c r="L512" s="247" t="s">
        <v>2312</v>
      </c>
      <c r="M512" s="250">
        <v>0.4</v>
      </c>
      <c r="N512" s="251">
        <f t="shared" si="15"/>
        <v>2480</v>
      </c>
    </row>
    <row r="513" spans="1:14" ht="15">
      <c r="A513" s="247" t="s">
        <v>650</v>
      </c>
      <c r="B513" s="247" t="s">
        <v>651</v>
      </c>
      <c r="C513" s="248">
        <v>0</v>
      </c>
      <c r="D513" s="248">
        <v>6200</v>
      </c>
      <c r="E513" s="249">
        <f t="shared" si="14"/>
        <v>6200</v>
      </c>
      <c r="F513" s="247" t="s">
        <v>1863</v>
      </c>
      <c r="G513" s="247" t="s">
        <v>1641</v>
      </c>
      <c r="H513" s="247" t="s">
        <v>1642</v>
      </c>
      <c r="I513" s="247" t="s">
        <v>2635</v>
      </c>
      <c r="J513" s="247" t="s">
        <v>627</v>
      </c>
      <c r="K513" s="247" t="s">
        <v>2366</v>
      </c>
      <c r="L513" s="247" t="s">
        <v>2312</v>
      </c>
      <c r="M513" s="250">
        <v>0.4</v>
      </c>
      <c r="N513" s="251">
        <f t="shared" si="15"/>
        <v>2480</v>
      </c>
    </row>
    <row r="514" spans="1:14" ht="15">
      <c r="A514" s="247" t="s">
        <v>652</v>
      </c>
      <c r="B514" s="247" t="s">
        <v>653</v>
      </c>
      <c r="C514" s="248">
        <v>0</v>
      </c>
      <c r="D514" s="248">
        <v>6200</v>
      </c>
      <c r="E514" s="249">
        <f aca="true" t="shared" si="16" ref="E514:E577">+D514-C514</f>
        <v>6200</v>
      </c>
      <c r="F514" s="247" t="s">
        <v>1863</v>
      </c>
      <c r="G514" s="247" t="s">
        <v>1641</v>
      </c>
      <c r="H514" s="247" t="s">
        <v>1642</v>
      </c>
      <c r="I514" s="247" t="s">
        <v>2635</v>
      </c>
      <c r="J514" s="247" t="s">
        <v>627</v>
      </c>
      <c r="K514" s="247" t="s">
        <v>2366</v>
      </c>
      <c r="L514" s="247" t="s">
        <v>2312</v>
      </c>
      <c r="M514" s="250">
        <v>0.4</v>
      </c>
      <c r="N514" s="251">
        <f aca="true" t="shared" si="17" ref="N514:N577">+M514*E514</f>
        <v>2480</v>
      </c>
    </row>
    <row r="515" spans="1:14" ht="15">
      <c r="A515" s="247" t="s">
        <v>654</v>
      </c>
      <c r="B515" s="247" t="s">
        <v>655</v>
      </c>
      <c r="C515" s="248">
        <v>0</v>
      </c>
      <c r="D515" s="248">
        <v>3305</v>
      </c>
      <c r="E515" s="249">
        <f t="shared" si="16"/>
        <v>3305</v>
      </c>
      <c r="F515" s="247" t="s">
        <v>1863</v>
      </c>
      <c r="G515" s="247" t="s">
        <v>1641</v>
      </c>
      <c r="H515" s="247" t="s">
        <v>1642</v>
      </c>
      <c r="I515" s="247" t="s">
        <v>2635</v>
      </c>
      <c r="J515" s="247" t="s">
        <v>627</v>
      </c>
      <c r="K515" s="247" t="s">
        <v>1665</v>
      </c>
      <c r="L515" s="247" t="s">
        <v>2312</v>
      </c>
      <c r="M515" s="250">
        <v>0.4</v>
      </c>
      <c r="N515" s="251">
        <f t="shared" si="17"/>
        <v>1322</v>
      </c>
    </row>
    <row r="516" spans="1:14" ht="15">
      <c r="A516" s="247" t="s">
        <v>656</v>
      </c>
      <c r="B516" s="247" t="s">
        <v>657</v>
      </c>
      <c r="C516" s="248">
        <v>0</v>
      </c>
      <c r="D516" s="248">
        <v>3100</v>
      </c>
      <c r="E516" s="249">
        <f t="shared" si="16"/>
        <v>3100</v>
      </c>
      <c r="F516" s="247" t="s">
        <v>1863</v>
      </c>
      <c r="G516" s="247" t="s">
        <v>1641</v>
      </c>
      <c r="H516" s="247" t="s">
        <v>1642</v>
      </c>
      <c r="I516" s="247" t="s">
        <v>2635</v>
      </c>
      <c r="J516" s="247" t="s">
        <v>627</v>
      </c>
      <c r="K516" s="247" t="s">
        <v>658</v>
      </c>
      <c r="L516" s="247" t="s">
        <v>2312</v>
      </c>
      <c r="M516" s="250">
        <v>0.4</v>
      </c>
      <c r="N516" s="251">
        <f t="shared" si="17"/>
        <v>1240</v>
      </c>
    </row>
    <row r="517" spans="1:14" ht="15">
      <c r="A517" s="247" t="s">
        <v>659</v>
      </c>
      <c r="B517" s="247" t="s">
        <v>584</v>
      </c>
      <c r="C517" s="248">
        <v>0</v>
      </c>
      <c r="D517" s="248">
        <v>3671.4</v>
      </c>
      <c r="E517" s="249">
        <f t="shared" si="16"/>
        <v>3671.4</v>
      </c>
      <c r="F517" s="247" t="s">
        <v>1863</v>
      </c>
      <c r="G517" s="247" t="s">
        <v>1641</v>
      </c>
      <c r="H517" s="247" t="s">
        <v>1642</v>
      </c>
      <c r="I517" s="247" t="s">
        <v>2635</v>
      </c>
      <c r="J517" s="247" t="s">
        <v>627</v>
      </c>
      <c r="K517" s="247" t="s">
        <v>621</v>
      </c>
      <c r="L517" s="247" t="s">
        <v>2312</v>
      </c>
      <c r="M517" s="250">
        <v>0.4</v>
      </c>
      <c r="N517" s="251">
        <f t="shared" si="17"/>
        <v>1468.5600000000002</v>
      </c>
    </row>
    <row r="518" spans="1:14" ht="15">
      <c r="A518" s="247" t="s">
        <v>660</v>
      </c>
      <c r="B518" s="247" t="s">
        <v>617</v>
      </c>
      <c r="C518" s="248">
        <v>0</v>
      </c>
      <c r="D518" s="248">
        <v>3671.4</v>
      </c>
      <c r="E518" s="249">
        <f t="shared" si="16"/>
        <v>3671.4</v>
      </c>
      <c r="F518" s="247" t="s">
        <v>1863</v>
      </c>
      <c r="G518" s="247" t="s">
        <v>1641</v>
      </c>
      <c r="H518" s="247" t="s">
        <v>1642</v>
      </c>
      <c r="I518" s="247" t="s">
        <v>2635</v>
      </c>
      <c r="J518" s="247" t="s">
        <v>627</v>
      </c>
      <c r="K518" s="247" t="s">
        <v>624</v>
      </c>
      <c r="L518" s="247" t="s">
        <v>2312</v>
      </c>
      <c r="M518" s="250">
        <v>0.4</v>
      </c>
      <c r="N518" s="251">
        <f t="shared" si="17"/>
        <v>1468.5600000000002</v>
      </c>
    </row>
    <row r="519" spans="1:14" ht="15">
      <c r="A519" s="247" t="s">
        <v>661</v>
      </c>
      <c r="B519" s="247" t="s">
        <v>662</v>
      </c>
      <c r="C519" s="248">
        <v>4098.81</v>
      </c>
      <c r="D519" s="248">
        <v>5465.08</v>
      </c>
      <c r="E519" s="249">
        <f t="shared" si="16"/>
        <v>1366.2699999999995</v>
      </c>
      <c r="F519" s="247" t="s">
        <v>1863</v>
      </c>
      <c r="G519" s="247" t="s">
        <v>1641</v>
      </c>
      <c r="H519" s="247" t="s">
        <v>1642</v>
      </c>
      <c r="I519" s="247" t="s">
        <v>2635</v>
      </c>
      <c r="J519" s="247" t="s">
        <v>663</v>
      </c>
      <c r="K519" s="247" t="s">
        <v>1645</v>
      </c>
      <c r="L519" s="247" t="s">
        <v>2312</v>
      </c>
      <c r="M519" s="250">
        <v>0.4</v>
      </c>
      <c r="N519" s="251">
        <f t="shared" si="17"/>
        <v>546.5079999999998</v>
      </c>
    </row>
    <row r="520" spans="1:14" ht="15">
      <c r="A520" s="247" t="s">
        <v>664</v>
      </c>
      <c r="B520" s="247" t="s">
        <v>665</v>
      </c>
      <c r="C520" s="248">
        <v>8228.805</v>
      </c>
      <c r="D520" s="248">
        <v>10971.74</v>
      </c>
      <c r="E520" s="249">
        <f t="shared" si="16"/>
        <v>2742.9349999999995</v>
      </c>
      <c r="F520" s="247" t="s">
        <v>1863</v>
      </c>
      <c r="G520" s="247" t="s">
        <v>1641</v>
      </c>
      <c r="H520" s="247" t="s">
        <v>1642</v>
      </c>
      <c r="I520" s="247" t="s">
        <v>2635</v>
      </c>
      <c r="J520" s="247" t="s">
        <v>663</v>
      </c>
      <c r="K520" s="247" t="s">
        <v>1645</v>
      </c>
      <c r="L520" s="247" t="s">
        <v>2312</v>
      </c>
      <c r="M520" s="250">
        <v>0.4</v>
      </c>
      <c r="N520" s="251">
        <f t="shared" si="17"/>
        <v>1097.1739999999998</v>
      </c>
    </row>
    <row r="521" spans="1:14" ht="15">
      <c r="A521" s="247" t="s">
        <v>666</v>
      </c>
      <c r="B521" s="247" t="s">
        <v>667</v>
      </c>
      <c r="C521" s="248">
        <v>1860</v>
      </c>
      <c r="D521" s="248">
        <v>2480</v>
      </c>
      <c r="E521" s="249">
        <f t="shared" si="16"/>
        <v>620</v>
      </c>
      <c r="F521" s="247" t="s">
        <v>1863</v>
      </c>
      <c r="G521" s="247" t="s">
        <v>1641</v>
      </c>
      <c r="H521" s="247" t="s">
        <v>1642</v>
      </c>
      <c r="I521" s="247" t="s">
        <v>2635</v>
      </c>
      <c r="J521" s="247" t="s">
        <v>663</v>
      </c>
      <c r="K521" s="247" t="s">
        <v>1647</v>
      </c>
      <c r="L521" s="247" t="s">
        <v>2312</v>
      </c>
      <c r="M521" s="250">
        <v>0.4</v>
      </c>
      <c r="N521" s="251">
        <f t="shared" si="17"/>
        <v>248</v>
      </c>
    </row>
    <row r="522" spans="1:14" ht="15">
      <c r="A522" s="247" t="s">
        <v>668</v>
      </c>
      <c r="B522" s="247" t="s">
        <v>669</v>
      </c>
      <c r="C522" s="248">
        <v>0</v>
      </c>
      <c r="D522" s="248">
        <v>24800</v>
      </c>
      <c r="E522" s="249">
        <f t="shared" si="16"/>
        <v>24800</v>
      </c>
      <c r="F522" s="247" t="s">
        <v>1863</v>
      </c>
      <c r="G522" s="247" t="s">
        <v>1641</v>
      </c>
      <c r="H522" s="247" t="s">
        <v>1642</v>
      </c>
      <c r="I522" s="247" t="s">
        <v>2635</v>
      </c>
      <c r="J522" s="247" t="s">
        <v>663</v>
      </c>
      <c r="K522" s="247" t="s">
        <v>1651</v>
      </c>
      <c r="L522" s="247" t="s">
        <v>2312</v>
      </c>
      <c r="M522" s="250">
        <v>0.4</v>
      </c>
      <c r="N522" s="251">
        <f t="shared" si="17"/>
        <v>9920</v>
      </c>
    </row>
    <row r="523" spans="1:14" ht="15">
      <c r="A523" s="247" t="s">
        <v>670</v>
      </c>
      <c r="B523" s="247" t="s">
        <v>671</v>
      </c>
      <c r="C523" s="248">
        <v>0</v>
      </c>
      <c r="D523" s="248">
        <v>12400</v>
      </c>
      <c r="E523" s="249">
        <f t="shared" si="16"/>
        <v>12400</v>
      </c>
      <c r="F523" s="247" t="s">
        <v>1863</v>
      </c>
      <c r="G523" s="247" t="s">
        <v>1641</v>
      </c>
      <c r="H523" s="247" t="s">
        <v>1642</v>
      </c>
      <c r="I523" s="247" t="s">
        <v>2635</v>
      </c>
      <c r="J523" s="247" t="s">
        <v>663</v>
      </c>
      <c r="K523" s="247" t="s">
        <v>1651</v>
      </c>
      <c r="L523" s="247" t="s">
        <v>2312</v>
      </c>
      <c r="M523" s="250">
        <v>0.4</v>
      </c>
      <c r="N523" s="251">
        <f t="shared" si="17"/>
        <v>4960</v>
      </c>
    </row>
    <row r="524" spans="1:14" ht="15">
      <c r="A524" s="247" t="s">
        <v>672</v>
      </c>
      <c r="B524" s="247" t="s">
        <v>673</v>
      </c>
      <c r="C524" s="248">
        <v>0</v>
      </c>
      <c r="D524" s="248">
        <v>12810</v>
      </c>
      <c r="E524" s="249">
        <f t="shared" si="16"/>
        <v>12810</v>
      </c>
      <c r="F524" s="247" t="s">
        <v>1863</v>
      </c>
      <c r="G524" s="247" t="s">
        <v>1641</v>
      </c>
      <c r="H524" s="247" t="s">
        <v>1642</v>
      </c>
      <c r="I524" s="247" t="s">
        <v>2635</v>
      </c>
      <c r="J524" s="247" t="s">
        <v>663</v>
      </c>
      <c r="K524" s="247" t="s">
        <v>1651</v>
      </c>
      <c r="L524" s="247" t="s">
        <v>2312</v>
      </c>
      <c r="M524" s="250">
        <v>0.4</v>
      </c>
      <c r="N524" s="251">
        <f t="shared" si="17"/>
        <v>5124</v>
      </c>
    </row>
    <row r="525" spans="1:14" ht="15">
      <c r="A525" s="247" t="s">
        <v>674</v>
      </c>
      <c r="B525" s="247" t="s">
        <v>675</v>
      </c>
      <c r="C525" s="248">
        <v>0</v>
      </c>
      <c r="D525" s="248">
        <v>18446.4</v>
      </c>
      <c r="E525" s="249">
        <f t="shared" si="16"/>
        <v>18446.4</v>
      </c>
      <c r="F525" s="247" t="s">
        <v>1863</v>
      </c>
      <c r="G525" s="247" t="s">
        <v>1641</v>
      </c>
      <c r="H525" s="247" t="s">
        <v>1642</v>
      </c>
      <c r="I525" s="247" t="s">
        <v>2635</v>
      </c>
      <c r="J525" s="247" t="s">
        <v>663</v>
      </c>
      <c r="K525" s="247" t="s">
        <v>1651</v>
      </c>
      <c r="L525" s="247" t="s">
        <v>2312</v>
      </c>
      <c r="M525" s="250">
        <v>0.4</v>
      </c>
      <c r="N525" s="251">
        <f t="shared" si="17"/>
        <v>7378.560000000001</v>
      </c>
    </row>
    <row r="526" spans="1:14" ht="15">
      <c r="A526" s="247" t="s">
        <v>674</v>
      </c>
      <c r="B526" s="247" t="s">
        <v>675</v>
      </c>
      <c r="C526" s="248">
        <v>0</v>
      </c>
      <c r="D526" s="248">
        <v>12400</v>
      </c>
      <c r="E526" s="249">
        <f t="shared" si="16"/>
        <v>12400</v>
      </c>
      <c r="F526" s="247" t="s">
        <v>1863</v>
      </c>
      <c r="G526" s="247" t="s">
        <v>1641</v>
      </c>
      <c r="H526" s="247" t="s">
        <v>1642</v>
      </c>
      <c r="I526" s="247" t="s">
        <v>2635</v>
      </c>
      <c r="J526" s="247" t="s">
        <v>663</v>
      </c>
      <c r="K526" s="247" t="s">
        <v>1651</v>
      </c>
      <c r="L526" s="247" t="s">
        <v>2312</v>
      </c>
      <c r="M526" s="250">
        <v>0.4</v>
      </c>
      <c r="N526" s="251">
        <f t="shared" si="17"/>
        <v>4960</v>
      </c>
    </row>
    <row r="527" spans="1:14" ht="15">
      <c r="A527" s="247" t="s">
        <v>676</v>
      </c>
      <c r="B527" s="247" t="s">
        <v>677</v>
      </c>
      <c r="C527" s="248">
        <v>36094.5</v>
      </c>
      <c r="D527" s="248">
        <v>40105</v>
      </c>
      <c r="E527" s="249">
        <f t="shared" si="16"/>
        <v>4010.5</v>
      </c>
      <c r="F527" s="247" t="s">
        <v>1863</v>
      </c>
      <c r="G527" s="247" t="s">
        <v>1641</v>
      </c>
      <c r="H527" s="247" t="s">
        <v>1642</v>
      </c>
      <c r="I527" s="247" t="s">
        <v>678</v>
      </c>
      <c r="J527" s="247" t="s">
        <v>679</v>
      </c>
      <c r="K527" s="247" t="s">
        <v>1663</v>
      </c>
      <c r="L527" s="247" t="s">
        <v>2312</v>
      </c>
      <c r="M527" s="250">
        <v>0.4</v>
      </c>
      <c r="N527" s="251">
        <f t="shared" si="17"/>
        <v>1604.2</v>
      </c>
    </row>
    <row r="528" spans="1:14" ht="15">
      <c r="A528" s="247" t="s">
        <v>680</v>
      </c>
      <c r="B528" s="247" t="s">
        <v>681</v>
      </c>
      <c r="C528" s="248">
        <v>0</v>
      </c>
      <c r="D528" s="248">
        <v>12833.6</v>
      </c>
      <c r="E528" s="249">
        <f t="shared" si="16"/>
        <v>12833.6</v>
      </c>
      <c r="F528" s="247" t="s">
        <v>1863</v>
      </c>
      <c r="G528" s="247" t="s">
        <v>1641</v>
      </c>
      <c r="H528" s="247" t="s">
        <v>1642</v>
      </c>
      <c r="I528" s="247" t="s">
        <v>678</v>
      </c>
      <c r="J528" s="247" t="s">
        <v>679</v>
      </c>
      <c r="K528" s="247" t="s">
        <v>1664</v>
      </c>
      <c r="L528" s="247" t="s">
        <v>2312</v>
      </c>
      <c r="M528" s="250">
        <v>0.4</v>
      </c>
      <c r="N528" s="251">
        <f t="shared" si="17"/>
        <v>5133.4400000000005</v>
      </c>
    </row>
    <row r="529" spans="1:14" ht="15">
      <c r="A529" s="247" t="s">
        <v>682</v>
      </c>
      <c r="B529" s="247" t="s">
        <v>683</v>
      </c>
      <c r="C529" s="248">
        <v>0</v>
      </c>
      <c r="D529" s="248">
        <v>3586.8</v>
      </c>
      <c r="E529" s="249">
        <f t="shared" si="16"/>
        <v>3586.8</v>
      </c>
      <c r="F529" s="247" t="s">
        <v>1863</v>
      </c>
      <c r="G529" s="247" t="s">
        <v>1641</v>
      </c>
      <c r="H529" s="247" t="s">
        <v>1642</v>
      </c>
      <c r="I529" s="247" t="s">
        <v>684</v>
      </c>
      <c r="J529" s="247" t="s">
        <v>685</v>
      </c>
      <c r="K529" s="247" t="s">
        <v>1665</v>
      </c>
      <c r="L529" s="247" t="s">
        <v>2164</v>
      </c>
      <c r="M529" s="250">
        <v>0.3</v>
      </c>
      <c r="N529" s="251">
        <f t="shared" si="17"/>
        <v>1076.04</v>
      </c>
    </row>
    <row r="530" spans="1:14" ht="15">
      <c r="A530" s="247" t="s">
        <v>686</v>
      </c>
      <c r="B530" s="247" t="s">
        <v>687</v>
      </c>
      <c r="C530" s="248">
        <v>0</v>
      </c>
      <c r="D530" s="248">
        <v>4141.2</v>
      </c>
      <c r="E530" s="249">
        <f t="shared" si="16"/>
        <v>4141.2</v>
      </c>
      <c r="F530" s="247" t="s">
        <v>1863</v>
      </c>
      <c r="G530" s="247" t="s">
        <v>1641</v>
      </c>
      <c r="H530" s="247" t="s">
        <v>1642</v>
      </c>
      <c r="I530" s="247" t="s">
        <v>684</v>
      </c>
      <c r="J530" s="247" t="s">
        <v>685</v>
      </c>
      <c r="K530" s="247" t="s">
        <v>1665</v>
      </c>
      <c r="L530" s="247" t="s">
        <v>2164</v>
      </c>
      <c r="M530" s="250">
        <v>0.3</v>
      </c>
      <c r="N530" s="251">
        <f t="shared" si="17"/>
        <v>1242.36</v>
      </c>
    </row>
    <row r="531" spans="1:14" ht="15">
      <c r="A531" s="247" t="s">
        <v>688</v>
      </c>
      <c r="B531" s="247" t="s">
        <v>689</v>
      </c>
      <c r="C531" s="248">
        <v>0</v>
      </c>
      <c r="D531" s="248">
        <v>4141.2</v>
      </c>
      <c r="E531" s="249">
        <f t="shared" si="16"/>
        <v>4141.2</v>
      </c>
      <c r="F531" s="247" t="s">
        <v>1863</v>
      </c>
      <c r="G531" s="247" t="s">
        <v>1641</v>
      </c>
      <c r="H531" s="247" t="s">
        <v>1642</v>
      </c>
      <c r="I531" s="247" t="s">
        <v>684</v>
      </c>
      <c r="J531" s="247" t="s">
        <v>685</v>
      </c>
      <c r="K531" s="247" t="s">
        <v>1665</v>
      </c>
      <c r="L531" s="247" t="s">
        <v>2164</v>
      </c>
      <c r="M531" s="250">
        <v>0.3</v>
      </c>
      <c r="N531" s="251">
        <f t="shared" si="17"/>
        <v>1242.36</v>
      </c>
    </row>
    <row r="532" spans="1:14" ht="15">
      <c r="A532" s="247" t="s">
        <v>690</v>
      </c>
      <c r="B532" s="247" t="s">
        <v>691</v>
      </c>
      <c r="C532" s="248">
        <v>0</v>
      </c>
      <c r="D532" s="248">
        <v>4141.2</v>
      </c>
      <c r="E532" s="249">
        <f t="shared" si="16"/>
        <v>4141.2</v>
      </c>
      <c r="F532" s="247" t="s">
        <v>1863</v>
      </c>
      <c r="G532" s="247" t="s">
        <v>1641</v>
      </c>
      <c r="H532" s="247" t="s">
        <v>1642</v>
      </c>
      <c r="I532" s="247" t="s">
        <v>684</v>
      </c>
      <c r="J532" s="247" t="s">
        <v>685</v>
      </c>
      <c r="K532" s="247" t="s">
        <v>1665</v>
      </c>
      <c r="L532" s="247" t="s">
        <v>2164</v>
      </c>
      <c r="M532" s="250">
        <v>0.3</v>
      </c>
      <c r="N532" s="251">
        <f t="shared" si="17"/>
        <v>1242.36</v>
      </c>
    </row>
    <row r="533" spans="1:14" ht="15">
      <c r="A533" s="247" t="s">
        <v>692</v>
      </c>
      <c r="B533" s="247" t="s">
        <v>693</v>
      </c>
      <c r="C533" s="248">
        <v>0</v>
      </c>
      <c r="D533" s="248">
        <v>4141.2</v>
      </c>
      <c r="E533" s="249">
        <f t="shared" si="16"/>
        <v>4141.2</v>
      </c>
      <c r="F533" s="247" t="s">
        <v>1863</v>
      </c>
      <c r="G533" s="247" t="s">
        <v>1641</v>
      </c>
      <c r="H533" s="247" t="s">
        <v>1642</v>
      </c>
      <c r="I533" s="247" t="s">
        <v>684</v>
      </c>
      <c r="J533" s="247" t="s">
        <v>685</v>
      </c>
      <c r="K533" s="247" t="s">
        <v>1665</v>
      </c>
      <c r="L533" s="247" t="s">
        <v>2164</v>
      </c>
      <c r="M533" s="250">
        <v>0.3</v>
      </c>
      <c r="N533" s="251">
        <f t="shared" si="17"/>
        <v>1242.36</v>
      </c>
    </row>
    <row r="534" spans="1:14" ht="15">
      <c r="A534" s="247" t="s">
        <v>694</v>
      </c>
      <c r="B534" s="247" t="s">
        <v>695</v>
      </c>
      <c r="C534" s="248">
        <v>0</v>
      </c>
      <c r="D534" s="248">
        <v>4114.88</v>
      </c>
      <c r="E534" s="249">
        <f t="shared" si="16"/>
        <v>4114.88</v>
      </c>
      <c r="F534" s="247" t="s">
        <v>1863</v>
      </c>
      <c r="G534" s="247" t="s">
        <v>1641</v>
      </c>
      <c r="H534" s="247" t="s">
        <v>1642</v>
      </c>
      <c r="I534" s="247" t="s">
        <v>684</v>
      </c>
      <c r="J534" s="247" t="s">
        <v>685</v>
      </c>
      <c r="K534" s="247" t="s">
        <v>1665</v>
      </c>
      <c r="L534" s="247" t="s">
        <v>2164</v>
      </c>
      <c r="M534" s="250">
        <v>0.3</v>
      </c>
      <c r="N534" s="251">
        <f t="shared" si="17"/>
        <v>1234.464</v>
      </c>
    </row>
    <row r="535" spans="1:14" ht="15">
      <c r="A535" s="247" t="s">
        <v>696</v>
      </c>
      <c r="B535" s="247" t="s">
        <v>697</v>
      </c>
      <c r="C535" s="248">
        <v>0</v>
      </c>
      <c r="D535" s="248">
        <v>4141.2</v>
      </c>
      <c r="E535" s="249">
        <f t="shared" si="16"/>
        <v>4141.2</v>
      </c>
      <c r="F535" s="247" t="s">
        <v>1863</v>
      </c>
      <c r="G535" s="247" t="s">
        <v>1641</v>
      </c>
      <c r="H535" s="247" t="s">
        <v>1642</v>
      </c>
      <c r="I535" s="247" t="s">
        <v>684</v>
      </c>
      <c r="J535" s="247" t="s">
        <v>685</v>
      </c>
      <c r="K535" s="247" t="s">
        <v>1665</v>
      </c>
      <c r="L535" s="247" t="s">
        <v>2164</v>
      </c>
      <c r="M535" s="250">
        <v>0.3</v>
      </c>
      <c r="N535" s="251">
        <f t="shared" si="17"/>
        <v>1242.36</v>
      </c>
    </row>
    <row r="536" spans="1:14" ht="15">
      <c r="A536" s="247" t="s">
        <v>2766</v>
      </c>
      <c r="B536" s="247" t="s">
        <v>2767</v>
      </c>
      <c r="C536" s="248">
        <v>0</v>
      </c>
      <c r="D536" s="248">
        <v>4141.2</v>
      </c>
      <c r="E536" s="249">
        <f t="shared" si="16"/>
        <v>4141.2</v>
      </c>
      <c r="F536" s="247" t="s">
        <v>1863</v>
      </c>
      <c r="G536" s="247" t="s">
        <v>1641</v>
      </c>
      <c r="H536" s="247" t="s">
        <v>1642</v>
      </c>
      <c r="I536" s="247" t="s">
        <v>684</v>
      </c>
      <c r="J536" s="247" t="s">
        <v>685</v>
      </c>
      <c r="K536" s="247" t="s">
        <v>1665</v>
      </c>
      <c r="L536" s="247" t="s">
        <v>2164</v>
      </c>
      <c r="M536" s="250">
        <v>0.3</v>
      </c>
      <c r="N536" s="251">
        <f t="shared" si="17"/>
        <v>1242.36</v>
      </c>
    </row>
    <row r="537" spans="1:14" ht="15">
      <c r="A537" s="247" t="s">
        <v>2768</v>
      </c>
      <c r="B537" s="247" t="s">
        <v>2769</v>
      </c>
      <c r="C537" s="248">
        <v>0</v>
      </c>
      <c r="D537" s="248">
        <v>3878</v>
      </c>
      <c r="E537" s="249">
        <f t="shared" si="16"/>
        <v>3878</v>
      </c>
      <c r="F537" s="247" t="s">
        <v>1863</v>
      </c>
      <c r="G537" s="247" t="s">
        <v>1641</v>
      </c>
      <c r="H537" s="247" t="s">
        <v>1642</v>
      </c>
      <c r="I537" s="247" t="s">
        <v>684</v>
      </c>
      <c r="J537" s="247" t="s">
        <v>685</v>
      </c>
      <c r="K537" s="247" t="s">
        <v>1665</v>
      </c>
      <c r="L537" s="247" t="s">
        <v>2164</v>
      </c>
      <c r="M537" s="250">
        <v>0.3</v>
      </c>
      <c r="N537" s="251">
        <f t="shared" si="17"/>
        <v>1163.3999999999999</v>
      </c>
    </row>
    <row r="538" spans="1:14" ht="15">
      <c r="A538" s="247" t="s">
        <v>2770</v>
      </c>
      <c r="B538" s="247" t="s">
        <v>2771</v>
      </c>
      <c r="C538" s="248">
        <v>0</v>
      </c>
      <c r="D538" s="248">
        <v>3878</v>
      </c>
      <c r="E538" s="249">
        <f t="shared" si="16"/>
        <v>3878</v>
      </c>
      <c r="F538" s="247" t="s">
        <v>1863</v>
      </c>
      <c r="G538" s="247" t="s">
        <v>1641</v>
      </c>
      <c r="H538" s="247" t="s">
        <v>1642</v>
      </c>
      <c r="I538" s="247" t="s">
        <v>684</v>
      </c>
      <c r="J538" s="247" t="s">
        <v>685</v>
      </c>
      <c r="K538" s="247" t="s">
        <v>1665</v>
      </c>
      <c r="L538" s="247" t="s">
        <v>2164</v>
      </c>
      <c r="M538" s="250">
        <v>0.3</v>
      </c>
      <c r="N538" s="251">
        <f t="shared" si="17"/>
        <v>1163.3999999999999</v>
      </c>
    </row>
    <row r="539" spans="1:14" ht="15">
      <c r="A539" s="247" t="s">
        <v>2772</v>
      </c>
      <c r="B539" s="247" t="s">
        <v>2773</v>
      </c>
      <c r="C539" s="248">
        <v>0</v>
      </c>
      <c r="D539" s="248">
        <v>3878</v>
      </c>
      <c r="E539" s="249">
        <f t="shared" si="16"/>
        <v>3878</v>
      </c>
      <c r="F539" s="247" t="s">
        <v>1863</v>
      </c>
      <c r="G539" s="247" t="s">
        <v>1641</v>
      </c>
      <c r="H539" s="247" t="s">
        <v>1642</v>
      </c>
      <c r="I539" s="247" t="s">
        <v>684</v>
      </c>
      <c r="J539" s="247" t="s">
        <v>685</v>
      </c>
      <c r="K539" s="247" t="s">
        <v>1665</v>
      </c>
      <c r="L539" s="247" t="s">
        <v>2164</v>
      </c>
      <c r="M539" s="250">
        <v>0.3</v>
      </c>
      <c r="N539" s="251">
        <f t="shared" si="17"/>
        <v>1163.3999999999999</v>
      </c>
    </row>
    <row r="540" spans="1:14" ht="15">
      <c r="A540" s="247" t="s">
        <v>2774</v>
      </c>
      <c r="B540" s="247" t="s">
        <v>2775</v>
      </c>
      <c r="C540" s="248">
        <v>0</v>
      </c>
      <c r="D540" s="248">
        <v>3878</v>
      </c>
      <c r="E540" s="249">
        <f t="shared" si="16"/>
        <v>3878</v>
      </c>
      <c r="F540" s="247" t="s">
        <v>1863</v>
      </c>
      <c r="G540" s="247" t="s">
        <v>1641</v>
      </c>
      <c r="H540" s="247" t="s">
        <v>1642</v>
      </c>
      <c r="I540" s="247" t="s">
        <v>684</v>
      </c>
      <c r="J540" s="247" t="s">
        <v>685</v>
      </c>
      <c r="K540" s="247" t="s">
        <v>1665</v>
      </c>
      <c r="L540" s="247" t="s">
        <v>2164</v>
      </c>
      <c r="M540" s="250">
        <v>0.3</v>
      </c>
      <c r="N540" s="251">
        <f t="shared" si="17"/>
        <v>1163.3999999999999</v>
      </c>
    </row>
    <row r="541" spans="1:14" ht="15">
      <c r="A541" s="247" t="s">
        <v>2776</v>
      </c>
      <c r="B541" s="247" t="s">
        <v>2777</v>
      </c>
      <c r="C541" s="248">
        <v>0</v>
      </c>
      <c r="D541" s="248">
        <v>4141.2</v>
      </c>
      <c r="E541" s="249">
        <f t="shared" si="16"/>
        <v>4141.2</v>
      </c>
      <c r="F541" s="247" t="s">
        <v>1863</v>
      </c>
      <c r="G541" s="247" t="s">
        <v>1641</v>
      </c>
      <c r="H541" s="247" t="s">
        <v>1642</v>
      </c>
      <c r="I541" s="247" t="s">
        <v>684</v>
      </c>
      <c r="J541" s="247" t="s">
        <v>685</v>
      </c>
      <c r="K541" s="247" t="s">
        <v>1665</v>
      </c>
      <c r="L541" s="247" t="s">
        <v>2164</v>
      </c>
      <c r="M541" s="250">
        <v>0.3</v>
      </c>
      <c r="N541" s="251">
        <f t="shared" si="17"/>
        <v>1242.36</v>
      </c>
    </row>
    <row r="542" spans="1:14" ht="15">
      <c r="A542" s="247" t="s">
        <v>2778</v>
      </c>
      <c r="B542" s="247" t="s">
        <v>2779</v>
      </c>
      <c r="C542" s="248">
        <v>0</v>
      </c>
      <c r="D542" s="248">
        <v>4062.24</v>
      </c>
      <c r="E542" s="249">
        <f t="shared" si="16"/>
        <v>4062.24</v>
      </c>
      <c r="F542" s="247" t="s">
        <v>1863</v>
      </c>
      <c r="G542" s="247" t="s">
        <v>1641</v>
      </c>
      <c r="H542" s="247" t="s">
        <v>1642</v>
      </c>
      <c r="I542" s="247" t="s">
        <v>684</v>
      </c>
      <c r="J542" s="247" t="s">
        <v>685</v>
      </c>
      <c r="K542" s="247" t="s">
        <v>1665</v>
      </c>
      <c r="L542" s="247" t="s">
        <v>2164</v>
      </c>
      <c r="M542" s="250">
        <v>0.3</v>
      </c>
      <c r="N542" s="251">
        <f t="shared" si="17"/>
        <v>1218.6719999999998</v>
      </c>
    </row>
    <row r="543" spans="1:14" ht="15">
      <c r="A543" s="247" t="s">
        <v>2780</v>
      </c>
      <c r="B543" s="247" t="s">
        <v>2781</v>
      </c>
      <c r="C543" s="248">
        <v>0</v>
      </c>
      <c r="D543" s="248">
        <v>3878</v>
      </c>
      <c r="E543" s="249">
        <f t="shared" si="16"/>
        <v>3878</v>
      </c>
      <c r="F543" s="247" t="s">
        <v>1863</v>
      </c>
      <c r="G543" s="247" t="s">
        <v>1641</v>
      </c>
      <c r="H543" s="247" t="s">
        <v>1642</v>
      </c>
      <c r="I543" s="247" t="s">
        <v>684</v>
      </c>
      <c r="J543" s="247" t="s">
        <v>685</v>
      </c>
      <c r="K543" s="247" t="s">
        <v>1665</v>
      </c>
      <c r="L543" s="247" t="s">
        <v>2164</v>
      </c>
      <c r="M543" s="250">
        <v>0.3</v>
      </c>
      <c r="N543" s="251">
        <f t="shared" si="17"/>
        <v>1163.3999999999999</v>
      </c>
    </row>
    <row r="544" spans="1:14" ht="15">
      <c r="A544" s="247" t="s">
        <v>2782</v>
      </c>
      <c r="B544" s="247" t="s">
        <v>2783</v>
      </c>
      <c r="C544" s="248">
        <v>0</v>
      </c>
      <c r="D544" s="248">
        <v>3878</v>
      </c>
      <c r="E544" s="249">
        <f t="shared" si="16"/>
        <v>3878</v>
      </c>
      <c r="F544" s="247" t="s">
        <v>1863</v>
      </c>
      <c r="G544" s="247" t="s">
        <v>1641</v>
      </c>
      <c r="H544" s="247" t="s">
        <v>1642</v>
      </c>
      <c r="I544" s="247" t="s">
        <v>684</v>
      </c>
      <c r="J544" s="247" t="s">
        <v>685</v>
      </c>
      <c r="K544" s="247" t="s">
        <v>1665</v>
      </c>
      <c r="L544" s="247" t="s">
        <v>2164</v>
      </c>
      <c r="M544" s="250">
        <v>0.3</v>
      </c>
      <c r="N544" s="251">
        <f t="shared" si="17"/>
        <v>1163.3999999999999</v>
      </c>
    </row>
    <row r="545" spans="1:14" ht="15">
      <c r="A545" s="247" t="s">
        <v>2784</v>
      </c>
      <c r="B545" s="247" t="s">
        <v>2785</v>
      </c>
      <c r="C545" s="248">
        <v>0</v>
      </c>
      <c r="D545" s="248">
        <v>3887.66</v>
      </c>
      <c r="E545" s="249">
        <f t="shared" si="16"/>
        <v>3887.66</v>
      </c>
      <c r="F545" s="247" t="s">
        <v>1863</v>
      </c>
      <c r="G545" s="247" t="s">
        <v>1641</v>
      </c>
      <c r="H545" s="247" t="s">
        <v>1642</v>
      </c>
      <c r="I545" s="247" t="s">
        <v>684</v>
      </c>
      <c r="J545" s="247" t="s">
        <v>685</v>
      </c>
      <c r="K545" s="247" t="s">
        <v>1665</v>
      </c>
      <c r="L545" s="247" t="s">
        <v>2164</v>
      </c>
      <c r="M545" s="250">
        <v>0.3</v>
      </c>
      <c r="N545" s="251">
        <f t="shared" si="17"/>
        <v>1166.298</v>
      </c>
    </row>
    <row r="546" spans="1:14" ht="15">
      <c r="A546" s="247" t="s">
        <v>2786</v>
      </c>
      <c r="B546" s="247" t="s">
        <v>2787</v>
      </c>
      <c r="C546" s="248">
        <v>0</v>
      </c>
      <c r="D546" s="248">
        <v>3942.4</v>
      </c>
      <c r="E546" s="249">
        <f t="shared" si="16"/>
        <v>3942.4</v>
      </c>
      <c r="F546" s="247" t="s">
        <v>1863</v>
      </c>
      <c r="G546" s="247" t="s">
        <v>1641</v>
      </c>
      <c r="H546" s="247" t="s">
        <v>1642</v>
      </c>
      <c r="I546" s="247" t="s">
        <v>684</v>
      </c>
      <c r="J546" s="247" t="s">
        <v>685</v>
      </c>
      <c r="K546" s="247" t="s">
        <v>1665</v>
      </c>
      <c r="L546" s="247" t="s">
        <v>2164</v>
      </c>
      <c r="M546" s="250">
        <v>0.3</v>
      </c>
      <c r="N546" s="251">
        <f t="shared" si="17"/>
        <v>1182.72</v>
      </c>
    </row>
    <row r="547" spans="1:14" ht="15">
      <c r="A547" s="247" t="s">
        <v>2788</v>
      </c>
      <c r="B547" s="247" t="s">
        <v>2789</v>
      </c>
      <c r="C547" s="248">
        <v>0</v>
      </c>
      <c r="D547" s="248">
        <v>3586.8</v>
      </c>
      <c r="E547" s="249">
        <f t="shared" si="16"/>
        <v>3586.8</v>
      </c>
      <c r="F547" s="247" t="s">
        <v>1863</v>
      </c>
      <c r="G547" s="247" t="s">
        <v>1641</v>
      </c>
      <c r="H547" s="247" t="s">
        <v>1642</v>
      </c>
      <c r="I547" s="247" t="s">
        <v>684</v>
      </c>
      <c r="J547" s="247" t="s">
        <v>2790</v>
      </c>
      <c r="K547" s="247" t="s">
        <v>1665</v>
      </c>
      <c r="L547" s="247" t="s">
        <v>2164</v>
      </c>
      <c r="M547" s="250">
        <v>0.3</v>
      </c>
      <c r="N547" s="251">
        <f t="shared" si="17"/>
        <v>1076.04</v>
      </c>
    </row>
    <row r="548" spans="1:14" ht="15">
      <c r="A548" s="247" t="s">
        <v>2791</v>
      </c>
      <c r="B548" s="247" t="s">
        <v>2792</v>
      </c>
      <c r="C548" s="248">
        <v>0</v>
      </c>
      <c r="D548" s="248">
        <v>3586.8</v>
      </c>
      <c r="E548" s="249">
        <f t="shared" si="16"/>
        <v>3586.8</v>
      </c>
      <c r="F548" s="247" t="s">
        <v>1863</v>
      </c>
      <c r="G548" s="247" t="s">
        <v>1641</v>
      </c>
      <c r="H548" s="247" t="s">
        <v>1642</v>
      </c>
      <c r="I548" s="247" t="s">
        <v>684</v>
      </c>
      <c r="J548" s="247" t="s">
        <v>2790</v>
      </c>
      <c r="K548" s="247" t="s">
        <v>1665</v>
      </c>
      <c r="L548" s="247" t="s">
        <v>2164</v>
      </c>
      <c r="M548" s="250">
        <v>0.3</v>
      </c>
      <c r="N548" s="251">
        <f t="shared" si="17"/>
        <v>1076.04</v>
      </c>
    </row>
    <row r="549" spans="1:14" ht="15">
      <c r="A549" s="247" t="s">
        <v>2793</v>
      </c>
      <c r="B549" s="247" t="s">
        <v>2794</v>
      </c>
      <c r="C549" s="248">
        <v>0</v>
      </c>
      <c r="D549" s="248">
        <v>4141.2</v>
      </c>
      <c r="E549" s="249">
        <f t="shared" si="16"/>
        <v>4141.2</v>
      </c>
      <c r="F549" s="247" t="s">
        <v>1863</v>
      </c>
      <c r="G549" s="247" t="s">
        <v>1641</v>
      </c>
      <c r="H549" s="247" t="s">
        <v>1642</v>
      </c>
      <c r="I549" s="247" t="s">
        <v>684</v>
      </c>
      <c r="J549" s="247" t="s">
        <v>2790</v>
      </c>
      <c r="K549" s="247" t="s">
        <v>1665</v>
      </c>
      <c r="L549" s="247" t="s">
        <v>2164</v>
      </c>
      <c r="M549" s="250">
        <v>0.3</v>
      </c>
      <c r="N549" s="251">
        <f t="shared" si="17"/>
        <v>1242.36</v>
      </c>
    </row>
    <row r="550" spans="1:14" ht="15">
      <c r="A550" s="247" t="s">
        <v>2795</v>
      </c>
      <c r="B550" s="247" t="s">
        <v>2796</v>
      </c>
      <c r="C550" s="248">
        <v>0</v>
      </c>
      <c r="D550" s="248">
        <v>4141.2</v>
      </c>
      <c r="E550" s="249">
        <f t="shared" si="16"/>
        <v>4141.2</v>
      </c>
      <c r="F550" s="247" t="s">
        <v>1863</v>
      </c>
      <c r="G550" s="247" t="s">
        <v>1641</v>
      </c>
      <c r="H550" s="247" t="s">
        <v>1642</v>
      </c>
      <c r="I550" s="247" t="s">
        <v>684</v>
      </c>
      <c r="J550" s="247" t="s">
        <v>2790</v>
      </c>
      <c r="K550" s="247" t="s">
        <v>1665</v>
      </c>
      <c r="L550" s="247" t="s">
        <v>2164</v>
      </c>
      <c r="M550" s="250">
        <v>0.3</v>
      </c>
      <c r="N550" s="251">
        <f t="shared" si="17"/>
        <v>1242.36</v>
      </c>
    </row>
    <row r="551" spans="1:14" ht="15">
      <c r="A551" s="247" t="s">
        <v>2797</v>
      </c>
      <c r="B551" s="247" t="s">
        <v>2798</v>
      </c>
      <c r="C551" s="248">
        <v>0</v>
      </c>
      <c r="D551" s="248">
        <v>4141.2</v>
      </c>
      <c r="E551" s="249">
        <f t="shared" si="16"/>
        <v>4141.2</v>
      </c>
      <c r="F551" s="247" t="s">
        <v>1863</v>
      </c>
      <c r="G551" s="247" t="s">
        <v>1641</v>
      </c>
      <c r="H551" s="247" t="s">
        <v>1642</v>
      </c>
      <c r="I551" s="247" t="s">
        <v>684</v>
      </c>
      <c r="J551" s="247" t="s">
        <v>2790</v>
      </c>
      <c r="K551" s="247" t="s">
        <v>1665</v>
      </c>
      <c r="L551" s="247" t="s">
        <v>2164</v>
      </c>
      <c r="M551" s="250">
        <v>0.3</v>
      </c>
      <c r="N551" s="251">
        <f t="shared" si="17"/>
        <v>1242.36</v>
      </c>
    </row>
    <row r="552" spans="1:14" ht="15">
      <c r="A552" s="247" t="s">
        <v>2799</v>
      </c>
      <c r="B552" s="247" t="s">
        <v>2800</v>
      </c>
      <c r="C552" s="248">
        <v>0</v>
      </c>
      <c r="D552" s="248">
        <v>4141.2</v>
      </c>
      <c r="E552" s="249">
        <f t="shared" si="16"/>
        <v>4141.2</v>
      </c>
      <c r="F552" s="247" t="s">
        <v>1863</v>
      </c>
      <c r="G552" s="247" t="s">
        <v>1641</v>
      </c>
      <c r="H552" s="247" t="s">
        <v>1642</v>
      </c>
      <c r="I552" s="247" t="s">
        <v>684</v>
      </c>
      <c r="J552" s="247" t="s">
        <v>2790</v>
      </c>
      <c r="K552" s="247" t="s">
        <v>1665</v>
      </c>
      <c r="L552" s="247" t="s">
        <v>2164</v>
      </c>
      <c r="M552" s="250">
        <v>0.3</v>
      </c>
      <c r="N552" s="251">
        <f t="shared" si="17"/>
        <v>1242.36</v>
      </c>
    </row>
    <row r="553" spans="1:14" ht="15">
      <c r="A553" s="247" t="s">
        <v>2801</v>
      </c>
      <c r="B553" s="247" t="s">
        <v>2802</v>
      </c>
      <c r="C553" s="248">
        <v>0</v>
      </c>
      <c r="D553" s="248">
        <v>4141.2</v>
      </c>
      <c r="E553" s="249">
        <f t="shared" si="16"/>
        <v>4141.2</v>
      </c>
      <c r="F553" s="247" t="s">
        <v>1863</v>
      </c>
      <c r="G553" s="247" t="s">
        <v>1641</v>
      </c>
      <c r="H553" s="247" t="s">
        <v>1642</v>
      </c>
      <c r="I553" s="247" t="s">
        <v>684</v>
      </c>
      <c r="J553" s="247" t="s">
        <v>2790</v>
      </c>
      <c r="K553" s="247" t="s">
        <v>1665</v>
      </c>
      <c r="L553" s="247" t="s">
        <v>2164</v>
      </c>
      <c r="M553" s="250">
        <v>0.3</v>
      </c>
      <c r="N553" s="251">
        <f t="shared" si="17"/>
        <v>1242.36</v>
      </c>
    </row>
    <row r="554" spans="1:14" ht="15">
      <c r="A554" s="247" t="s">
        <v>2803</v>
      </c>
      <c r="B554" s="247" t="s">
        <v>2804</v>
      </c>
      <c r="C554" s="248">
        <v>0</v>
      </c>
      <c r="D554" s="248">
        <v>4141.2</v>
      </c>
      <c r="E554" s="249">
        <f t="shared" si="16"/>
        <v>4141.2</v>
      </c>
      <c r="F554" s="247" t="s">
        <v>1863</v>
      </c>
      <c r="G554" s="247" t="s">
        <v>1641</v>
      </c>
      <c r="H554" s="247" t="s">
        <v>1642</v>
      </c>
      <c r="I554" s="247" t="s">
        <v>684</v>
      </c>
      <c r="J554" s="247" t="s">
        <v>2790</v>
      </c>
      <c r="K554" s="247" t="s">
        <v>1665</v>
      </c>
      <c r="L554" s="247" t="s">
        <v>2164</v>
      </c>
      <c r="M554" s="250">
        <v>0.3</v>
      </c>
      <c r="N554" s="251">
        <f t="shared" si="17"/>
        <v>1242.36</v>
      </c>
    </row>
    <row r="555" spans="1:14" ht="15">
      <c r="A555" s="247" t="s">
        <v>2805</v>
      </c>
      <c r="B555" s="247" t="s">
        <v>2806</v>
      </c>
      <c r="C555" s="248">
        <v>0</v>
      </c>
      <c r="D555" s="248">
        <v>4141.2</v>
      </c>
      <c r="E555" s="249">
        <f t="shared" si="16"/>
        <v>4141.2</v>
      </c>
      <c r="F555" s="247" t="s">
        <v>1863</v>
      </c>
      <c r="G555" s="247" t="s">
        <v>1641</v>
      </c>
      <c r="H555" s="247" t="s">
        <v>1642</v>
      </c>
      <c r="I555" s="247" t="s">
        <v>684</v>
      </c>
      <c r="J555" s="247" t="s">
        <v>2790</v>
      </c>
      <c r="K555" s="247" t="s">
        <v>1665</v>
      </c>
      <c r="L555" s="247" t="s">
        <v>2164</v>
      </c>
      <c r="M555" s="250">
        <v>0.3</v>
      </c>
      <c r="N555" s="251">
        <f t="shared" si="17"/>
        <v>1242.36</v>
      </c>
    </row>
    <row r="556" spans="1:14" ht="15">
      <c r="A556" s="247" t="s">
        <v>2807</v>
      </c>
      <c r="B556" s="247" t="s">
        <v>2808</v>
      </c>
      <c r="C556" s="248">
        <v>0</v>
      </c>
      <c r="D556" s="248">
        <v>4141.2</v>
      </c>
      <c r="E556" s="249">
        <f t="shared" si="16"/>
        <v>4141.2</v>
      </c>
      <c r="F556" s="247" t="s">
        <v>1863</v>
      </c>
      <c r="G556" s="247" t="s">
        <v>1641</v>
      </c>
      <c r="H556" s="247" t="s">
        <v>1642</v>
      </c>
      <c r="I556" s="247" t="s">
        <v>684</v>
      </c>
      <c r="J556" s="247" t="s">
        <v>2790</v>
      </c>
      <c r="K556" s="247" t="s">
        <v>1665</v>
      </c>
      <c r="L556" s="247" t="s">
        <v>2164</v>
      </c>
      <c r="M556" s="250">
        <v>0.3</v>
      </c>
      <c r="N556" s="251">
        <f t="shared" si="17"/>
        <v>1242.36</v>
      </c>
    </row>
    <row r="557" spans="1:14" ht="15">
      <c r="A557" s="247" t="s">
        <v>2809</v>
      </c>
      <c r="B557" s="247" t="s">
        <v>2810</v>
      </c>
      <c r="C557" s="248">
        <v>0</v>
      </c>
      <c r="D557" s="248">
        <v>4018.37</v>
      </c>
      <c r="E557" s="249">
        <f t="shared" si="16"/>
        <v>4018.37</v>
      </c>
      <c r="F557" s="247" t="s">
        <v>1863</v>
      </c>
      <c r="G557" s="247" t="s">
        <v>1641</v>
      </c>
      <c r="H557" s="247" t="s">
        <v>1642</v>
      </c>
      <c r="I557" s="247" t="s">
        <v>684</v>
      </c>
      <c r="J557" s="247" t="s">
        <v>2790</v>
      </c>
      <c r="K557" s="247" t="s">
        <v>1665</v>
      </c>
      <c r="L557" s="247" t="s">
        <v>2164</v>
      </c>
      <c r="M557" s="250">
        <v>0.3</v>
      </c>
      <c r="N557" s="251">
        <f t="shared" si="17"/>
        <v>1205.511</v>
      </c>
    </row>
    <row r="558" spans="1:14" ht="15">
      <c r="A558" s="247" t="s">
        <v>2811</v>
      </c>
      <c r="B558" s="247" t="s">
        <v>2812</v>
      </c>
      <c r="C558" s="248">
        <v>0</v>
      </c>
      <c r="D558" s="248">
        <v>3878</v>
      </c>
      <c r="E558" s="249">
        <f t="shared" si="16"/>
        <v>3878</v>
      </c>
      <c r="F558" s="247" t="s">
        <v>1863</v>
      </c>
      <c r="G558" s="247" t="s">
        <v>1641</v>
      </c>
      <c r="H558" s="247" t="s">
        <v>1642</v>
      </c>
      <c r="I558" s="247" t="s">
        <v>684</v>
      </c>
      <c r="J558" s="247" t="s">
        <v>2790</v>
      </c>
      <c r="K558" s="247" t="s">
        <v>1665</v>
      </c>
      <c r="L558" s="247" t="s">
        <v>2164</v>
      </c>
      <c r="M558" s="250">
        <v>0.3</v>
      </c>
      <c r="N558" s="251">
        <f t="shared" si="17"/>
        <v>1163.3999999999999</v>
      </c>
    </row>
    <row r="559" spans="1:14" ht="15">
      <c r="A559" s="247" t="s">
        <v>2813</v>
      </c>
      <c r="B559" s="247" t="s">
        <v>2814</v>
      </c>
      <c r="C559" s="248">
        <v>0</v>
      </c>
      <c r="D559" s="248">
        <v>4141.2</v>
      </c>
      <c r="E559" s="249">
        <f t="shared" si="16"/>
        <v>4141.2</v>
      </c>
      <c r="F559" s="247" t="s">
        <v>1863</v>
      </c>
      <c r="G559" s="247" t="s">
        <v>1641</v>
      </c>
      <c r="H559" s="247" t="s">
        <v>1642</v>
      </c>
      <c r="I559" s="247" t="s">
        <v>684</v>
      </c>
      <c r="J559" s="247" t="s">
        <v>2790</v>
      </c>
      <c r="K559" s="247" t="s">
        <v>1665</v>
      </c>
      <c r="L559" s="247" t="s">
        <v>2164</v>
      </c>
      <c r="M559" s="250">
        <v>0.3</v>
      </c>
      <c r="N559" s="251">
        <f t="shared" si="17"/>
        <v>1242.36</v>
      </c>
    </row>
    <row r="560" spans="1:14" ht="15">
      <c r="A560" s="247" t="s">
        <v>2815</v>
      </c>
      <c r="B560" s="247" t="s">
        <v>2816</v>
      </c>
      <c r="C560" s="248">
        <v>0</v>
      </c>
      <c r="D560" s="248">
        <v>4141.2</v>
      </c>
      <c r="E560" s="249">
        <f t="shared" si="16"/>
        <v>4141.2</v>
      </c>
      <c r="F560" s="247" t="s">
        <v>1863</v>
      </c>
      <c r="G560" s="247" t="s">
        <v>1641</v>
      </c>
      <c r="H560" s="247" t="s">
        <v>1642</v>
      </c>
      <c r="I560" s="247" t="s">
        <v>684</v>
      </c>
      <c r="J560" s="247" t="s">
        <v>2790</v>
      </c>
      <c r="K560" s="247" t="s">
        <v>1665</v>
      </c>
      <c r="L560" s="247" t="s">
        <v>2164</v>
      </c>
      <c r="M560" s="250">
        <v>0.3</v>
      </c>
      <c r="N560" s="251">
        <f t="shared" si="17"/>
        <v>1242.36</v>
      </c>
    </row>
    <row r="561" spans="1:14" ht="15">
      <c r="A561" s="247" t="s">
        <v>2817</v>
      </c>
      <c r="B561" s="247" t="s">
        <v>2818</v>
      </c>
      <c r="C561" s="248">
        <v>0</v>
      </c>
      <c r="D561" s="248">
        <v>3878</v>
      </c>
      <c r="E561" s="249">
        <f t="shared" si="16"/>
        <v>3878</v>
      </c>
      <c r="F561" s="247" t="s">
        <v>1863</v>
      </c>
      <c r="G561" s="247" t="s">
        <v>1641</v>
      </c>
      <c r="H561" s="247" t="s">
        <v>1642</v>
      </c>
      <c r="I561" s="247" t="s">
        <v>684</v>
      </c>
      <c r="J561" s="247" t="s">
        <v>2790</v>
      </c>
      <c r="K561" s="247" t="s">
        <v>1665</v>
      </c>
      <c r="L561" s="247" t="s">
        <v>2164</v>
      </c>
      <c r="M561" s="250">
        <v>0.3</v>
      </c>
      <c r="N561" s="251">
        <f t="shared" si="17"/>
        <v>1163.3999999999999</v>
      </c>
    </row>
    <row r="562" spans="1:14" ht="15">
      <c r="A562" s="247" t="s">
        <v>2819</v>
      </c>
      <c r="B562" s="247" t="s">
        <v>2820</v>
      </c>
      <c r="C562" s="248">
        <v>0</v>
      </c>
      <c r="D562" s="248">
        <v>3878</v>
      </c>
      <c r="E562" s="249">
        <f t="shared" si="16"/>
        <v>3878</v>
      </c>
      <c r="F562" s="247" t="s">
        <v>1863</v>
      </c>
      <c r="G562" s="247" t="s">
        <v>1641</v>
      </c>
      <c r="H562" s="247" t="s">
        <v>1642</v>
      </c>
      <c r="I562" s="247" t="s">
        <v>684</v>
      </c>
      <c r="J562" s="247" t="s">
        <v>2790</v>
      </c>
      <c r="K562" s="247" t="s">
        <v>1665</v>
      </c>
      <c r="L562" s="247" t="s">
        <v>2164</v>
      </c>
      <c r="M562" s="250">
        <v>0.3</v>
      </c>
      <c r="N562" s="251">
        <f t="shared" si="17"/>
        <v>1163.3999999999999</v>
      </c>
    </row>
    <row r="563" spans="1:14" ht="15">
      <c r="A563" s="247" t="s">
        <v>2821</v>
      </c>
      <c r="B563" s="247" t="s">
        <v>2822</v>
      </c>
      <c r="C563" s="248">
        <v>0</v>
      </c>
      <c r="D563" s="248">
        <v>3878</v>
      </c>
      <c r="E563" s="249">
        <f t="shared" si="16"/>
        <v>3878</v>
      </c>
      <c r="F563" s="247" t="s">
        <v>1863</v>
      </c>
      <c r="G563" s="247" t="s">
        <v>1641</v>
      </c>
      <c r="H563" s="247" t="s">
        <v>1642</v>
      </c>
      <c r="I563" s="247" t="s">
        <v>684</v>
      </c>
      <c r="J563" s="247" t="s">
        <v>2790</v>
      </c>
      <c r="K563" s="247" t="s">
        <v>1665</v>
      </c>
      <c r="L563" s="247" t="s">
        <v>2164</v>
      </c>
      <c r="M563" s="250">
        <v>0.3</v>
      </c>
      <c r="N563" s="251">
        <f t="shared" si="17"/>
        <v>1163.3999999999999</v>
      </c>
    </row>
    <row r="564" spans="1:14" ht="15">
      <c r="A564" s="247" t="s">
        <v>2823</v>
      </c>
      <c r="B564" s="247" t="s">
        <v>2824</v>
      </c>
      <c r="C564" s="248">
        <v>0</v>
      </c>
      <c r="D564" s="248">
        <v>3878</v>
      </c>
      <c r="E564" s="249">
        <f t="shared" si="16"/>
        <v>3878</v>
      </c>
      <c r="F564" s="247" t="s">
        <v>1863</v>
      </c>
      <c r="G564" s="247" t="s">
        <v>1641</v>
      </c>
      <c r="H564" s="247" t="s">
        <v>1642</v>
      </c>
      <c r="I564" s="247" t="s">
        <v>684</v>
      </c>
      <c r="J564" s="247" t="s">
        <v>2790</v>
      </c>
      <c r="K564" s="247" t="s">
        <v>1665</v>
      </c>
      <c r="L564" s="247" t="s">
        <v>2164</v>
      </c>
      <c r="M564" s="250">
        <v>0.3</v>
      </c>
      <c r="N564" s="251">
        <f t="shared" si="17"/>
        <v>1163.3999999999999</v>
      </c>
    </row>
    <row r="565" spans="1:14" ht="15">
      <c r="A565" s="247" t="s">
        <v>2825</v>
      </c>
      <c r="B565" s="247" t="s">
        <v>2826</v>
      </c>
      <c r="C565" s="248">
        <v>0</v>
      </c>
      <c r="D565" s="248">
        <v>20898</v>
      </c>
      <c r="E565" s="249">
        <f t="shared" si="16"/>
        <v>20898</v>
      </c>
      <c r="F565" s="247" t="s">
        <v>1863</v>
      </c>
      <c r="G565" s="247" t="s">
        <v>1641</v>
      </c>
      <c r="H565" s="247" t="s">
        <v>1642</v>
      </c>
      <c r="I565" s="247" t="s">
        <v>684</v>
      </c>
      <c r="J565" s="247" t="s">
        <v>2827</v>
      </c>
      <c r="K565" s="247" t="s">
        <v>1665</v>
      </c>
      <c r="L565" s="247" t="s">
        <v>2164</v>
      </c>
      <c r="M565" s="250">
        <v>0.3</v>
      </c>
      <c r="N565" s="251">
        <f t="shared" si="17"/>
        <v>6269.4</v>
      </c>
    </row>
    <row r="566" spans="1:14" ht="15">
      <c r="A566" s="247" t="s">
        <v>2828</v>
      </c>
      <c r="B566" s="247" t="s">
        <v>2829</v>
      </c>
      <c r="C566" s="248">
        <v>0</v>
      </c>
      <c r="D566" s="248">
        <v>22185</v>
      </c>
      <c r="E566" s="249">
        <f t="shared" si="16"/>
        <v>22185</v>
      </c>
      <c r="F566" s="247" t="s">
        <v>1863</v>
      </c>
      <c r="G566" s="247" t="s">
        <v>1641</v>
      </c>
      <c r="H566" s="247" t="s">
        <v>1642</v>
      </c>
      <c r="I566" s="247" t="s">
        <v>684</v>
      </c>
      <c r="J566" s="247" t="s">
        <v>2827</v>
      </c>
      <c r="K566" s="247" t="s">
        <v>1665</v>
      </c>
      <c r="L566" s="247" t="s">
        <v>2164</v>
      </c>
      <c r="M566" s="250">
        <v>0.3</v>
      </c>
      <c r="N566" s="251">
        <f t="shared" si="17"/>
        <v>6655.5</v>
      </c>
    </row>
    <row r="567" spans="1:14" ht="15">
      <c r="A567" s="247" t="s">
        <v>2830</v>
      </c>
      <c r="B567" s="247" t="s">
        <v>2831</v>
      </c>
      <c r="C567" s="248">
        <v>0</v>
      </c>
      <c r="D567" s="248">
        <v>22185</v>
      </c>
      <c r="E567" s="249">
        <f t="shared" si="16"/>
        <v>22185</v>
      </c>
      <c r="F567" s="247" t="s">
        <v>1863</v>
      </c>
      <c r="G567" s="247" t="s">
        <v>1641</v>
      </c>
      <c r="H567" s="247" t="s">
        <v>1642</v>
      </c>
      <c r="I567" s="247" t="s">
        <v>684</v>
      </c>
      <c r="J567" s="247" t="s">
        <v>2827</v>
      </c>
      <c r="K567" s="247" t="s">
        <v>1665</v>
      </c>
      <c r="L567" s="247" t="s">
        <v>2164</v>
      </c>
      <c r="M567" s="250">
        <v>0.3</v>
      </c>
      <c r="N567" s="251">
        <f t="shared" si="17"/>
        <v>6655.5</v>
      </c>
    </row>
    <row r="568" spans="1:14" ht="15">
      <c r="A568" s="247" t="s">
        <v>2832</v>
      </c>
      <c r="B568" s="247" t="s">
        <v>2833</v>
      </c>
      <c r="C568" s="248">
        <v>0</v>
      </c>
      <c r="D568" s="248">
        <v>22185</v>
      </c>
      <c r="E568" s="249">
        <f t="shared" si="16"/>
        <v>22185</v>
      </c>
      <c r="F568" s="247" t="s">
        <v>1863</v>
      </c>
      <c r="G568" s="247" t="s">
        <v>1641</v>
      </c>
      <c r="H568" s="247" t="s">
        <v>1642</v>
      </c>
      <c r="I568" s="247" t="s">
        <v>684</v>
      </c>
      <c r="J568" s="247" t="s">
        <v>2827</v>
      </c>
      <c r="K568" s="247" t="s">
        <v>1665</v>
      </c>
      <c r="L568" s="247" t="s">
        <v>2164</v>
      </c>
      <c r="M568" s="250">
        <v>0.3</v>
      </c>
      <c r="N568" s="251">
        <f t="shared" si="17"/>
        <v>6655.5</v>
      </c>
    </row>
    <row r="569" spans="1:14" ht="15">
      <c r="A569" s="247" t="s">
        <v>2834</v>
      </c>
      <c r="B569" s="247" t="s">
        <v>2835</v>
      </c>
      <c r="C569" s="248">
        <v>0</v>
      </c>
      <c r="D569" s="248">
        <v>22185</v>
      </c>
      <c r="E569" s="249">
        <f t="shared" si="16"/>
        <v>22185</v>
      </c>
      <c r="F569" s="247" t="s">
        <v>1863</v>
      </c>
      <c r="G569" s="247" t="s">
        <v>1641</v>
      </c>
      <c r="H569" s="247" t="s">
        <v>1642</v>
      </c>
      <c r="I569" s="247" t="s">
        <v>684</v>
      </c>
      <c r="J569" s="247" t="s">
        <v>2827</v>
      </c>
      <c r="K569" s="247" t="s">
        <v>1665</v>
      </c>
      <c r="L569" s="247" t="s">
        <v>2164</v>
      </c>
      <c r="M569" s="250">
        <v>0.3</v>
      </c>
      <c r="N569" s="251">
        <f t="shared" si="17"/>
        <v>6655.5</v>
      </c>
    </row>
    <row r="570" spans="1:14" ht="15">
      <c r="A570" s="247" t="s">
        <v>2836</v>
      </c>
      <c r="B570" s="247" t="s">
        <v>2837</v>
      </c>
      <c r="C570" s="248">
        <v>0</v>
      </c>
      <c r="D570" s="248">
        <v>20822</v>
      </c>
      <c r="E570" s="249">
        <f t="shared" si="16"/>
        <v>20822</v>
      </c>
      <c r="F570" s="247" t="s">
        <v>1863</v>
      </c>
      <c r="G570" s="247" t="s">
        <v>1641</v>
      </c>
      <c r="H570" s="247" t="s">
        <v>1642</v>
      </c>
      <c r="I570" s="247" t="s">
        <v>684</v>
      </c>
      <c r="J570" s="247" t="s">
        <v>2827</v>
      </c>
      <c r="K570" s="247" t="s">
        <v>1665</v>
      </c>
      <c r="L570" s="247" t="s">
        <v>2164</v>
      </c>
      <c r="M570" s="250">
        <v>0.3</v>
      </c>
      <c r="N570" s="251">
        <f t="shared" si="17"/>
        <v>6246.599999999999</v>
      </c>
    </row>
    <row r="571" spans="1:14" ht="15">
      <c r="A571" s="247" t="s">
        <v>2838</v>
      </c>
      <c r="B571" s="247" t="s">
        <v>2839</v>
      </c>
      <c r="C571" s="248">
        <v>0</v>
      </c>
      <c r="D571" s="248">
        <v>22185</v>
      </c>
      <c r="E571" s="249">
        <f t="shared" si="16"/>
        <v>22185</v>
      </c>
      <c r="F571" s="247" t="s">
        <v>1863</v>
      </c>
      <c r="G571" s="247" t="s">
        <v>1641</v>
      </c>
      <c r="H571" s="247" t="s">
        <v>1642</v>
      </c>
      <c r="I571" s="247" t="s">
        <v>684</v>
      </c>
      <c r="J571" s="247" t="s">
        <v>2827</v>
      </c>
      <c r="K571" s="247" t="s">
        <v>1665</v>
      </c>
      <c r="L571" s="247" t="s">
        <v>2164</v>
      </c>
      <c r="M571" s="250">
        <v>0.3</v>
      </c>
      <c r="N571" s="251">
        <f t="shared" si="17"/>
        <v>6655.5</v>
      </c>
    </row>
    <row r="572" spans="1:14" ht="15">
      <c r="A572" s="247" t="s">
        <v>2840</v>
      </c>
      <c r="B572" s="247" t="s">
        <v>2841</v>
      </c>
      <c r="C572" s="248">
        <v>0</v>
      </c>
      <c r="D572" s="248">
        <v>22185</v>
      </c>
      <c r="E572" s="249">
        <f t="shared" si="16"/>
        <v>22185</v>
      </c>
      <c r="F572" s="247" t="s">
        <v>1863</v>
      </c>
      <c r="G572" s="247" t="s">
        <v>1641</v>
      </c>
      <c r="H572" s="247" t="s">
        <v>1642</v>
      </c>
      <c r="I572" s="247" t="s">
        <v>684</v>
      </c>
      <c r="J572" s="247" t="s">
        <v>2827</v>
      </c>
      <c r="K572" s="247" t="s">
        <v>1665</v>
      </c>
      <c r="L572" s="247" t="s">
        <v>2164</v>
      </c>
      <c r="M572" s="250">
        <v>0.3</v>
      </c>
      <c r="N572" s="251">
        <f t="shared" si="17"/>
        <v>6655.5</v>
      </c>
    </row>
    <row r="573" spans="1:14" ht="15">
      <c r="A573" s="247" t="s">
        <v>2842</v>
      </c>
      <c r="B573" s="247" t="s">
        <v>2843</v>
      </c>
      <c r="C573" s="248">
        <v>0</v>
      </c>
      <c r="D573" s="248">
        <v>20775</v>
      </c>
      <c r="E573" s="249">
        <f t="shared" si="16"/>
        <v>20775</v>
      </c>
      <c r="F573" s="247" t="s">
        <v>1863</v>
      </c>
      <c r="G573" s="247" t="s">
        <v>1641</v>
      </c>
      <c r="H573" s="247" t="s">
        <v>1642</v>
      </c>
      <c r="I573" s="247" t="s">
        <v>684</v>
      </c>
      <c r="J573" s="247" t="s">
        <v>2827</v>
      </c>
      <c r="K573" s="247" t="s">
        <v>1665</v>
      </c>
      <c r="L573" s="247" t="s">
        <v>2164</v>
      </c>
      <c r="M573" s="250">
        <v>0.3</v>
      </c>
      <c r="N573" s="251">
        <f t="shared" si="17"/>
        <v>6232.5</v>
      </c>
    </row>
    <row r="574" spans="1:14" ht="15">
      <c r="A574" s="247" t="s">
        <v>2844</v>
      </c>
      <c r="B574" s="247" t="s">
        <v>2845</v>
      </c>
      <c r="C574" s="248">
        <v>0</v>
      </c>
      <c r="D574" s="248">
        <v>20775</v>
      </c>
      <c r="E574" s="249">
        <f t="shared" si="16"/>
        <v>20775</v>
      </c>
      <c r="F574" s="247" t="s">
        <v>1863</v>
      </c>
      <c r="G574" s="247" t="s">
        <v>1641</v>
      </c>
      <c r="H574" s="247" t="s">
        <v>1642</v>
      </c>
      <c r="I574" s="247" t="s">
        <v>684</v>
      </c>
      <c r="J574" s="247" t="s">
        <v>2827</v>
      </c>
      <c r="K574" s="247" t="s">
        <v>1665</v>
      </c>
      <c r="L574" s="247" t="s">
        <v>2164</v>
      </c>
      <c r="M574" s="250">
        <v>0.3</v>
      </c>
      <c r="N574" s="251">
        <f t="shared" si="17"/>
        <v>6232.5</v>
      </c>
    </row>
    <row r="575" spans="1:14" ht="15">
      <c r="A575" s="247" t="s">
        <v>2846</v>
      </c>
      <c r="B575" s="247" t="s">
        <v>2847</v>
      </c>
      <c r="C575" s="248">
        <v>0</v>
      </c>
      <c r="D575" s="248">
        <v>20775</v>
      </c>
      <c r="E575" s="249">
        <f t="shared" si="16"/>
        <v>20775</v>
      </c>
      <c r="F575" s="247" t="s">
        <v>1863</v>
      </c>
      <c r="G575" s="247" t="s">
        <v>1641</v>
      </c>
      <c r="H575" s="247" t="s">
        <v>1642</v>
      </c>
      <c r="I575" s="247" t="s">
        <v>684</v>
      </c>
      <c r="J575" s="247" t="s">
        <v>2827</v>
      </c>
      <c r="K575" s="247" t="s">
        <v>1665</v>
      </c>
      <c r="L575" s="247" t="s">
        <v>2164</v>
      </c>
      <c r="M575" s="250">
        <v>0.3</v>
      </c>
      <c r="N575" s="251">
        <f t="shared" si="17"/>
        <v>6232.5</v>
      </c>
    </row>
    <row r="576" spans="1:14" ht="15">
      <c r="A576" s="247" t="s">
        <v>2848</v>
      </c>
      <c r="B576" s="247" t="s">
        <v>2849</v>
      </c>
      <c r="C576" s="248">
        <v>0</v>
      </c>
      <c r="D576" s="248">
        <v>20775</v>
      </c>
      <c r="E576" s="249">
        <f t="shared" si="16"/>
        <v>20775</v>
      </c>
      <c r="F576" s="247" t="s">
        <v>1863</v>
      </c>
      <c r="G576" s="247" t="s">
        <v>1641</v>
      </c>
      <c r="H576" s="247" t="s">
        <v>1642</v>
      </c>
      <c r="I576" s="247" t="s">
        <v>684</v>
      </c>
      <c r="J576" s="247" t="s">
        <v>2827</v>
      </c>
      <c r="K576" s="247" t="s">
        <v>1665</v>
      </c>
      <c r="L576" s="247" t="s">
        <v>2164</v>
      </c>
      <c r="M576" s="250">
        <v>0.3</v>
      </c>
      <c r="N576" s="251">
        <f t="shared" si="17"/>
        <v>6232.5</v>
      </c>
    </row>
    <row r="577" spans="1:14" ht="15">
      <c r="A577" s="247" t="s">
        <v>2850</v>
      </c>
      <c r="B577" s="247" t="s">
        <v>2851</v>
      </c>
      <c r="C577" s="248">
        <v>0</v>
      </c>
      <c r="D577" s="248">
        <v>22185</v>
      </c>
      <c r="E577" s="249">
        <f t="shared" si="16"/>
        <v>22185</v>
      </c>
      <c r="F577" s="247" t="s">
        <v>1863</v>
      </c>
      <c r="G577" s="247" t="s">
        <v>1641</v>
      </c>
      <c r="H577" s="247" t="s">
        <v>1642</v>
      </c>
      <c r="I577" s="247" t="s">
        <v>684</v>
      </c>
      <c r="J577" s="247" t="s">
        <v>2827</v>
      </c>
      <c r="K577" s="247" t="s">
        <v>1665</v>
      </c>
      <c r="L577" s="247" t="s">
        <v>2164</v>
      </c>
      <c r="M577" s="250">
        <v>0.3</v>
      </c>
      <c r="N577" s="251">
        <f t="shared" si="17"/>
        <v>6655.5</v>
      </c>
    </row>
    <row r="578" spans="1:14" ht="15">
      <c r="A578" s="247" t="s">
        <v>2852</v>
      </c>
      <c r="B578" s="247" t="s">
        <v>2853</v>
      </c>
      <c r="C578" s="248">
        <v>0</v>
      </c>
      <c r="D578" s="248">
        <v>20775</v>
      </c>
      <c r="E578" s="249">
        <f aca="true" t="shared" si="18" ref="E578:E641">+D578-C578</f>
        <v>20775</v>
      </c>
      <c r="F578" s="247" t="s">
        <v>1863</v>
      </c>
      <c r="G578" s="247" t="s">
        <v>1641</v>
      </c>
      <c r="H578" s="247" t="s">
        <v>1642</v>
      </c>
      <c r="I578" s="247" t="s">
        <v>684</v>
      </c>
      <c r="J578" s="247" t="s">
        <v>2827</v>
      </c>
      <c r="K578" s="247" t="s">
        <v>1665</v>
      </c>
      <c r="L578" s="247" t="s">
        <v>2164</v>
      </c>
      <c r="M578" s="250">
        <v>0.3</v>
      </c>
      <c r="N578" s="251">
        <f aca="true" t="shared" si="19" ref="N578:N641">+M578*E578</f>
        <v>6232.5</v>
      </c>
    </row>
    <row r="579" spans="1:14" ht="15">
      <c r="A579" s="247" t="s">
        <v>2854</v>
      </c>
      <c r="B579" s="247" t="s">
        <v>2855</v>
      </c>
      <c r="C579" s="248">
        <v>0</v>
      </c>
      <c r="D579" s="248">
        <v>20775</v>
      </c>
      <c r="E579" s="249">
        <f t="shared" si="18"/>
        <v>20775</v>
      </c>
      <c r="F579" s="247" t="s">
        <v>1863</v>
      </c>
      <c r="G579" s="247" t="s">
        <v>1641</v>
      </c>
      <c r="H579" s="247" t="s">
        <v>1642</v>
      </c>
      <c r="I579" s="247" t="s">
        <v>684</v>
      </c>
      <c r="J579" s="247" t="s">
        <v>2827</v>
      </c>
      <c r="K579" s="247" t="s">
        <v>1665</v>
      </c>
      <c r="L579" s="247" t="s">
        <v>2164</v>
      </c>
      <c r="M579" s="250">
        <v>0.3</v>
      </c>
      <c r="N579" s="251">
        <f t="shared" si="19"/>
        <v>6232.5</v>
      </c>
    </row>
    <row r="580" spans="1:14" ht="15">
      <c r="A580" s="247" t="s">
        <v>2856</v>
      </c>
      <c r="B580" s="247" t="s">
        <v>2857</v>
      </c>
      <c r="C580" s="248">
        <v>0</v>
      </c>
      <c r="D580" s="248">
        <v>20775</v>
      </c>
      <c r="E580" s="249">
        <f t="shared" si="18"/>
        <v>20775</v>
      </c>
      <c r="F580" s="247" t="s">
        <v>1863</v>
      </c>
      <c r="G580" s="247" t="s">
        <v>1641</v>
      </c>
      <c r="H580" s="247" t="s">
        <v>1642</v>
      </c>
      <c r="I580" s="247" t="s">
        <v>684</v>
      </c>
      <c r="J580" s="247" t="s">
        <v>2827</v>
      </c>
      <c r="K580" s="247" t="s">
        <v>1665</v>
      </c>
      <c r="L580" s="247" t="s">
        <v>2164</v>
      </c>
      <c r="M580" s="250">
        <v>0.3</v>
      </c>
      <c r="N580" s="251">
        <f t="shared" si="19"/>
        <v>6232.5</v>
      </c>
    </row>
    <row r="581" spans="1:14" ht="15">
      <c r="A581" s="247" t="s">
        <v>2858</v>
      </c>
      <c r="B581" s="247" t="s">
        <v>2859</v>
      </c>
      <c r="C581" s="248">
        <v>0</v>
      </c>
      <c r="D581" s="248">
        <v>21120</v>
      </c>
      <c r="E581" s="249">
        <f t="shared" si="18"/>
        <v>21120</v>
      </c>
      <c r="F581" s="247" t="s">
        <v>1863</v>
      </c>
      <c r="G581" s="247" t="s">
        <v>1641</v>
      </c>
      <c r="H581" s="247" t="s">
        <v>1642</v>
      </c>
      <c r="I581" s="247" t="s">
        <v>684</v>
      </c>
      <c r="J581" s="247" t="s">
        <v>2827</v>
      </c>
      <c r="K581" s="247" t="s">
        <v>1665</v>
      </c>
      <c r="L581" s="247" t="s">
        <v>2164</v>
      </c>
      <c r="M581" s="250">
        <v>0.3</v>
      </c>
      <c r="N581" s="251">
        <f t="shared" si="19"/>
        <v>6336</v>
      </c>
    </row>
    <row r="582" spans="1:14" ht="15">
      <c r="A582" s="247" t="s">
        <v>2860</v>
      </c>
      <c r="B582" s="247" t="s">
        <v>2861</v>
      </c>
      <c r="C582" s="248">
        <v>0</v>
      </c>
      <c r="D582" s="248">
        <v>21120</v>
      </c>
      <c r="E582" s="249">
        <f t="shared" si="18"/>
        <v>21120</v>
      </c>
      <c r="F582" s="247" t="s">
        <v>1863</v>
      </c>
      <c r="G582" s="247" t="s">
        <v>1641</v>
      </c>
      <c r="H582" s="247" t="s">
        <v>1642</v>
      </c>
      <c r="I582" s="247" t="s">
        <v>684</v>
      </c>
      <c r="J582" s="247" t="s">
        <v>2827</v>
      </c>
      <c r="K582" s="247" t="s">
        <v>1665</v>
      </c>
      <c r="L582" s="247" t="s">
        <v>2164</v>
      </c>
      <c r="M582" s="250">
        <v>0.3</v>
      </c>
      <c r="N582" s="251">
        <f t="shared" si="19"/>
        <v>6336</v>
      </c>
    </row>
    <row r="583" spans="1:14" ht="15">
      <c r="A583" s="247" t="s">
        <v>2862</v>
      </c>
      <c r="B583" s="247" t="s">
        <v>2863</v>
      </c>
      <c r="C583" s="248">
        <v>0</v>
      </c>
      <c r="D583" s="248">
        <v>228056.43</v>
      </c>
      <c r="E583" s="249">
        <f t="shared" si="18"/>
        <v>228056.43</v>
      </c>
      <c r="F583" s="247" t="s">
        <v>1863</v>
      </c>
      <c r="G583" s="247" t="s">
        <v>1641</v>
      </c>
      <c r="H583" s="247" t="s">
        <v>1642</v>
      </c>
      <c r="I583" s="247" t="s">
        <v>684</v>
      </c>
      <c r="J583" s="247" t="s">
        <v>2864</v>
      </c>
      <c r="K583" s="247" t="s">
        <v>2865</v>
      </c>
      <c r="L583" s="247" t="s">
        <v>1907</v>
      </c>
      <c r="M583" s="250">
        <v>0.1</v>
      </c>
      <c r="N583" s="251">
        <f t="shared" si="19"/>
        <v>22805.643</v>
      </c>
    </row>
    <row r="584" spans="1:14" ht="15">
      <c r="A584" s="247" t="s">
        <v>2866</v>
      </c>
      <c r="B584" s="247" t="s">
        <v>2867</v>
      </c>
      <c r="C584" s="248">
        <v>0</v>
      </c>
      <c r="D584" s="248">
        <v>30744</v>
      </c>
      <c r="E584" s="249">
        <f t="shared" si="18"/>
        <v>30744</v>
      </c>
      <c r="F584" s="247" t="s">
        <v>1863</v>
      </c>
      <c r="G584" s="247" t="s">
        <v>1641</v>
      </c>
      <c r="H584" s="247" t="s">
        <v>1642</v>
      </c>
      <c r="I584" s="247" t="s">
        <v>684</v>
      </c>
      <c r="J584" s="247" t="s">
        <v>2864</v>
      </c>
      <c r="K584" s="247" t="s">
        <v>2865</v>
      </c>
      <c r="L584" s="247" t="s">
        <v>1907</v>
      </c>
      <c r="M584" s="250">
        <v>0.1</v>
      </c>
      <c r="N584" s="251">
        <f t="shared" si="19"/>
        <v>3074.4</v>
      </c>
    </row>
    <row r="585" spans="1:14" ht="15">
      <c r="A585" s="247" t="s">
        <v>2868</v>
      </c>
      <c r="B585" s="247" t="s">
        <v>2869</v>
      </c>
      <c r="C585" s="248">
        <v>0</v>
      </c>
      <c r="D585" s="248">
        <v>22185</v>
      </c>
      <c r="E585" s="249">
        <f t="shared" si="18"/>
        <v>22185</v>
      </c>
      <c r="F585" s="247" t="s">
        <v>1863</v>
      </c>
      <c r="G585" s="247" t="s">
        <v>1641</v>
      </c>
      <c r="H585" s="247" t="s">
        <v>1642</v>
      </c>
      <c r="I585" s="247" t="s">
        <v>684</v>
      </c>
      <c r="J585" s="247" t="s">
        <v>2870</v>
      </c>
      <c r="K585" s="247" t="s">
        <v>1891</v>
      </c>
      <c r="L585" s="247" t="s">
        <v>2164</v>
      </c>
      <c r="M585" s="250">
        <v>0.3</v>
      </c>
      <c r="N585" s="251">
        <f t="shared" si="19"/>
        <v>6655.5</v>
      </c>
    </row>
    <row r="586" spans="1:14" ht="15">
      <c r="A586" s="247" t="s">
        <v>2871</v>
      </c>
      <c r="B586" s="247" t="s">
        <v>2872</v>
      </c>
      <c r="C586" s="248">
        <v>0</v>
      </c>
      <c r="D586" s="248">
        <v>22185</v>
      </c>
      <c r="E586" s="249">
        <f t="shared" si="18"/>
        <v>22185</v>
      </c>
      <c r="F586" s="247" t="s">
        <v>1863</v>
      </c>
      <c r="G586" s="247" t="s">
        <v>1641</v>
      </c>
      <c r="H586" s="247" t="s">
        <v>1642</v>
      </c>
      <c r="I586" s="247" t="s">
        <v>684</v>
      </c>
      <c r="J586" s="247" t="s">
        <v>2870</v>
      </c>
      <c r="K586" s="247" t="s">
        <v>1891</v>
      </c>
      <c r="L586" s="247" t="s">
        <v>2164</v>
      </c>
      <c r="M586" s="250">
        <v>0.3</v>
      </c>
      <c r="N586" s="251">
        <f t="shared" si="19"/>
        <v>6655.5</v>
      </c>
    </row>
    <row r="587" spans="1:14" ht="15">
      <c r="A587" s="247" t="s">
        <v>2873</v>
      </c>
      <c r="B587" s="247" t="s">
        <v>2874</v>
      </c>
      <c r="C587" s="248">
        <v>0</v>
      </c>
      <c r="D587" s="248">
        <v>22185</v>
      </c>
      <c r="E587" s="249">
        <f t="shared" si="18"/>
        <v>22185</v>
      </c>
      <c r="F587" s="247" t="s">
        <v>1863</v>
      </c>
      <c r="G587" s="247" t="s">
        <v>1641</v>
      </c>
      <c r="H587" s="247" t="s">
        <v>1642</v>
      </c>
      <c r="I587" s="247" t="s">
        <v>684</v>
      </c>
      <c r="J587" s="247" t="s">
        <v>2870</v>
      </c>
      <c r="K587" s="247" t="s">
        <v>1891</v>
      </c>
      <c r="L587" s="247" t="s">
        <v>2164</v>
      </c>
      <c r="M587" s="250">
        <v>0.3</v>
      </c>
      <c r="N587" s="251">
        <f t="shared" si="19"/>
        <v>6655.5</v>
      </c>
    </row>
    <row r="588" spans="1:14" ht="15">
      <c r="A588" s="247" t="s">
        <v>2875</v>
      </c>
      <c r="B588" s="247" t="s">
        <v>713</v>
      </c>
      <c r="C588" s="248">
        <v>0</v>
      </c>
      <c r="D588" s="248">
        <v>20775</v>
      </c>
      <c r="E588" s="249">
        <f t="shared" si="18"/>
        <v>20775</v>
      </c>
      <c r="F588" s="247" t="s">
        <v>1863</v>
      </c>
      <c r="G588" s="247" t="s">
        <v>1641</v>
      </c>
      <c r="H588" s="247" t="s">
        <v>1642</v>
      </c>
      <c r="I588" s="247" t="s">
        <v>684</v>
      </c>
      <c r="J588" s="247" t="s">
        <v>2870</v>
      </c>
      <c r="K588" s="247" t="s">
        <v>1891</v>
      </c>
      <c r="L588" s="247" t="s">
        <v>2164</v>
      </c>
      <c r="M588" s="250">
        <v>0.3</v>
      </c>
      <c r="N588" s="251">
        <f t="shared" si="19"/>
        <v>6232.5</v>
      </c>
    </row>
    <row r="589" spans="1:14" ht="15">
      <c r="A589" s="247" t="s">
        <v>714</v>
      </c>
      <c r="B589" s="247" t="s">
        <v>715</v>
      </c>
      <c r="C589" s="248">
        <v>0</v>
      </c>
      <c r="D589" s="248">
        <v>20775</v>
      </c>
      <c r="E589" s="249">
        <f t="shared" si="18"/>
        <v>20775</v>
      </c>
      <c r="F589" s="247" t="s">
        <v>1863</v>
      </c>
      <c r="G589" s="247" t="s">
        <v>1641</v>
      </c>
      <c r="H589" s="247" t="s">
        <v>1642</v>
      </c>
      <c r="I589" s="247" t="s">
        <v>684</v>
      </c>
      <c r="J589" s="247" t="s">
        <v>2870</v>
      </c>
      <c r="K589" s="247" t="s">
        <v>1891</v>
      </c>
      <c r="L589" s="247" t="s">
        <v>2164</v>
      </c>
      <c r="M589" s="250">
        <v>0.3</v>
      </c>
      <c r="N589" s="251">
        <f t="shared" si="19"/>
        <v>6232.5</v>
      </c>
    </row>
    <row r="590" spans="1:14" ht="15">
      <c r="A590" s="247" t="s">
        <v>716</v>
      </c>
      <c r="B590" s="247" t="s">
        <v>717</v>
      </c>
      <c r="C590" s="248">
        <v>0</v>
      </c>
      <c r="D590" s="248">
        <v>20775</v>
      </c>
      <c r="E590" s="249">
        <f t="shared" si="18"/>
        <v>20775</v>
      </c>
      <c r="F590" s="247" t="s">
        <v>1863</v>
      </c>
      <c r="G590" s="247" t="s">
        <v>1641</v>
      </c>
      <c r="H590" s="247" t="s">
        <v>1642</v>
      </c>
      <c r="I590" s="247" t="s">
        <v>684</v>
      </c>
      <c r="J590" s="247" t="s">
        <v>2870</v>
      </c>
      <c r="K590" s="247" t="s">
        <v>1891</v>
      </c>
      <c r="L590" s="247" t="s">
        <v>2164</v>
      </c>
      <c r="M590" s="250">
        <v>0.3</v>
      </c>
      <c r="N590" s="251">
        <f t="shared" si="19"/>
        <v>6232.5</v>
      </c>
    </row>
    <row r="591" spans="1:14" ht="15">
      <c r="A591" s="247" t="s">
        <v>718</v>
      </c>
      <c r="B591" s="247" t="s">
        <v>719</v>
      </c>
      <c r="C591" s="248">
        <v>0</v>
      </c>
      <c r="D591" s="248">
        <v>20496</v>
      </c>
      <c r="E591" s="249">
        <f t="shared" si="18"/>
        <v>20496</v>
      </c>
      <c r="F591" s="247" t="s">
        <v>1863</v>
      </c>
      <c r="G591" s="247" t="s">
        <v>1641</v>
      </c>
      <c r="H591" s="247" t="s">
        <v>1642</v>
      </c>
      <c r="I591" s="247" t="s">
        <v>684</v>
      </c>
      <c r="J591" s="247" t="s">
        <v>720</v>
      </c>
      <c r="K591" s="247" t="s">
        <v>1645</v>
      </c>
      <c r="L591" s="247" t="s">
        <v>2164</v>
      </c>
      <c r="M591" s="250">
        <v>0.3</v>
      </c>
      <c r="N591" s="251">
        <f t="shared" si="19"/>
        <v>6148.8</v>
      </c>
    </row>
    <row r="592" spans="1:14" ht="15">
      <c r="A592" s="247" t="s">
        <v>721</v>
      </c>
      <c r="B592" s="247" t="s">
        <v>722</v>
      </c>
      <c r="C592" s="248">
        <v>0</v>
      </c>
      <c r="D592" s="248">
        <v>25204.8</v>
      </c>
      <c r="E592" s="249">
        <f t="shared" si="18"/>
        <v>25204.8</v>
      </c>
      <c r="F592" s="247" t="s">
        <v>1863</v>
      </c>
      <c r="G592" s="247" t="s">
        <v>1641</v>
      </c>
      <c r="H592" s="247" t="s">
        <v>1642</v>
      </c>
      <c r="I592" s="247" t="s">
        <v>684</v>
      </c>
      <c r="J592" s="247" t="s">
        <v>723</v>
      </c>
      <c r="K592" s="247" t="s">
        <v>1665</v>
      </c>
      <c r="L592" s="247" t="s">
        <v>2164</v>
      </c>
      <c r="M592" s="250">
        <v>0.3</v>
      </c>
      <c r="N592" s="251">
        <f t="shared" si="19"/>
        <v>7561.44</v>
      </c>
    </row>
    <row r="593" spans="1:14" ht="15">
      <c r="A593" s="247" t="s">
        <v>721</v>
      </c>
      <c r="B593" s="247" t="s">
        <v>722</v>
      </c>
      <c r="C593" s="248">
        <v>0</v>
      </c>
      <c r="D593" s="248">
        <v>69174</v>
      </c>
      <c r="E593" s="249">
        <f t="shared" si="18"/>
        <v>69174</v>
      </c>
      <c r="F593" s="247" t="s">
        <v>1863</v>
      </c>
      <c r="G593" s="247" t="s">
        <v>1641</v>
      </c>
      <c r="H593" s="247" t="s">
        <v>1642</v>
      </c>
      <c r="I593" s="247" t="s">
        <v>684</v>
      </c>
      <c r="J593" s="247" t="s">
        <v>723</v>
      </c>
      <c r="K593" s="247" t="s">
        <v>1665</v>
      </c>
      <c r="L593" s="247" t="s">
        <v>2164</v>
      </c>
      <c r="M593" s="250">
        <v>0.3</v>
      </c>
      <c r="N593" s="251">
        <f t="shared" si="19"/>
        <v>20752.2</v>
      </c>
    </row>
    <row r="594" spans="1:14" ht="15">
      <c r="A594" s="247" t="s">
        <v>724</v>
      </c>
      <c r="B594" s="247" t="s">
        <v>725</v>
      </c>
      <c r="C594" s="248">
        <v>0</v>
      </c>
      <c r="D594" s="248">
        <v>26728.8</v>
      </c>
      <c r="E594" s="249">
        <f t="shared" si="18"/>
        <v>26728.8</v>
      </c>
      <c r="F594" s="247" t="s">
        <v>1863</v>
      </c>
      <c r="G594" s="247" t="s">
        <v>1641</v>
      </c>
      <c r="H594" s="247" t="s">
        <v>1642</v>
      </c>
      <c r="I594" s="247" t="s">
        <v>684</v>
      </c>
      <c r="J594" s="247" t="s">
        <v>723</v>
      </c>
      <c r="K594" s="247" t="s">
        <v>1665</v>
      </c>
      <c r="L594" s="247" t="s">
        <v>2164</v>
      </c>
      <c r="M594" s="250">
        <v>0.3</v>
      </c>
      <c r="N594" s="251">
        <f t="shared" si="19"/>
        <v>8018.639999999999</v>
      </c>
    </row>
    <row r="595" spans="1:14" ht="15">
      <c r="A595" s="247" t="s">
        <v>726</v>
      </c>
      <c r="B595" s="247" t="s">
        <v>727</v>
      </c>
      <c r="C595" s="248">
        <v>0</v>
      </c>
      <c r="D595" s="248">
        <v>28252.8</v>
      </c>
      <c r="E595" s="249">
        <f t="shared" si="18"/>
        <v>28252.8</v>
      </c>
      <c r="F595" s="247" t="s">
        <v>1863</v>
      </c>
      <c r="G595" s="247" t="s">
        <v>1641</v>
      </c>
      <c r="H595" s="247" t="s">
        <v>1642</v>
      </c>
      <c r="I595" s="247" t="s">
        <v>684</v>
      </c>
      <c r="J595" s="247" t="s">
        <v>723</v>
      </c>
      <c r="K595" s="247" t="s">
        <v>1665</v>
      </c>
      <c r="L595" s="247" t="s">
        <v>2164</v>
      </c>
      <c r="M595" s="250">
        <v>0.3</v>
      </c>
      <c r="N595" s="251">
        <f t="shared" si="19"/>
        <v>8475.84</v>
      </c>
    </row>
    <row r="596" spans="1:14" ht="15">
      <c r="A596" s="247" t="s">
        <v>728</v>
      </c>
      <c r="B596" s="247" t="s">
        <v>729</v>
      </c>
      <c r="C596" s="248">
        <v>0</v>
      </c>
      <c r="D596" s="248">
        <v>28252.8</v>
      </c>
      <c r="E596" s="249">
        <f t="shared" si="18"/>
        <v>28252.8</v>
      </c>
      <c r="F596" s="247" t="s">
        <v>1863</v>
      </c>
      <c r="G596" s="247" t="s">
        <v>1641</v>
      </c>
      <c r="H596" s="247" t="s">
        <v>1642</v>
      </c>
      <c r="I596" s="247" t="s">
        <v>684</v>
      </c>
      <c r="J596" s="247" t="s">
        <v>723</v>
      </c>
      <c r="K596" s="247" t="s">
        <v>1665</v>
      </c>
      <c r="L596" s="247" t="s">
        <v>2164</v>
      </c>
      <c r="M596" s="250">
        <v>0.3</v>
      </c>
      <c r="N596" s="251">
        <f t="shared" si="19"/>
        <v>8475.84</v>
      </c>
    </row>
    <row r="597" spans="1:14" ht="15">
      <c r="A597" s="247" t="s">
        <v>730</v>
      </c>
      <c r="B597" s="247" t="s">
        <v>731</v>
      </c>
      <c r="C597" s="248">
        <v>0</v>
      </c>
      <c r="D597" s="248">
        <v>28252.8</v>
      </c>
      <c r="E597" s="249">
        <f t="shared" si="18"/>
        <v>28252.8</v>
      </c>
      <c r="F597" s="247" t="s">
        <v>1863</v>
      </c>
      <c r="G597" s="247" t="s">
        <v>1641</v>
      </c>
      <c r="H597" s="247" t="s">
        <v>1642</v>
      </c>
      <c r="I597" s="247" t="s">
        <v>684</v>
      </c>
      <c r="J597" s="247" t="s">
        <v>723</v>
      </c>
      <c r="K597" s="247" t="s">
        <v>1665</v>
      </c>
      <c r="L597" s="247" t="s">
        <v>2164</v>
      </c>
      <c r="M597" s="250">
        <v>0.3</v>
      </c>
      <c r="N597" s="251">
        <f t="shared" si="19"/>
        <v>8475.84</v>
      </c>
    </row>
    <row r="598" spans="1:14" ht="15">
      <c r="A598" s="247" t="s">
        <v>732</v>
      </c>
      <c r="B598" s="247" t="s">
        <v>733</v>
      </c>
      <c r="C598" s="248">
        <v>0</v>
      </c>
      <c r="D598" s="248">
        <v>28252.8</v>
      </c>
      <c r="E598" s="249">
        <f t="shared" si="18"/>
        <v>28252.8</v>
      </c>
      <c r="F598" s="247" t="s">
        <v>1863</v>
      </c>
      <c r="G598" s="247" t="s">
        <v>1641</v>
      </c>
      <c r="H598" s="247" t="s">
        <v>1642</v>
      </c>
      <c r="I598" s="247" t="s">
        <v>684</v>
      </c>
      <c r="J598" s="247" t="s">
        <v>723</v>
      </c>
      <c r="K598" s="247" t="s">
        <v>1665</v>
      </c>
      <c r="L598" s="247" t="s">
        <v>2164</v>
      </c>
      <c r="M598" s="250">
        <v>0.3</v>
      </c>
      <c r="N598" s="251">
        <f t="shared" si="19"/>
        <v>8475.84</v>
      </c>
    </row>
    <row r="599" spans="1:14" ht="15">
      <c r="A599" s="247" t="s">
        <v>734</v>
      </c>
      <c r="B599" s="247" t="s">
        <v>735</v>
      </c>
      <c r="C599" s="248">
        <v>0</v>
      </c>
      <c r="D599" s="248">
        <v>28252.8</v>
      </c>
      <c r="E599" s="249">
        <f t="shared" si="18"/>
        <v>28252.8</v>
      </c>
      <c r="F599" s="247" t="s">
        <v>1863</v>
      </c>
      <c r="G599" s="247" t="s">
        <v>1641</v>
      </c>
      <c r="H599" s="247" t="s">
        <v>1642</v>
      </c>
      <c r="I599" s="247" t="s">
        <v>684</v>
      </c>
      <c r="J599" s="247" t="s">
        <v>723</v>
      </c>
      <c r="K599" s="247" t="s">
        <v>1665</v>
      </c>
      <c r="L599" s="247" t="s">
        <v>2164</v>
      </c>
      <c r="M599" s="250">
        <v>0.3</v>
      </c>
      <c r="N599" s="251">
        <f t="shared" si="19"/>
        <v>8475.84</v>
      </c>
    </row>
    <row r="600" spans="1:14" ht="15">
      <c r="A600" s="247" t="s">
        <v>736</v>
      </c>
      <c r="B600" s="247" t="s">
        <v>737</v>
      </c>
      <c r="C600" s="248">
        <v>0</v>
      </c>
      <c r="D600" s="248">
        <v>28252.8</v>
      </c>
      <c r="E600" s="249">
        <f t="shared" si="18"/>
        <v>28252.8</v>
      </c>
      <c r="F600" s="247" t="s">
        <v>1863</v>
      </c>
      <c r="G600" s="247" t="s">
        <v>1641</v>
      </c>
      <c r="H600" s="247" t="s">
        <v>1642</v>
      </c>
      <c r="I600" s="247" t="s">
        <v>684</v>
      </c>
      <c r="J600" s="247" t="s">
        <v>723</v>
      </c>
      <c r="K600" s="247" t="s">
        <v>1665</v>
      </c>
      <c r="L600" s="247" t="s">
        <v>2164</v>
      </c>
      <c r="M600" s="250">
        <v>0.3</v>
      </c>
      <c r="N600" s="251">
        <f t="shared" si="19"/>
        <v>8475.84</v>
      </c>
    </row>
    <row r="601" spans="1:14" ht="15">
      <c r="A601" s="247" t="s">
        <v>738</v>
      </c>
      <c r="B601" s="247" t="s">
        <v>739</v>
      </c>
      <c r="C601" s="248">
        <v>0</v>
      </c>
      <c r="D601" s="248">
        <v>28807.68</v>
      </c>
      <c r="E601" s="249">
        <f t="shared" si="18"/>
        <v>28807.68</v>
      </c>
      <c r="F601" s="247" t="s">
        <v>1863</v>
      </c>
      <c r="G601" s="247" t="s">
        <v>1641</v>
      </c>
      <c r="H601" s="247" t="s">
        <v>1642</v>
      </c>
      <c r="I601" s="247" t="s">
        <v>684</v>
      </c>
      <c r="J601" s="247" t="s">
        <v>723</v>
      </c>
      <c r="K601" s="247" t="s">
        <v>1665</v>
      </c>
      <c r="L601" s="247" t="s">
        <v>2164</v>
      </c>
      <c r="M601" s="250">
        <v>0.3</v>
      </c>
      <c r="N601" s="251">
        <f t="shared" si="19"/>
        <v>8642.304</v>
      </c>
    </row>
    <row r="602" spans="1:14" ht="15">
      <c r="A602" s="247" t="s">
        <v>740</v>
      </c>
      <c r="B602" s="247" t="s">
        <v>741</v>
      </c>
      <c r="C602" s="248">
        <v>0</v>
      </c>
      <c r="D602" s="248">
        <v>28905.6</v>
      </c>
      <c r="E602" s="249">
        <f t="shared" si="18"/>
        <v>28905.6</v>
      </c>
      <c r="F602" s="247" t="s">
        <v>1863</v>
      </c>
      <c r="G602" s="247" t="s">
        <v>1641</v>
      </c>
      <c r="H602" s="247" t="s">
        <v>1642</v>
      </c>
      <c r="I602" s="247" t="s">
        <v>684</v>
      </c>
      <c r="J602" s="247" t="s">
        <v>723</v>
      </c>
      <c r="K602" s="247" t="s">
        <v>1665</v>
      </c>
      <c r="L602" s="247" t="s">
        <v>2164</v>
      </c>
      <c r="M602" s="250">
        <v>0.3</v>
      </c>
      <c r="N602" s="251">
        <f t="shared" si="19"/>
        <v>8671.679999999998</v>
      </c>
    </row>
    <row r="603" spans="1:14" ht="15">
      <c r="A603" s="247" t="s">
        <v>742</v>
      </c>
      <c r="B603" s="247" t="s">
        <v>743</v>
      </c>
      <c r="C603" s="248">
        <v>0</v>
      </c>
      <c r="D603" s="248">
        <v>28905.6</v>
      </c>
      <c r="E603" s="249">
        <f t="shared" si="18"/>
        <v>28905.6</v>
      </c>
      <c r="F603" s="247" t="s">
        <v>1863</v>
      </c>
      <c r="G603" s="247" t="s">
        <v>1641</v>
      </c>
      <c r="H603" s="247" t="s">
        <v>1642</v>
      </c>
      <c r="I603" s="247" t="s">
        <v>684</v>
      </c>
      <c r="J603" s="247" t="s">
        <v>723</v>
      </c>
      <c r="K603" s="247" t="s">
        <v>1665</v>
      </c>
      <c r="L603" s="247" t="s">
        <v>2164</v>
      </c>
      <c r="M603" s="250">
        <v>0.3</v>
      </c>
      <c r="N603" s="251">
        <f t="shared" si="19"/>
        <v>8671.679999999998</v>
      </c>
    </row>
    <row r="604" spans="1:14" ht="15">
      <c r="A604" s="247" t="s">
        <v>744</v>
      </c>
      <c r="B604" s="247" t="s">
        <v>745</v>
      </c>
      <c r="C604" s="248">
        <v>0</v>
      </c>
      <c r="D604" s="248">
        <v>28905.6</v>
      </c>
      <c r="E604" s="249">
        <f t="shared" si="18"/>
        <v>28905.6</v>
      </c>
      <c r="F604" s="247" t="s">
        <v>1863</v>
      </c>
      <c r="G604" s="247" t="s">
        <v>1641</v>
      </c>
      <c r="H604" s="247" t="s">
        <v>1642</v>
      </c>
      <c r="I604" s="247" t="s">
        <v>684</v>
      </c>
      <c r="J604" s="247" t="s">
        <v>723</v>
      </c>
      <c r="K604" s="247" t="s">
        <v>1665</v>
      </c>
      <c r="L604" s="247" t="s">
        <v>2164</v>
      </c>
      <c r="M604" s="250">
        <v>0.3</v>
      </c>
      <c r="N604" s="251">
        <f t="shared" si="19"/>
        <v>8671.679999999998</v>
      </c>
    </row>
    <row r="605" spans="1:14" ht="15">
      <c r="A605" s="247" t="s">
        <v>746</v>
      </c>
      <c r="B605" s="247" t="s">
        <v>747</v>
      </c>
      <c r="C605" s="248">
        <v>0</v>
      </c>
      <c r="D605" s="248">
        <v>28252.8</v>
      </c>
      <c r="E605" s="249">
        <f t="shared" si="18"/>
        <v>28252.8</v>
      </c>
      <c r="F605" s="247" t="s">
        <v>1863</v>
      </c>
      <c r="G605" s="247" t="s">
        <v>1641</v>
      </c>
      <c r="H605" s="247" t="s">
        <v>1642</v>
      </c>
      <c r="I605" s="247" t="s">
        <v>684</v>
      </c>
      <c r="J605" s="247" t="s">
        <v>723</v>
      </c>
      <c r="K605" s="247" t="s">
        <v>1665</v>
      </c>
      <c r="L605" s="247" t="s">
        <v>2164</v>
      </c>
      <c r="M605" s="250">
        <v>0.3</v>
      </c>
      <c r="N605" s="251">
        <f t="shared" si="19"/>
        <v>8475.84</v>
      </c>
    </row>
    <row r="606" spans="1:14" ht="15">
      <c r="A606" s="247" t="s">
        <v>748</v>
      </c>
      <c r="B606" s="247" t="s">
        <v>749</v>
      </c>
      <c r="C606" s="248">
        <v>0</v>
      </c>
      <c r="D606" s="248">
        <v>28252.8</v>
      </c>
      <c r="E606" s="249">
        <f t="shared" si="18"/>
        <v>28252.8</v>
      </c>
      <c r="F606" s="247" t="s">
        <v>1863</v>
      </c>
      <c r="G606" s="247" t="s">
        <v>1641</v>
      </c>
      <c r="H606" s="247" t="s">
        <v>1642</v>
      </c>
      <c r="I606" s="247" t="s">
        <v>684</v>
      </c>
      <c r="J606" s="247" t="s">
        <v>723</v>
      </c>
      <c r="K606" s="247" t="s">
        <v>1665</v>
      </c>
      <c r="L606" s="247" t="s">
        <v>2164</v>
      </c>
      <c r="M606" s="250">
        <v>0.3</v>
      </c>
      <c r="N606" s="251">
        <f t="shared" si="19"/>
        <v>8475.84</v>
      </c>
    </row>
    <row r="607" spans="1:14" ht="15">
      <c r="A607" s="247" t="s">
        <v>750</v>
      </c>
      <c r="B607" s="247" t="s">
        <v>751</v>
      </c>
      <c r="C607" s="248">
        <v>0</v>
      </c>
      <c r="D607" s="248">
        <v>28905.6</v>
      </c>
      <c r="E607" s="249">
        <f t="shared" si="18"/>
        <v>28905.6</v>
      </c>
      <c r="F607" s="247" t="s">
        <v>1863</v>
      </c>
      <c r="G607" s="247" t="s">
        <v>1641</v>
      </c>
      <c r="H607" s="247" t="s">
        <v>1642</v>
      </c>
      <c r="I607" s="247" t="s">
        <v>684</v>
      </c>
      <c r="J607" s="247" t="s">
        <v>723</v>
      </c>
      <c r="K607" s="247" t="s">
        <v>1665</v>
      </c>
      <c r="L607" s="247" t="s">
        <v>2164</v>
      </c>
      <c r="M607" s="250">
        <v>0.3</v>
      </c>
      <c r="N607" s="251">
        <f t="shared" si="19"/>
        <v>8671.679999999998</v>
      </c>
    </row>
    <row r="608" spans="1:14" ht="15">
      <c r="A608" s="247" t="s">
        <v>752</v>
      </c>
      <c r="B608" s="247" t="s">
        <v>753</v>
      </c>
      <c r="C608" s="248">
        <v>0</v>
      </c>
      <c r="D608" s="248">
        <v>28905.6</v>
      </c>
      <c r="E608" s="249">
        <f t="shared" si="18"/>
        <v>28905.6</v>
      </c>
      <c r="F608" s="247" t="s">
        <v>1863</v>
      </c>
      <c r="G608" s="247" t="s">
        <v>1641</v>
      </c>
      <c r="H608" s="247" t="s">
        <v>1642</v>
      </c>
      <c r="I608" s="247" t="s">
        <v>684</v>
      </c>
      <c r="J608" s="247" t="s">
        <v>723</v>
      </c>
      <c r="K608" s="247" t="s">
        <v>1665</v>
      </c>
      <c r="L608" s="247" t="s">
        <v>2164</v>
      </c>
      <c r="M608" s="250">
        <v>0.3</v>
      </c>
      <c r="N608" s="251">
        <f t="shared" si="19"/>
        <v>8671.679999999998</v>
      </c>
    </row>
    <row r="609" spans="1:14" ht="15">
      <c r="A609" s="247" t="s">
        <v>754</v>
      </c>
      <c r="B609" s="247" t="s">
        <v>755</v>
      </c>
      <c r="C609" s="248">
        <v>0</v>
      </c>
      <c r="D609" s="248">
        <v>28905.6</v>
      </c>
      <c r="E609" s="249">
        <f t="shared" si="18"/>
        <v>28905.6</v>
      </c>
      <c r="F609" s="247" t="s">
        <v>1863</v>
      </c>
      <c r="G609" s="247" t="s">
        <v>1641</v>
      </c>
      <c r="H609" s="247" t="s">
        <v>1642</v>
      </c>
      <c r="I609" s="247" t="s">
        <v>684</v>
      </c>
      <c r="J609" s="247" t="s">
        <v>723</v>
      </c>
      <c r="K609" s="247" t="s">
        <v>1665</v>
      </c>
      <c r="L609" s="247" t="s">
        <v>2164</v>
      </c>
      <c r="M609" s="250">
        <v>0.3</v>
      </c>
      <c r="N609" s="251">
        <f t="shared" si="19"/>
        <v>8671.679999999998</v>
      </c>
    </row>
    <row r="610" spans="1:14" ht="15">
      <c r="A610" s="247" t="s">
        <v>756</v>
      </c>
      <c r="B610" s="247" t="s">
        <v>757</v>
      </c>
      <c r="C610" s="248">
        <v>0</v>
      </c>
      <c r="D610" s="248">
        <v>28905.6</v>
      </c>
      <c r="E610" s="249">
        <f t="shared" si="18"/>
        <v>28905.6</v>
      </c>
      <c r="F610" s="247" t="s">
        <v>1863</v>
      </c>
      <c r="G610" s="247" t="s">
        <v>1641</v>
      </c>
      <c r="H610" s="247" t="s">
        <v>1642</v>
      </c>
      <c r="I610" s="247" t="s">
        <v>684</v>
      </c>
      <c r="J610" s="247" t="s">
        <v>723</v>
      </c>
      <c r="K610" s="247" t="s">
        <v>1665</v>
      </c>
      <c r="L610" s="247" t="s">
        <v>2164</v>
      </c>
      <c r="M610" s="250">
        <v>0.3</v>
      </c>
      <c r="N610" s="251">
        <f t="shared" si="19"/>
        <v>8671.679999999998</v>
      </c>
    </row>
    <row r="611" spans="1:14" ht="15">
      <c r="A611" s="247" t="s">
        <v>758</v>
      </c>
      <c r="B611" s="247" t="s">
        <v>759</v>
      </c>
      <c r="C611" s="248">
        <v>0</v>
      </c>
      <c r="D611" s="248">
        <v>21026.92</v>
      </c>
      <c r="E611" s="249">
        <f t="shared" si="18"/>
        <v>21026.92</v>
      </c>
      <c r="F611" s="247" t="s">
        <v>1863</v>
      </c>
      <c r="G611" s="247" t="s">
        <v>1641</v>
      </c>
      <c r="H611" s="247" t="s">
        <v>1642</v>
      </c>
      <c r="I611" s="247" t="s">
        <v>684</v>
      </c>
      <c r="J611" s="247" t="s">
        <v>760</v>
      </c>
      <c r="K611" s="247" t="s">
        <v>1665</v>
      </c>
      <c r="L611" s="247" t="s">
        <v>2164</v>
      </c>
      <c r="M611" s="250">
        <v>0.3</v>
      </c>
      <c r="N611" s="251">
        <f t="shared" si="19"/>
        <v>6308.075999999999</v>
      </c>
    </row>
    <row r="612" spans="1:14" ht="15">
      <c r="A612" s="247" t="s">
        <v>761</v>
      </c>
      <c r="B612" s="247" t="s">
        <v>762</v>
      </c>
      <c r="C612" s="248">
        <v>0</v>
      </c>
      <c r="D612" s="248">
        <v>16821.53</v>
      </c>
      <c r="E612" s="249">
        <f t="shared" si="18"/>
        <v>16821.53</v>
      </c>
      <c r="F612" s="247" t="s">
        <v>1863</v>
      </c>
      <c r="G612" s="247" t="s">
        <v>1641</v>
      </c>
      <c r="H612" s="247" t="s">
        <v>1642</v>
      </c>
      <c r="I612" s="247" t="s">
        <v>684</v>
      </c>
      <c r="J612" s="247" t="s">
        <v>760</v>
      </c>
      <c r="K612" s="247" t="s">
        <v>1665</v>
      </c>
      <c r="L612" s="247" t="s">
        <v>2164</v>
      </c>
      <c r="M612" s="250">
        <v>0.3</v>
      </c>
      <c r="N612" s="251">
        <f t="shared" si="19"/>
        <v>5046.459</v>
      </c>
    </row>
    <row r="613" spans="1:14" ht="15">
      <c r="A613" s="247" t="s">
        <v>763</v>
      </c>
      <c r="B613" s="247" t="s">
        <v>764</v>
      </c>
      <c r="C613" s="248">
        <v>0</v>
      </c>
      <c r="D613" s="248">
        <v>25524.06</v>
      </c>
      <c r="E613" s="249">
        <f t="shared" si="18"/>
        <v>25524.06</v>
      </c>
      <c r="F613" s="247" t="s">
        <v>1863</v>
      </c>
      <c r="G613" s="247" t="s">
        <v>1641</v>
      </c>
      <c r="H613" s="247" t="s">
        <v>1642</v>
      </c>
      <c r="I613" s="247" t="s">
        <v>684</v>
      </c>
      <c r="J613" s="247" t="s">
        <v>760</v>
      </c>
      <c r="K613" s="247" t="s">
        <v>2592</v>
      </c>
      <c r="L613" s="247" t="s">
        <v>2164</v>
      </c>
      <c r="M613" s="250">
        <v>0.3</v>
      </c>
      <c r="N613" s="251">
        <f t="shared" si="19"/>
        <v>7657.218</v>
      </c>
    </row>
    <row r="614" spans="1:14" ht="15">
      <c r="A614" s="247" t="s">
        <v>765</v>
      </c>
      <c r="B614" s="247" t="s">
        <v>766</v>
      </c>
      <c r="C614" s="248">
        <v>0</v>
      </c>
      <c r="D614" s="248">
        <v>49630.11</v>
      </c>
      <c r="E614" s="249">
        <f t="shared" si="18"/>
        <v>49630.11</v>
      </c>
      <c r="F614" s="247" t="s">
        <v>1863</v>
      </c>
      <c r="G614" s="247" t="s">
        <v>1641</v>
      </c>
      <c r="H614" s="247" t="s">
        <v>1642</v>
      </c>
      <c r="I614" s="247" t="s">
        <v>684</v>
      </c>
      <c r="J614" s="247" t="s">
        <v>760</v>
      </c>
      <c r="K614" s="247" t="s">
        <v>2592</v>
      </c>
      <c r="L614" s="247" t="s">
        <v>2164</v>
      </c>
      <c r="M614" s="250">
        <v>0.3</v>
      </c>
      <c r="N614" s="251">
        <f t="shared" si="19"/>
        <v>14889.033</v>
      </c>
    </row>
    <row r="615" spans="1:14" ht="15">
      <c r="A615" s="247" t="s">
        <v>767</v>
      </c>
      <c r="B615" s="247" t="s">
        <v>768</v>
      </c>
      <c r="C615" s="248">
        <v>0</v>
      </c>
      <c r="D615" s="248">
        <v>31196.07</v>
      </c>
      <c r="E615" s="249">
        <f t="shared" si="18"/>
        <v>31196.07</v>
      </c>
      <c r="F615" s="247" t="s">
        <v>1863</v>
      </c>
      <c r="G615" s="247" t="s">
        <v>1641</v>
      </c>
      <c r="H615" s="247" t="s">
        <v>1642</v>
      </c>
      <c r="I615" s="247" t="s">
        <v>684</v>
      </c>
      <c r="J615" s="247" t="s">
        <v>760</v>
      </c>
      <c r="K615" s="247" t="s">
        <v>2592</v>
      </c>
      <c r="L615" s="247" t="s">
        <v>2164</v>
      </c>
      <c r="M615" s="250">
        <v>0.3</v>
      </c>
      <c r="N615" s="251">
        <f t="shared" si="19"/>
        <v>9358.821</v>
      </c>
    </row>
    <row r="616" spans="1:14" ht="15">
      <c r="A616" s="247" t="s">
        <v>769</v>
      </c>
      <c r="B616" s="247" t="s">
        <v>770</v>
      </c>
      <c r="C616" s="248">
        <v>0</v>
      </c>
      <c r="D616" s="248">
        <v>21270.05</v>
      </c>
      <c r="E616" s="249">
        <f t="shared" si="18"/>
        <v>21270.05</v>
      </c>
      <c r="F616" s="247" t="s">
        <v>1863</v>
      </c>
      <c r="G616" s="247" t="s">
        <v>1641</v>
      </c>
      <c r="H616" s="247" t="s">
        <v>1642</v>
      </c>
      <c r="I616" s="247" t="s">
        <v>684</v>
      </c>
      <c r="J616" s="247" t="s">
        <v>760</v>
      </c>
      <c r="K616" s="247" t="s">
        <v>2592</v>
      </c>
      <c r="L616" s="247" t="s">
        <v>2164</v>
      </c>
      <c r="M616" s="250">
        <v>0.3</v>
      </c>
      <c r="N616" s="251">
        <f t="shared" si="19"/>
        <v>6381.014999999999</v>
      </c>
    </row>
    <row r="617" spans="1:14" ht="15">
      <c r="A617" s="247" t="s">
        <v>771</v>
      </c>
      <c r="B617" s="247" t="s">
        <v>772</v>
      </c>
      <c r="C617" s="248">
        <v>0</v>
      </c>
      <c r="D617" s="248">
        <v>1419.47</v>
      </c>
      <c r="E617" s="249">
        <f t="shared" si="18"/>
        <v>1419.47</v>
      </c>
      <c r="F617" s="247" t="s">
        <v>1863</v>
      </c>
      <c r="G617" s="247" t="s">
        <v>1641</v>
      </c>
      <c r="H617" s="247" t="s">
        <v>1642</v>
      </c>
      <c r="I617" s="247" t="s">
        <v>684</v>
      </c>
      <c r="J617" s="247" t="s">
        <v>760</v>
      </c>
      <c r="K617" s="247" t="s">
        <v>2592</v>
      </c>
      <c r="L617" s="247" t="s">
        <v>2164</v>
      </c>
      <c r="M617" s="250">
        <v>0.3</v>
      </c>
      <c r="N617" s="251">
        <f t="shared" si="19"/>
        <v>425.841</v>
      </c>
    </row>
    <row r="618" spans="1:14" ht="15">
      <c r="A618" s="247" t="s">
        <v>771</v>
      </c>
      <c r="B618" s="247" t="s">
        <v>772</v>
      </c>
      <c r="C618" s="248">
        <v>0</v>
      </c>
      <c r="D618" s="248">
        <v>83683.83</v>
      </c>
      <c r="E618" s="249">
        <f t="shared" si="18"/>
        <v>83683.83</v>
      </c>
      <c r="F618" s="247" t="s">
        <v>1863</v>
      </c>
      <c r="G618" s="247" t="s">
        <v>1641</v>
      </c>
      <c r="H618" s="247" t="s">
        <v>1642</v>
      </c>
      <c r="I618" s="247" t="s">
        <v>684</v>
      </c>
      <c r="J618" s="247" t="s">
        <v>760</v>
      </c>
      <c r="K618" s="247" t="s">
        <v>2592</v>
      </c>
      <c r="L618" s="247" t="s">
        <v>2164</v>
      </c>
      <c r="M618" s="250">
        <v>0.3</v>
      </c>
      <c r="N618" s="251">
        <f t="shared" si="19"/>
        <v>25105.149</v>
      </c>
    </row>
    <row r="619" spans="1:14" ht="15">
      <c r="A619" s="247" t="s">
        <v>773</v>
      </c>
      <c r="B619" s="247" t="s">
        <v>774</v>
      </c>
      <c r="C619" s="248">
        <v>0</v>
      </c>
      <c r="D619" s="248">
        <v>2562</v>
      </c>
      <c r="E619" s="249">
        <f t="shared" si="18"/>
        <v>2562</v>
      </c>
      <c r="F619" s="247" t="s">
        <v>1863</v>
      </c>
      <c r="G619" s="247" t="s">
        <v>1641</v>
      </c>
      <c r="H619" s="247" t="s">
        <v>1642</v>
      </c>
      <c r="I619" s="247" t="s">
        <v>684</v>
      </c>
      <c r="J619" s="247" t="s">
        <v>775</v>
      </c>
      <c r="K619" s="247" t="s">
        <v>1665</v>
      </c>
      <c r="L619" s="247" t="s">
        <v>2164</v>
      </c>
      <c r="M619" s="250">
        <v>0.3</v>
      </c>
      <c r="N619" s="251">
        <f t="shared" si="19"/>
        <v>768.6</v>
      </c>
    </row>
    <row r="620" spans="1:14" ht="15">
      <c r="A620" s="247" t="s">
        <v>3028</v>
      </c>
      <c r="B620" s="247" t="s">
        <v>3029</v>
      </c>
      <c r="C620" s="248">
        <v>11342.16</v>
      </c>
      <c r="D620" s="248">
        <v>12602.4</v>
      </c>
      <c r="E620" s="249">
        <f t="shared" si="18"/>
        <v>1260.2399999999998</v>
      </c>
      <c r="F620" s="247" t="s">
        <v>1863</v>
      </c>
      <c r="G620" s="247" t="s">
        <v>1641</v>
      </c>
      <c r="H620" s="247" t="s">
        <v>1644</v>
      </c>
      <c r="I620" s="247" t="s">
        <v>3030</v>
      </c>
      <c r="J620" s="247" t="s">
        <v>3031</v>
      </c>
      <c r="K620" s="247" t="s">
        <v>2343</v>
      </c>
      <c r="L620" s="247" t="s">
        <v>2246</v>
      </c>
      <c r="M620" s="250">
        <v>0.34</v>
      </c>
      <c r="N620" s="251">
        <f t="shared" si="19"/>
        <v>428.48159999999996</v>
      </c>
    </row>
    <row r="621" spans="1:14" ht="15">
      <c r="A621" s="247" t="s">
        <v>3032</v>
      </c>
      <c r="B621" s="247" t="s">
        <v>3033</v>
      </c>
      <c r="C621" s="248">
        <v>2694.54514</v>
      </c>
      <c r="D621" s="248">
        <v>3051.58</v>
      </c>
      <c r="E621" s="249">
        <f t="shared" si="18"/>
        <v>357.03485999999975</v>
      </c>
      <c r="F621" s="247" t="s">
        <v>1863</v>
      </c>
      <c r="G621" s="247" t="s">
        <v>1641</v>
      </c>
      <c r="H621" s="247" t="s">
        <v>1644</v>
      </c>
      <c r="I621" s="247" t="s">
        <v>3030</v>
      </c>
      <c r="J621" s="247" t="s">
        <v>3031</v>
      </c>
      <c r="K621" s="247" t="s">
        <v>1641</v>
      </c>
      <c r="L621" s="247" t="s">
        <v>2246</v>
      </c>
      <c r="M621" s="250">
        <v>0.34</v>
      </c>
      <c r="N621" s="251">
        <f t="shared" si="19"/>
        <v>121.39185239999992</v>
      </c>
    </row>
    <row r="622" spans="1:14" ht="15">
      <c r="A622" s="247" t="s">
        <v>3032</v>
      </c>
      <c r="B622" s="247" t="s">
        <v>3033</v>
      </c>
      <c r="C622" s="248">
        <v>7698.700400000001</v>
      </c>
      <c r="D622" s="248">
        <v>8718.8</v>
      </c>
      <c r="E622" s="249">
        <f t="shared" si="18"/>
        <v>1020.0995999999986</v>
      </c>
      <c r="F622" s="247" t="s">
        <v>1863</v>
      </c>
      <c r="G622" s="247" t="s">
        <v>1641</v>
      </c>
      <c r="H622" s="247" t="s">
        <v>1644</v>
      </c>
      <c r="I622" s="247" t="s">
        <v>3030</v>
      </c>
      <c r="J622" s="247" t="s">
        <v>3031</v>
      </c>
      <c r="K622" s="247" t="s">
        <v>1641</v>
      </c>
      <c r="L622" s="247" t="s">
        <v>2246</v>
      </c>
      <c r="M622" s="250">
        <v>0.34</v>
      </c>
      <c r="N622" s="251">
        <f t="shared" si="19"/>
        <v>346.83386399999955</v>
      </c>
    </row>
    <row r="623" spans="1:14" ht="15">
      <c r="A623" s="247" t="s">
        <v>3032</v>
      </c>
      <c r="B623" s="247" t="s">
        <v>3033</v>
      </c>
      <c r="C623" s="248">
        <v>20539.3747</v>
      </c>
      <c r="D623" s="248">
        <v>23260.9</v>
      </c>
      <c r="E623" s="249">
        <f t="shared" si="18"/>
        <v>2721.525300000001</v>
      </c>
      <c r="F623" s="247" t="s">
        <v>1863</v>
      </c>
      <c r="G623" s="247" t="s">
        <v>1641</v>
      </c>
      <c r="H623" s="247" t="s">
        <v>1644</v>
      </c>
      <c r="I623" s="247" t="s">
        <v>3030</v>
      </c>
      <c r="J623" s="247" t="s">
        <v>3031</v>
      </c>
      <c r="K623" s="247" t="s">
        <v>1641</v>
      </c>
      <c r="L623" s="247" t="s">
        <v>2246</v>
      </c>
      <c r="M623" s="250">
        <v>0.34</v>
      </c>
      <c r="N623" s="251">
        <f t="shared" si="19"/>
        <v>925.3186020000005</v>
      </c>
    </row>
    <row r="624" spans="1:14" ht="15">
      <c r="A624" s="247" t="s">
        <v>3034</v>
      </c>
      <c r="B624" s="247" t="s">
        <v>3035</v>
      </c>
      <c r="C624" s="248">
        <v>3576.96</v>
      </c>
      <c r="D624" s="248">
        <v>8942.4</v>
      </c>
      <c r="E624" s="249">
        <f t="shared" si="18"/>
        <v>5365.44</v>
      </c>
      <c r="F624" s="247" t="s">
        <v>1863</v>
      </c>
      <c r="G624" s="247" t="s">
        <v>1641</v>
      </c>
      <c r="H624" s="247" t="s">
        <v>1644</v>
      </c>
      <c r="I624" s="247" t="s">
        <v>3030</v>
      </c>
      <c r="J624" s="247" t="s">
        <v>3031</v>
      </c>
      <c r="K624" s="247" t="s">
        <v>621</v>
      </c>
      <c r="L624" s="247" t="s">
        <v>2246</v>
      </c>
      <c r="M624" s="250">
        <v>0.34</v>
      </c>
      <c r="N624" s="251">
        <f t="shared" si="19"/>
        <v>1824.2496</v>
      </c>
    </row>
    <row r="625" spans="1:14" ht="15">
      <c r="A625" s="247" t="s">
        <v>3034</v>
      </c>
      <c r="B625" s="247" t="s">
        <v>3035</v>
      </c>
      <c r="C625" s="248">
        <v>2944.204</v>
      </c>
      <c r="D625" s="248">
        <v>7360.51</v>
      </c>
      <c r="E625" s="249">
        <f t="shared" si="18"/>
        <v>4416.3060000000005</v>
      </c>
      <c r="F625" s="247" t="s">
        <v>1863</v>
      </c>
      <c r="G625" s="247" t="s">
        <v>1641</v>
      </c>
      <c r="H625" s="247" t="s">
        <v>1644</v>
      </c>
      <c r="I625" s="247" t="s">
        <v>3030</v>
      </c>
      <c r="J625" s="247" t="s">
        <v>3031</v>
      </c>
      <c r="K625" s="247" t="s">
        <v>621</v>
      </c>
      <c r="L625" s="247" t="s">
        <v>2246</v>
      </c>
      <c r="M625" s="250">
        <v>0.34</v>
      </c>
      <c r="N625" s="251">
        <f t="shared" si="19"/>
        <v>1501.5440400000002</v>
      </c>
    </row>
    <row r="626" spans="1:14" ht="15">
      <c r="A626" s="247" t="s">
        <v>3034</v>
      </c>
      <c r="B626" s="247" t="s">
        <v>3035</v>
      </c>
      <c r="C626" s="248">
        <v>4599.884</v>
      </c>
      <c r="D626" s="248">
        <v>11499.71</v>
      </c>
      <c r="E626" s="249">
        <f t="shared" si="18"/>
        <v>6899.825999999999</v>
      </c>
      <c r="F626" s="247" t="s">
        <v>1863</v>
      </c>
      <c r="G626" s="247" t="s">
        <v>1641</v>
      </c>
      <c r="H626" s="247" t="s">
        <v>1644</v>
      </c>
      <c r="I626" s="247" t="s">
        <v>3030</v>
      </c>
      <c r="J626" s="247" t="s">
        <v>3031</v>
      </c>
      <c r="K626" s="247" t="s">
        <v>621</v>
      </c>
      <c r="L626" s="247" t="s">
        <v>2246</v>
      </c>
      <c r="M626" s="250">
        <v>0.34</v>
      </c>
      <c r="N626" s="251">
        <f t="shared" si="19"/>
        <v>2345.9408399999998</v>
      </c>
    </row>
    <row r="627" spans="1:14" ht="15">
      <c r="A627" s="247" t="s">
        <v>3036</v>
      </c>
      <c r="B627" s="247" t="s">
        <v>3037</v>
      </c>
      <c r="C627" s="248">
        <v>0</v>
      </c>
      <c r="D627" s="248">
        <v>6416.8</v>
      </c>
      <c r="E627" s="249">
        <f t="shared" si="18"/>
        <v>6416.8</v>
      </c>
      <c r="F627" s="247" t="s">
        <v>1863</v>
      </c>
      <c r="G627" s="247" t="s">
        <v>1641</v>
      </c>
      <c r="H627" s="247" t="s">
        <v>1644</v>
      </c>
      <c r="I627" s="247" t="s">
        <v>3030</v>
      </c>
      <c r="J627" s="247" t="s">
        <v>3031</v>
      </c>
      <c r="K627" s="247" t="s">
        <v>1687</v>
      </c>
      <c r="L627" s="247" t="s">
        <v>2246</v>
      </c>
      <c r="M627" s="250">
        <v>0.34</v>
      </c>
      <c r="N627" s="251">
        <f t="shared" si="19"/>
        <v>2181.7120000000004</v>
      </c>
    </row>
    <row r="628" spans="1:14" ht="15">
      <c r="A628" s="247" t="s">
        <v>3038</v>
      </c>
      <c r="B628" s="247" t="s">
        <v>3039</v>
      </c>
      <c r="C628" s="248">
        <v>0</v>
      </c>
      <c r="D628" s="248">
        <v>12810</v>
      </c>
      <c r="E628" s="249">
        <f t="shared" si="18"/>
        <v>12810</v>
      </c>
      <c r="F628" s="247" t="s">
        <v>1863</v>
      </c>
      <c r="G628" s="247" t="s">
        <v>1641</v>
      </c>
      <c r="H628" s="247" t="s">
        <v>1644</v>
      </c>
      <c r="I628" s="247" t="s">
        <v>3030</v>
      </c>
      <c r="J628" s="247" t="s">
        <v>3031</v>
      </c>
      <c r="K628" s="247" t="s">
        <v>2361</v>
      </c>
      <c r="L628" s="247" t="s">
        <v>2246</v>
      </c>
      <c r="M628" s="250">
        <v>0.34</v>
      </c>
      <c r="N628" s="251">
        <f t="shared" si="19"/>
        <v>4355.400000000001</v>
      </c>
    </row>
    <row r="629" spans="1:14" ht="15">
      <c r="A629" s="247" t="s">
        <v>3038</v>
      </c>
      <c r="B629" s="247" t="s">
        <v>3039</v>
      </c>
      <c r="C629" s="248">
        <v>0</v>
      </c>
      <c r="D629" s="248">
        <v>8942.4</v>
      </c>
      <c r="E629" s="249">
        <f t="shared" si="18"/>
        <v>8942.4</v>
      </c>
      <c r="F629" s="247" t="s">
        <v>1863</v>
      </c>
      <c r="G629" s="247" t="s">
        <v>1641</v>
      </c>
      <c r="H629" s="247" t="s">
        <v>1644</v>
      </c>
      <c r="I629" s="247" t="s">
        <v>3030</v>
      </c>
      <c r="J629" s="247" t="s">
        <v>3031</v>
      </c>
      <c r="K629" s="247" t="s">
        <v>2361</v>
      </c>
      <c r="L629" s="247" t="s">
        <v>2246</v>
      </c>
      <c r="M629" s="250">
        <v>0.34</v>
      </c>
      <c r="N629" s="251">
        <f t="shared" si="19"/>
        <v>3040.416</v>
      </c>
    </row>
    <row r="630" spans="1:14" ht="15">
      <c r="A630" s="247" t="s">
        <v>3040</v>
      </c>
      <c r="B630" s="247" t="s">
        <v>3041</v>
      </c>
      <c r="C630" s="248">
        <v>0</v>
      </c>
      <c r="D630" s="248">
        <v>12833.6</v>
      </c>
      <c r="E630" s="249">
        <f t="shared" si="18"/>
        <v>12833.6</v>
      </c>
      <c r="F630" s="247" t="s">
        <v>1863</v>
      </c>
      <c r="G630" s="247" t="s">
        <v>1641</v>
      </c>
      <c r="H630" s="247" t="s">
        <v>1644</v>
      </c>
      <c r="I630" s="247" t="s">
        <v>3030</v>
      </c>
      <c r="J630" s="247" t="s">
        <v>3031</v>
      </c>
      <c r="K630" s="247" t="s">
        <v>1702</v>
      </c>
      <c r="L630" s="247" t="s">
        <v>2246</v>
      </c>
      <c r="M630" s="250">
        <v>0.34</v>
      </c>
      <c r="N630" s="251">
        <f t="shared" si="19"/>
        <v>4363.424000000001</v>
      </c>
    </row>
    <row r="631" spans="1:14" ht="15">
      <c r="A631" s="247" t="s">
        <v>3040</v>
      </c>
      <c r="B631" s="247" t="s">
        <v>3041</v>
      </c>
      <c r="C631" s="248">
        <v>0</v>
      </c>
      <c r="D631" s="248">
        <v>4843.8</v>
      </c>
      <c r="E631" s="249">
        <f t="shared" si="18"/>
        <v>4843.8</v>
      </c>
      <c r="F631" s="247" t="s">
        <v>1863</v>
      </c>
      <c r="G631" s="247" t="s">
        <v>1641</v>
      </c>
      <c r="H631" s="247" t="s">
        <v>1644</v>
      </c>
      <c r="I631" s="247" t="s">
        <v>3030</v>
      </c>
      <c r="J631" s="247" t="s">
        <v>3031</v>
      </c>
      <c r="K631" s="247" t="s">
        <v>1702</v>
      </c>
      <c r="L631" s="247" t="s">
        <v>2246</v>
      </c>
      <c r="M631" s="250">
        <v>0.34</v>
      </c>
      <c r="N631" s="251">
        <f t="shared" si="19"/>
        <v>1646.8920000000003</v>
      </c>
    </row>
    <row r="632" spans="1:14" ht="15">
      <c r="A632" s="247" t="s">
        <v>3042</v>
      </c>
      <c r="B632" s="247" t="s">
        <v>3043</v>
      </c>
      <c r="C632" s="248">
        <v>0</v>
      </c>
      <c r="D632" s="248">
        <v>2980.8</v>
      </c>
      <c r="E632" s="249">
        <f t="shared" si="18"/>
        <v>2980.8</v>
      </c>
      <c r="F632" s="247" t="s">
        <v>1863</v>
      </c>
      <c r="G632" s="247" t="s">
        <v>1641</v>
      </c>
      <c r="H632" s="247" t="s">
        <v>1644</v>
      </c>
      <c r="I632" s="247" t="s">
        <v>3030</v>
      </c>
      <c r="J632" s="247" t="s">
        <v>3031</v>
      </c>
      <c r="K632" s="247" t="s">
        <v>1694</v>
      </c>
      <c r="L632" s="247" t="s">
        <v>2246</v>
      </c>
      <c r="M632" s="250">
        <v>0.34</v>
      </c>
      <c r="N632" s="251">
        <f t="shared" si="19"/>
        <v>1013.4720000000001</v>
      </c>
    </row>
    <row r="633" spans="1:14" ht="15">
      <c r="A633" s="247" t="s">
        <v>776</v>
      </c>
      <c r="B633" s="247" t="s">
        <v>777</v>
      </c>
      <c r="C633" s="248">
        <v>0</v>
      </c>
      <c r="D633" s="248">
        <v>49905.5</v>
      </c>
      <c r="E633" s="249">
        <f t="shared" si="18"/>
        <v>49905.5</v>
      </c>
      <c r="F633" s="247" t="s">
        <v>1863</v>
      </c>
      <c r="G633" s="247" t="s">
        <v>1641</v>
      </c>
      <c r="H633" s="247" t="s">
        <v>1642</v>
      </c>
      <c r="I633" s="247" t="s">
        <v>778</v>
      </c>
      <c r="J633" s="247" t="s">
        <v>779</v>
      </c>
      <c r="K633" s="247" t="s">
        <v>1697</v>
      </c>
      <c r="L633" s="247" t="s">
        <v>2164</v>
      </c>
      <c r="M633" s="250">
        <v>0.3</v>
      </c>
      <c r="N633" s="251">
        <f t="shared" si="19"/>
        <v>14971.65</v>
      </c>
    </row>
    <row r="634" spans="1:14" ht="15">
      <c r="A634" s="247" t="s">
        <v>776</v>
      </c>
      <c r="B634" s="247" t="s">
        <v>777</v>
      </c>
      <c r="C634" s="248">
        <v>0</v>
      </c>
      <c r="D634" s="248">
        <v>45368.64</v>
      </c>
      <c r="E634" s="249">
        <f t="shared" si="18"/>
        <v>45368.64</v>
      </c>
      <c r="F634" s="247" t="s">
        <v>1863</v>
      </c>
      <c r="G634" s="247" t="s">
        <v>1641</v>
      </c>
      <c r="H634" s="247" t="s">
        <v>1642</v>
      </c>
      <c r="I634" s="247" t="s">
        <v>778</v>
      </c>
      <c r="J634" s="247" t="s">
        <v>779</v>
      </c>
      <c r="K634" s="247" t="s">
        <v>1697</v>
      </c>
      <c r="L634" s="247" t="s">
        <v>2164</v>
      </c>
      <c r="M634" s="250">
        <v>0.3</v>
      </c>
      <c r="N634" s="251">
        <f t="shared" si="19"/>
        <v>13610.591999999999</v>
      </c>
    </row>
    <row r="635" spans="1:14" ht="15">
      <c r="A635" s="247" t="s">
        <v>776</v>
      </c>
      <c r="B635" s="247" t="s">
        <v>777</v>
      </c>
      <c r="C635" s="248">
        <v>0</v>
      </c>
      <c r="D635" s="248">
        <v>35694</v>
      </c>
      <c r="E635" s="249">
        <f t="shared" si="18"/>
        <v>35694</v>
      </c>
      <c r="F635" s="247" t="s">
        <v>1863</v>
      </c>
      <c r="G635" s="247" t="s">
        <v>1641</v>
      </c>
      <c r="H635" s="247" t="s">
        <v>1642</v>
      </c>
      <c r="I635" s="247" t="s">
        <v>778</v>
      </c>
      <c r="J635" s="247" t="s">
        <v>779</v>
      </c>
      <c r="K635" s="247" t="s">
        <v>1697</v>
      </c>
      <c r="L635" s="247" t="s">
        <v>2164</v>
      </c>
      <c r="M635" s="250">
        <v>0.3</v>
      </c>
      <c r="N635" s="251">
        <f t="shared" si="19"/>
        <v>10708.199999999999</v>
      </c>
    </row>
    <row r="636" spans="1:14" ht="15">
      <c r="A636" s="247" t="s">
        <v>780</v>
      </c>
      <c r="B636" s="247" t="s">
        <v>781</v>
      </c>
      <c r="C636" s="248">
        <v>0</v>
      </c>
      <c r="D636" s="248">
        <v>2980.8</v>
      </c>
      <c r="E636" s="249">
        <f t="shared" si="18"/>
        <v>2980.8</v>
      </c>
      <c r="F636" s="247" t="s">
        <v>1863</v>
      </c>
      <c r="G636" s="247" t="s">
        <v>1641</v>
      </c>
      <c r="H636" s="247" t="s">
        <v>1642</v>
      </c>
      <c r="I636" s="247" t="s">
        <v>778</v>
      </c>
      <c r="J636" s="247" t="s">
        <v>779</v>
      </c>
      <c r="K636" s="247" t="s">
        <v>1701</v>
      </c>
      <c r="L636" s="247" t="s">
        <v>2164</v>
      </c>
      <c r="M636" s="250">
        <v>0.3</v>
      </c>
      <c r="N636" s="251">
        <f t="shared" si="19"/>
        <v>894.24</v>
      </c>
    </row>
    <row r="637" spans="1:14" ht="15">
      <c r="A637" s="247" t="s">
        <v>780</v>
      </c>
      <c r="B637" s="247" t="s">
        <v>781</v>
      </c>
      <c r="C637" s="248">
        <v>0</v>
      </c>
      <c r="D637" s="248">
        <v>1281</v>
      </c>
      <c r="E637" s="249">
        <f t="shared" si="18"/>
        <v>1281</v>
      </c>
      <c r="F637" s="247" t="s">
        <v>1863</v>
      </c>
      <c r="G637" s="247" t="s">
        <v>1641</v>
      </c>
      <c r="H637" s="247" t="s">
        <v>1642</v>
      </c>
      <c r="I637" s="247" t="s">
        <v>778</v>
      </c>
      <c r="J637" s="247" t="s">
        <v>779</v>
      </c>
      <c r="K637" s="247" t="s">
        <v>1701</v>
      </c>
      <c r="L637" s="247" t="s">
        <v>2164</v>
      </c>
      <c r="M637" s="250">
        <v>0.3</v>
      </c>
      <c r="N637" s="251">
        <f t="shared" si="19"/>
        <v>384.3</v>
      </c>
    </row>
    <row r="638" spans="1:14" ht="15">
      <c r="A638" s="247" t="s">
        <v>782</v>
      </c>
      <c r="B638" s="247" t="s">
        <v>783</v>
      </c>
      <c r="C638" s="248">
        <v>0</v>
      </c>
      <c r="D638" s="248">
        <v>11529</v>
      </c>
      <c r="E638" s="249">
        <f t="shared" si="18"/>
        <v>11529</v>
      </c>
      <c r="F638" s="247" t="s">
        <v>1863</v>
      </c>
      <c r="G638" s="247" t="s">
        <v>1641</v>
      </c>
      <c r="H638" s="247" t="s">
        <v>1642</v>
      </c>
      <c r="I638" s="247" t="s">
        <v>778</v>
      </c>
      <c r="J638" s="247" t="s">
        <v>779</v>
      </c>
      <c r="K638" s="247" t="s">
        <v>1701</v>
      </c>
      <c r="L638" s="247" t="s">
        <v>2164</v>
      </c>
      <c r="M638" s="250">
        <v>0.3</v>
      </c>
      <c r="N638" s="251">
        <f t="shared" si="19"/>
        <v>3458.7</v>
      </c>
    </row>
    <row r="639" spans="1:14" ht="15">
      <c r="A639" s="247" t="s">
        <v>784</v>
      </c>
      <c r="B639" s="247" t="s">
        <v>785</v>
      </c>
      <c r="C639" s="248">
        <v>0</v>
      </c>
      <c r="D639" s="248">
        <v>21004</v>
      </c>
      <c r="E639" s="249">
        <f t="shared" si="18"/>
        <v>21004</v>
      </c>
      <c r="F639" s="247" t="s">
        <v>1863</v>
      </c>
      <c r="G639" s="247" t="s">
        <v>1641</v>
      </c>
      <c r="H639" s="247" t="s">
        <v>1642</v>
      </c>
      <c r="I639" s="247" t="s">
        <v>778</v>
      </c>
      <c r="J639" s="247" t="s">
        <v>779</v>
      </c>
      <c r="K639" s="247" t="s">
        <v>1701</v>
      </c>
      <c r="L639" s="247" t="s">
        <v>2164</v>
      </c>
      <c r="M639" s="250">
        <v>0.3</v>
      </c>
      <c r="N639" s="251">
        <f t="shared" si="19"/>
        <v>6301.2</v>
      </c>
    </row>
    <row r="640" spans="1:14" ht="15">
      <c r="A640" s="247" t="s">
        <v>784</v>
      </c>
      <c r="B640" s="247" t="s">
        <v>785</v>
      </c>
      <c r="C640" s="248">
        <v>0</v>
      </c>
      <c r="D640" s="248">
        <v>8942.4</v>
      </c>
      <c r="E640" s="249">
        <f t="shared" si="18"/>
        <v>8942.4</v>
      </c>
      <c r="F640" s="247" t="s">
        <v>1863</v>
      </c>
      <c r="G640" s="247" t="s">
        <v>1641</v>
      </c>
      <c r="H640" s="247" t="s">
        <v>1642</v>
      </c>
      <c r="I640" s="247" t="s">
        <v>778</v>
      </c>
      <c r="J640" s="247" t="s">
        <v>779</v>
      </c>
      <c r="K640" s="247" t="s">
        <v>1701</v>
      </c>
      <c r="L640" s="247" t="s">
        <v>2164</v>
      </c>
      <c r="M640" s="250">
        <v>0.3</v>
      </c>
      <c r="N640" s="251">
        <f t="shared" si="19"/>
        <v>2682.72</v>
      </c>
    </row>
    <row r="641" spans="1:14" ht="15">
      <c r="A641" s="247" t="s">
        <v>786</v>
      </c>
      <c r="B641" s="247" t="s">
        <v>787</v>
      </c>
      <c r="C641" s="248">
        <v>0</v>
      </c>
      <c r="D641" s="248">
        <v>35769.6</v>
      </c>
      <c r="E641" s="249">
        <f t="shared" si="18"/>
        <v>35769.6</v>
      </c>
      <c r="F641" s="247" t="s">
        <v>1863</v>
      </c>
      <c r="G641" s="247" t="s">
        <v>1641</v>
      </c>
      <c r="H641" s="247" t="s">
        <v>1642</v>
      </c>
      <c r="I641" s="247" t="s">
        <v>778</v>
      </c>
      <c r="J641" s="247" t="s">
        <v>779</v>
      </c>
      <c r="K641" s="247" t="s">
        <v>788</v>
      </c>
      <c r="L641" s="247" t="s">
        <v>2164</v>
      </c>
      <c r="M641" s="250">
        <v>0.3</v>
      </c>
      <c r="N641" s="251">
        <f t="shared" si="19"/>
        <v>10730.88</v>
      </c>
    </row>
    <row r="642" spans="1:14" ht="15">
      <c r="A642" s="247" t="s">
        <v>789</v>
      </c>
      <c r="B642" s="247" t="s">
        <v>790</v>
      </c>
      <c r="C642" s="248">
        <v>0</v>
      </c>
      <c r="D642" s="248">
        <v>23846.4</v>
      </c>
      <c r="E642" s="249">
        <f aca="true" t="shared" si="20" ref="E642:E705">+D642-C642</f>
        <v>23846.4</v>
      </c>
      <c r="F642" s="247" t="s">
        <v>1863</v>
      </c>
      <c r="G642" s="247" t="s">
        <v>1641</v>
      </c>
      <c r="H642" s="247" t="s">
        <v>1642</v>
      </c>
      <c r="I642" s="247" t="s">
        <v>778</v>
      </c>
      <c r="J642" s="247" t="s">
        <v>779</v>
      </c>
      <c r="K642" s="247" t="s">
        <v>788</v>
      </c>
      <c r="L642" s="247" t="s">
        <v>2164</v>
      </c>
      <c r="M642" s="250">
        <v>0.3</v>
      </c>
      <c r="N642" s="251">
        <f aca="true" t="shared" si="21" ref="N642:N705">+M642*E642</f>
        <v>7153.92</v>
      </c>
    </row>
    <row r="643" spans="1:14" ht="15">
      <c r="A643" s="247" t="s">
        <v>791</v>
      </c>
      <c r="B643" s="247" t="s">
        <v>792</v>
      </c>
      <c r="C643" s="248">
        <v>0</v>
      </c>
      <c r="D643" s="248">
        <v>15500.16</v>
      </c>
      <c r="E643" s="249">
        <f t="shared" si="20"/>
        <v>15500.16</v>
      </c>
      <c r="F643" s="247" t="s">
        <v>1863</v>
      </c>
      <c r="G643" s="247" t="s">
        <v>1641</v>
      </c>
      <c r="H643" s="247" t="s">
        <v>1642</v>
      </c>
      <c r="I643" s="247" t="s">
        <v>778</v>
      </c>
      <c r="J643" s="247" t="s">
        <v>779</v>
      </c>
      <c r="K643" s="247" t="s">
        <v>793</v>
      </c>
      <c r="L643" s="247" t="s">
        <v>2164</v>
      </c>
      <c r="M643" s="250">
        <v>0.3</v>
      </c>
      <c r="N643" s="251">
        <f t="shared" si="21"/>
        <v>4650.048</v>
      </c>
    </row>
    <row r="644" spans="1:14" ht="15">
      <c r="A644" s="247" t="s">
        <v>794</v>
      </c>
      <c r="B644" s="247" t="s">
        <v>795</v>
      </c>
      <c r="C644" s="248">
        <v>0</v>
      </c>
      <c r="D644" s="248">
        <v>24442.56</v>
      </c>
      <c r="E644" s="249">
        <f t="shared" si="20"/>
        <v>24442.56</v>
      </c>
      <c r="F644" s="247" t="s">
        <v>1863</v>
      </c>
      <c r="G644" s="247" t="s">
        <v>1641</v>
      </c>
      <c r="H644" s="247" t="s">
        <v>1642</v>
      </c>
      <c r="I644" s="247" t="s">
        <v>778</v>
      </c>
      <c r="J644" s="247" t="s">
        <v>779</v>
      </c>
      <c r="K644" s="247" t="s">
        <v>796</v>
      </c>
      <c r="L644" s="247" t="s">
        <v>2164</v>
      </c>
      <c r="M644" s="250">
        <v>0.3</v>
      </c>
      <c r="N644" s="251">
        <f t="shared" si="21"/>
        <v>7332.768</v>
      </c>
    </row>
    <row r="645" spans="1:14" ht="15">
      <c r="A645" s="247" t="s">
        <v>797</v>
      </c>
      <c r="B645" s="247" t="s">
        <v>798</v>
      </c>
      <c r="C645" s="248">
        <v>0</v>
      </c>
      <c r="D645" s="248">
        <v>9538.56</v>
      </c>
      <c r="E645" s="249">
        <f t="shared" si="20"/>
        <v>9538.56</v>
      </c>
      <c r="F645" s="247" t="s">
        <v>1863</v>
      </c>
      <c r="G645" s="247" t="s">
        <v>1641</v>
      </c>
      <c r="H645" s="247" t="s">
        <v>1642</v>
      </c>
      <c r="I645" s="247" t="s">
        <v>778</v>
      </c>
      <c r="J645" s="247" t="s">
        <v>779</v>
      </c>
      <c r="K645" s="247" t="s">
        <v>2321</v>
      </c>
      <c r="L645" s="247" t="s">
        <v>2164</v>
      </c>
      <c r="M645" s="250">
        <v>0.3</v>
      </c>
      <c r="N645" s="251">
        <f t="shared" si="21"/>
        <v>2861.5679999999998</v>
      </c>
    </row>
    <row r="646" spans="1:14" ht="15">
      <c r="A646" s="247" t="s">
        <v>799</v>
      </c>
      <c r="B646" s="247" t="s">
        <v>800</v>
      </c>
      <c r="C646" s="248">
        <v>0</v>
      </c>
      <c r="D646" s="248">
        <v>1192.32</v>
      </c>
      <c r="E646" s="249">
        <f t="shared" si="20"/>
        <v>1192.32</v>
      </c>
      <c r="F646" s="247" t="s">
        <v>1863</v>
      </c>
      <c r="G646" s="247" t="s">
        <v>1641</v>
      </c>
      <c r="H646" s="247" t="s">
        <v>1642</v>
      </c>
      <c r="I646" s="247" t="s">
        <v>778</v>
      </c>
      <c r="J646" s="247" t="s">
        <v>779</v>
      </c>
      <c r="K646" s="247" t="s">
        <v>2321</v>
      </c>
      <c r="L646" s="247" t="s">
        <v>2164</v>
      </c>
      <c r="M646" s="250">
        <v>0.3</v>
      </c>
      <c r="N646" s="251">
        <f t="shared" si="21"/>
        <v>357.69599999999997</v>
      </c>
    </row>
    <row r="647" spans="1:14" ht="15">
      <c r="A647" s="247" t="s">
        <v>801</v>
      </c>
      <c r="B647" s="247" t="s">
        <v>802</v>
      </c>
      <c r="C647" s="248">
        <v>0</v>
      </c>
      <c r="D647" s="248">
        <v>9538.56</v>
      </c>
      <c r="E647" s="249">
        <f t="shared" si="20"/>
        <v>9538.56</v>
      </c>
      <c r="F647" s="247" t="s">
        <v>1863</v>
      </c>
      <c r="G647" s="247" t="s">
        <v>1641</v>
      </c>
      <c r="H647" s="247" t="s">
        <v>1642</v>
      </c>
      <c r="I647" s="247" t="s">
        <v>778</v>
      </c>
      <c r="J647" s="247" t="s">
        <v>779</v>
      </c>
      <c r="K647" s="247" t="s">
        <v>1703</v>
      </c>
      <c r="L647" s="247" t="s">
        <v>2164</v>
      </c>
      <c r="M647" s="250">
        <v>0.3</v>
      </c>
      <c r="N647" s="251">
        <f t="shared" si="21"/>
        <v>2861.5679999999998</v>
      </c>
    </row>
    <row r="648" spans="1:14" ht="15">
      <c r="A648" s="247" t="s">
        <v>801</v>
      </c>
      <c r="B648" s="247" t="s">
        <v>802</v>
      </c>
      <c r="C648" s="248">
        <v>0</v>
      </c>
      <c r="D648" s="248">
        <v>4235.28</v>
      </c>
      <c r="E648" s="249">
        <f t="shared" si="20"/>
        <v>4235.28</v>
      </c>
      <c r="F648" s="247" t="s">
        <v>1863</v>
      </c>
      <c r="G648" s="247" t="s">
        <v>1641</v>
      </c>
      <c r="H648" s="247" t="s">
        <v>1642</v>
      </c>
      <c r="I648" s="247" t="s">
        <v>778</v>
      </c>
      <c r="J648" s="247" t="s">
        <v>779</v>
      </c>
      <c r="K648" s="247" t="s">
        <v>1703</v>
      </c>
      <c r="L648" s="247" t="s">
        <v>2164</v>
      </c>
      <c r="M648" s="250">
        <v>0.3</v>
      </c>
      <c r="N648" s="251">
        <f t="shared" si="21"/>
        <v>1270.5839999999998</v>
      </c>
    </row>
    <row r="649" spans="1:14" ht="15">
      <c r="A649" s="247" t="s">
        <v>801</v>
      </c>
      <c r="B649" s="247" t="s">
        <v>802</v>
      </c>
      <c r="C649" s="248">
        <v>0</v>
      </c>
      <c r="D649" s="248">
        <v>4422.8</v>
      </c>
      <c r="E649" s="249">
        <f t="shared" si="20"/>
        <v>4422.8</v>
      </c>
      <c r="F649" s="247" t="s">
        <v>1863</v>
      </c>
      <c r="G649" s="247" t="s">
        <v>1641</v>
      </c>
      <c r="H649" s="247" t="s">
        <v>1642</v>
      </c>
      <c r="I649" s="247" t="s">
        <v>778</v>
      </c>
      <c r="J649" s="247" t="s">
        <v>779</v>
      </c>
      <c r="K649" s="247" t="s">
        <v>1703</v>
      </c>
      <c r="L649" s="247" t="s">
        <v>2164</v>
      </c>
      <c r="M649" s="250">
        <v>0.3</v>
      </c>
      <c r="N649" s="251">
        <f t="shared" si="21"/>
        <v>1326.84</v>
      </c>
    </row>
    <row r="650" spans="1:14" ht="15">
      <c r="A650" s="247" t="s">
        <v>801</v>
      </c>
      <c r="B650" s="247" t="s">
        <v>802</v>
      </c>
      <c r="C650" s="248">
        <v>0</v>
      </c>
      <c r="D650" s="248">
        <v>6230.8</v>
      </c>
      <c r="E650" s="249">
        <f t="shared" si="20"/>
        <v>6230.8</v>
      </c>
      <c r="F650" s="247" t="s">
        <v>1863</v>
      </c>
      <c r="G650" s="247" t="s">
        <v>1641</v>
      </c>
      <c r="H650" s="247" t="s">
        <v>1642</v>
      </c>
      <c r="I650" s="247" t="s">
        <v>778</v>
      </c>
      <c r="J650" s="247" t="s">
        <v>779</v>
      </c>
      <c r="K650" s="247" t="s">
        <v>1703</v>
      </c>
      <c r="L650" s="247" t="s">
        <v>2164</v>
      </c>
      <c r="M650" s="250">
        <v>0.3</v>
      </c>
      <c r="N650" s="251">
        <f t="shared" si="21"/>
        <v>1869.24</v>
      </c>
    </row>
    <row r="651" spans="1:14" ht="15">
      <c r="A651" s="247" t="s">
        <v>801</v>
      </c>
      <c r="B651" s="247" t="s">
        <v>802</v>
      </c>
      <c r="C651" s="248">
        <v>0</v>
      </c>
      <c r="D651" s="248">
        <v>6416.8</v>
      </c>
      <c r="E651" s="249">
        <f t="shared" si="20"/>
        <v>6416.8</v>
      </c>
      <c r="F651" s="247" t="s">
        <v>1863</v>
      </c>
      <c r="G651" s="247" t="s">
        <v>1641</v>
      </c>
      <c r="H651" s="247" t="s">
        <v>1642</v>
      </c>
      <c r="I651" s="247" t="s">
        <v>778</v>
      </c>
      <c r="J651" s="247" t="s">
        <v>779</v>
      </c>
      <c r="K651" s="247" t="s">
        <v>1703</v>
      </c>
      <c r="L651" s="247" t="s">
        <v>2164</v>
      </c>
      <c r="M651" s="250">
        <v>0.3</v>
      </c>
      <c r="N651" s="251">
        <f t="shared" si="21"/>
        <v>1925.04</v>
      </c>
    </row>
    <row r="652" spans="1:14" ht="15">
      <c r="A652" s="247" t="s">
        <v>803</v>
      </c>
      <c r="B652" s="247" t="s">
        <v>804</v>
      </c>
      <c r="C652" s="248">
        <v>0</v>
      </c>
      <c r="D652" s="248">
        <v>2980.8</v>
      </c>
      <c r="E652" s="249">
        <f t="shared" si="20"/>
        <v>2980.8</v>
      </c>
      <c r="F652" s="247" t="s">
        <v>1863</v>
      </c>
      <c r="G652" s="247" t="s">
        <v>1641</v>
      </c>
      <c r="H652" s="247" t="s">
        <v>1642</v>
      </c>
      <c r="I652" s="247" t="s">
        <v>778</v>
      </c>
      <c r="J652" s="247" t="s">
        <v>779</v>
      </c>
      <c r="K652" s="247" t="s">
        <v>1705</v>
      </c>
      <c r="L652" s="247" t="s">
        <v>2164</v>
      </c>
      <c r="M652" s="250">
        <v>0.3</v>
      </c>
      <c r="N652" s="251">
        <f t="shared" si="21"/>
        <v>894.24</v>
      </c>
    </row>
    <row r="653" spans="1:14" ht="15">
      <c r="A653" s="247" t="s">
        <v>803</v>
      </c>
      <c r="B653" s="247" t="s">
        <v>804</v>
      </c>
      <c r="C653" s="248">
        <v>0</v>
      </c>
      <c r="D653" s="248">
        <v>2980.8</v>
      </c>
      <c r="E653" s="249">
        <f t="shared" si="20"/>
        <v>2980.8</v>
      </c>
      <c r="F653" s="247" t="s">
        <v>1863</v>
      </c>
      <c r="G653" s="247" t="s">
        <v>1641</v>
      </c>
      <c r="H653" s="247" t="s">
        <v>1642</v>
      </c>
      <c r="I653" s="247" t="s">
        <v>778</v>
      </c>
      <c r="J653" s="247" t="s">
        <v>779</v>
      </c>
      <c r="K653" s="247" t="s">
        <v>1705</v>
      </c>
      <c r="L653" s="247" t="s">
        <v>2164</v>
      </c>
      <c r="M653" s="250">
        <v>0.3</v>
      </c>
      <c r="N653" s="251">
        <f t="shared" si="21"/>
        <v>894.24</v>
      </c>
    </row>
    <row r="654" spans="1:14" ht="15">
      <c r="A654" s="247" t="s">
        <v>1903</v>
      </c>
      <c r="B654" s="247" t="s">
        <v>1904</v>
      </c>
      <c r="C654" s="248">
        <v>123600.88</v>
      </c>
      <c r="D654" s="248">
        <v>908830</v>
      </c>
      <c r="E654" s="249">
        <f t="shared" si="20"/>
        <v>785229.12</v>
      </c>
      <c r="F654" s="247" t="s">
        <v>1863</v>
      </c>
      <c r="G654" s="247" t="s">
        <v>2878</v>
      </c>
      <c r="H654" s="247">
        <v>140</v>
      </c>
      <c r="I654" s="247" t="s">
        <v>1905</v>
      </c>
      <c r="J654" s="247" t="s">
        <v>1906</v>
      </c>
      <c r="K654" s="247" t="s">
        <v>1645</v>
      </c>
      <c r="L654" s="247" t="s">
        <v>1907</v>
      </c>
      <c r="M654" s="250">
        <v>0.1</v>
      </c>
      <c r="N654" s="251">
        <f t="shared" si="21"/>
        <v>78522.912</v>
      </c>
    </row>
    <row r="655" spans="1:14" ht="15">
      <c r="A655" s="247" t="s">
        <v>1908</v>
      </c>
      <c r="B655" s="247" t="s">
        <v>1909</v>
      </c>
      <c r="C655" s="248">
        <v>0</v>
      </c>
      <c r="D655" s="248">
        <v>130000</v>
      </c>
      <c r="E655" s="249">
        <f t="shared" si="20"/>
        <v>130000</v>
      </c>
      <c r="F655" s="247" t="s">
        <v>1863</v>
      </c>
      <c r="G655" s="247" t="s">
        <v>2878</v>
      </c>
      <c r="H655" s="247">
        <v>140</v>
      </c>
      <c r="I655" s="247" t="s">
        <v>1905</v>
      </c>
      <c r="J655" s="247" t="s">
        <v>1906</v>
      </c>
      <c r="K655" s="247" t="s">
        <v>1910</v>
      </c>
      <c r="L655" s="247" t="s">
        <v>1907</v>
      </c>
      <c r="M655" s="250">
        <v>0.1</v>
      </c>
      <c r="N655" s="251">
        <f t="shared" si="21"/>
        <v>13000</v>
      </c>
    </row>
    <row r="656" spans="1:14" ht="15">
      <c r="A656" s="247" t="s">
        <v>1908</v>
      </c>
      <c r="B656" s="247" t="s">
        <v>1909</v>
      </c>
      <c r="C656" s="248">
        <v>112087.5</v>
      </c>
      <c r="D656" s="248">
        <v>160125</v>
      </c>
      <c r="E656" s="249">
        <f t="shared" si="20"/>
        <v>48037.5</v>
      </c>
      <c r="F656" s="247" t="s">
        <v>1863</v>
      </c>
      <c r="G656" s="247" t="s">
        <v>2878</v>
      </c>
      <c r="H656" s="247">
        <v>140</v>
      </c>
      <c r="I656" s="247" t="s">
        <v>1905</v>
      </c>
      <c r="J656" s="247" t="s">
        <v>1906</v>
      </c>
      <c r="K656" s="247" t="s">
        <v>1910</v>
      </c>
      <c r="L656" s="247" t="s">
        <v>1907</v>
      </c>
      <c r="M656" s="250">
        <v>0.1</v>
      </c>
      <c r="N656" s="251">
        <f t="shared" si="21"/>
        <v>4803.75</v>
      </c>
    </row>
    <row r="657" spans="1:14" ht="15">
      <c r="A657" s="247" t="s">
        <v>1911</v>
      </c>
      <c r="B657" s="247" t="s">
        <v>1912</v>
      </c>
      <c r="C657" s="248">
        <v>25512</v>
      </c>
      <c r="D657" s="248">
        <v>255120</v>
      </c>
      <c r="E657" s="249">
        <f t="shared" si="20"/>
        <v>229608</v>
      </c>
      <c r="F657" s="247" t="s">
        <v>1863</v>
      </c>
      <c r="G657" s="247" t="s">
        <v>2878</v>
      </c>
      <c r="H657" s="247">
        <v>140</v>
      </c>
      <c r="I657" s="247" t="s">
        <v>1905</v>
      </c>
      <c r="J657" s="247" t="s">
        <v>1906</v>
      </c>
      <c r="K657" s="247" t="s">
        <v>1910</v>
      </c>
      <c r="L657" s="247" t="s">
        <v>1907</v>
      </c>
      <c r="M657" s="250">
        <v>0.1</v>
      </c>
      <c r="N657" s="251">
        <f t="shared" si="21"/>
        <v>22960.800000000003</v>
      </c>
    </row>
    <row r="658" spans="1:14" ht="15">
      <c r="A658" s="247" t="s">
        <v>1913</v>
      </c>
      <c r="B658" s="247" t="s">
        <v>1914</v>
      </c>
      <c r="C658" s="248">
        <v>498982.5</v>
      </c>
      <c r="D658" s="248">
        <v>744750</v>
      </c>
      <c r="E658" s="249">
        <f t="shared" si="20"/>
        <v>245767.5</v>
      </c>
      <c r="F658" s="247" t="s">
        <v>1863</v>
      </c>
      <c r="G658" s="247" t="s">
        <v>2878</v>
      </c>
      <c r="H658" s="247">
        <v>140</v>
      </c>
      <c r="I658" s="247" t="s">
        <v>1905</v>
      </c>
      <c r="J658" s="247" t="s">
        <v>1906</v>
      </c>
      <c r="K658" s="247" t="s">
        <v>1910</v>
      </c>
      <c r="L658" s="247" t="s">
        <v>1907</v>
      </c>
      <c r="M658" s="250">
        <v>0.1</v>
      </c>
      <c r="N658" s="251">
        <f t="shared" si="21"/>
        <v>24576.75</v>
      </c>
    </row>
    <row r="659" spans="1:14" ht="15">
      <c r="A659" s="247" t="s">
        <v>1915</v>
      </c>
      <c r="B659" s="247" t="s">
        <v>1916</v>
      </c>
      <c r="C659" s="248">
        <v>129724.308</v>
      </c>
      <c r="D659" s="248">
        <v>144138.12</v>
      </c>
      <c r="E659" s="249">
        <f t="shared" si="20"/>
        <v>14413.81199999999</v>
      </c>
      <c r="F659" s="247" t="s">
        <v>1863</v>
      </c>
      <c r="G659" s="247" t="s">
        <v>2878</v>
      </c>
      <c r="H659" s="247">
        <v>140</v>
      </c>
      <c r="I659" s="247" t="s">
        <v>1905</v>
      </c>
      <c r="J659" s="247" t="s">
        <v>1906</v>
      </c>
      <c r="K659" s="247" t="s">
        <v>1910</v>
      </c>
      <c r="L659" s="247" t="s">
        <v>1907</v>
      </c>
      <c r="M659" s="250">
        <v>0.1</v>
      </c>
      <c r="N659" s="251">
        <f t="shared" si="21"/>
        <v>1441.3811999999991</v>
      </c>
    </row>
    <row r="660" spans="1:14" ht="15">
      <c r="A660" s="247" t="s">
        <v>1917</v>
      </c>
      <c r="B660" s="247" t="s">
        <v>1918</v>
      </c>
      <c r="C660" s="248">
        <v>0</v>
      </c>
      <c r="D660" s="248">
        <v>154910</v>
      </c>
      <c r="E660" s="249">
        <f t="shared" si="20"/>
        <v>154910</v>
      </c>
      <c r="F660" s="247" t="s">
        <v>1863</v>
      </c>
      <c r="G660" s="247" t="s">
        <v>2878</v>
      </c>
      <c r="H660" s="247">
        <v>140</v>
      </c>
      <c r="I660" s="247" t="s">
        <v>1905</v>
      </c>
      <c r="J660" s="247" t="s">
        <v>1906</v>
      </c>
      <c r="K660" s="247" t="s">
        <v>1910</v>
      </c>
      <c r="L660" s="247" t="s">
        <v>1907</v>
      </c>
      <c r="M660" s="250">
        <v>0.1</v>
      </c>
      <c r="N660" s="251">
        <f t="shared" si="21"/>
        <v>15491</v>
      </c>
    </row>
    <row r="661" spans="1:14" ht="15">
      <c r="A661" s="247" t="s">
        <v>1919</v>
      </c>
      <c r="B661" s="247" t="s">
        <v>1920</v>
      </c>
      <c r="C661" s="248">
        <v>0</v>
      </c>
      <c r="D661" s="248">
        <v>0</v>
      </c>
      <c r="E661" s="249">
        <f t="shared" si="20"/>
        <v>0</v>
      </c>
      <c r="F661" s="247" t="s">
        <v>1863</v>
      </c>
      <c r="G661" s="247" t="s">
        <v>2878</v>
      </c>
      <c r="H661" s="247">
        <v>140</v>
      </c>
      <c r="I661" s="247" t="s">
        <v>1905</v>
      </c>
      <c r="J661" s="247" t="s">
        <v>1906</v>
      </c>
      <c r="K661" s="247" t="s">
        <v>1910</v>
      </c>
      <c r="L661" s="247" t="s">
        <v>1907</v>
      </c>
      <c r="M661" s="250">
        <v>0.1</v>
      </c>
      <c r="N661" s="251">
        <f t="shared" si="21"/>
        <v>0</v>
      </c>
    </row>
    <row r="662" spans="1:14" ht="15">
      <c r="A662" s="247" t="s">
        <v>1921</v>
      </c>
      <c r="B662" s="247" t="s">
        <v>1922</v>
      </c>
      <c r="C662" s="248">
        <v>0</v>
      </c>
      <c r="D662" s="248">
        <v>140810</v>
      </c>
      <c r="E662" s="249">
        <f t="shared" si="20"/>
        <v>140810</v>
      </c>
      <c r="F662" s="247" t="s">
        <v>1863</v>
      </c>
      <c r="G662" s="247" t="s">
        <v>2878</v>
      </c>
      <c r="H662" s="247">
        <v>140</v>
      </c>
      <c r="I662" s="247" t="s">
        <v>1905</v>
      </c>
      <c r="J662" s="247" t="s">
        <v>1906</v>
      </c>
      <c r="K662" s="247" t="s">
        <v>1923</v>
      </c>
      <c r="L662" s="247" t="s">
        <v>1907</v>
      </c>
      <c r="M662" s="250">
        <v>0.1</v>
      </c>
      <c r="N662" s="251">
        <f t="shared" si="21"/>
        <v>14081</v>
      </c>
    </row>
    <row r="663" spans="1:14" ht="15">
      <c r="A663" s="247" t="s">
        <v>1924</v>
      </c>
      <c r="B663" s="247" t="s">
        <v>1925</v>
      </c>
      <c r="C663" s="248">
        <v>0</v>
      </c>
      <c r="D663" s="248">
        <v>154910</v>
      </c>
      <c r="E663" s="249">
        <f t="shared" si="20"/>
        <v>154910</v>
      </c>
      <c r="F663" s="247" t="s">
        <v>1863</v>
      </c>
      <c r="G663" s="247" t="s">
        <v>2878</v>
      </c>
      <c r="H663" s="247">
        <v>140</v>
      </c>
      <c r="I663" s="247" t="s">
        <v>1905</v>
      </c>
      <c r="J663" s="247" t="s">
        <v>1906</v>
      </c>
      <c r="K663" s="247" t="s">
        <v>1923</v>
      </c>
      <c r="L663" s="247" t="s">
        <v>1907</v>
      </c>
      <c r="M663" s="250">
        <v>0.1</v>
      </c>
      <c r="N663" s="251">
        <f t="shared" si="21"/>
        <v>15491</v>
      </c>
    </row>
    <row r="664" spans="1:14" ht="15">
      <c r="A664" s="247" t="s">
        <v>1926</v>
      </c>
      <c r="B664" s="247" t="s">
        <v>1927</v>
      </c>
      <c r="C664" s="248">
        <v>0</v>
      </c>
      <c r="D664" s="248">
        <v>0</v>
      </c>
      <c r="E664" s="249">
        <f t="shared" si="20"/>
        <v>0</v>
      </c>
      <c r="F664" s="247" t="s">
        <v>1863</v>
      </c>
      <c r="G664" s="247" t="s">
        <v>2878</v>
      </c>
      <c r="H664" s="247">
        <v>140</v>
      </c>
      <c r="I664" s="247" t="s">
        <v>1905</v>
      </c>
      <c r="J664" s="247" t="s">
        <v>1906</v>
      </c>
      <c r="K664" s="247" t="s">
        <v>1923</v>
      </c>
      <c r="L664" s="247" t="s">
        <v>1907</v>
      </c>
      <c r="M664" s="250">
        <v>0.1</v>
      </c>
      <c r="N664" s="251">
        <f t="shared" si="21"/>
        <v>0</v>
      </c>
    </row>
    <row r="665" spans="1:14" ht="15">
      <c r="A665" s="247" t="s">
        <v>1928</v>
      </c>
      <c r="B665" s="247" t="s">
        <v>1929</v>
      </c>
      <c r="C665" s="248">
        <v>0</v>
      </c>
      <c r="D665" s="248">
        <v>141000</v>
      </c>
      <c r="E665" s="249">
        <f t="shared" si="20"/>
        <v>141000</v>
      </c>
      <c r="F665" s="247" t="s">
        <v>1863</v>
      </c>
      <c r="G665" s="247" t="s">
        <v>2878</v>
      </c>
      <c r="H665" s="247">
        <v>140</v>
      </c>
      <c r="I665" s="247" t="s">
        <v>1905</v>
      </c>
      <c r="J665" s="247" t="s">
        <v>1906</v>
      </c>
      <c r="K665" s="247" t="s">
        <v>1923</v>
      </c>
      <c r="L665" s="247" t="s">
        <v>1907</v>
      </c>
      <c r="M665" s="250">
        <v>0.1</v>
      </c>
      <c r="N665" s="251">
        <f t="shared" si="21"/>
        <v>14100</v>
      </c>
    </row>
    <row r="666" spans="1:14" ht="15">
      <c r="A666" s="247" t="s">
        <v>1930</v>
      </c>
      <c r="B666" s="247" t="s">
        <v>1931</v>
      </c>
      <c r="C666" s="248">
        <v>0</v>
      </c>
      <c r="D666" s="248">
        <v>154910</v>
      </c>
      <c r="E666" s="249">
        <f t="shared" si="20"/>
        <v>154910</v>
      </c>
      <c r="F666" s="247" t="s">
        <v>1863</v>
      </c>
      <c r="G666" s="247" t="s">
        <v>2878</v>
      </c>
      <c r="H666" s="247">
        <v>140</v>
      </c>
      <c r="I666" s="247" t="s">
        <v>1905</v>
      </c>
      <c r="J666" s="247" t="s">
        <v>1906</v>
      </c>
      <c r="K666" s="247" t="s">
        <v>1923</v>
      </c>
      <c r="L666" s="247" t="s">
        <v>1907</v>
      </c>
      <c r="M666" s="250">
        <v>0.1</v>
      </c>
      <c r="N666" s="251">
        <f t="shared" si="21"/>
        <v>15491</v>
      </c>
    </row>
    <row r="667" spans="1:14" ht="15">
      <c r="A667" s="247" t="s">
        <v>1932</v>
      </c>
      <c r="B667" s="247" t="s">
        <v>1933</v>
      </c>
      <c r="C667" s="248">
        <v>0</v>
      </c>
      <c r="D667" s="248">
        <v>0</v>
      </c>
      <c r="E667" s="249">
        <f t="shared" si="20"/>
        <v>0</v>
      </c>
      <c r="F667" s="247" t="s">
        <v>1863</v>
      </c>
      <c r="G667" s="247" t="s">
        <v>2878</v>
      </c>
      <c r="H667" s="247">
        <v>140</v>
      </c>
      <c r="I667" s="247" t="s">
        <v>1905</v>
      </c>
      <c r="J667" s="247" t="s">
        <v>1906</v>
      </c>
      <c r="K667" s="247" t="s">
        <v>1923</v>
      </c>
      <c r="L667" s="247" t="s">
        <v>1907</v>
      </c>
      <c r="M667" s="250">
        <v>0.1</v>
      </c>
      <c r="N667" s="251">
        <f t="shared" si="21"/>
        <v>0</v>
      </c>
    </row>
    <row r="668" spans="1:14" ht="15">
      <c r="A668" s="247" t="s">
        <v>1934</v>
      </c>
      <c r="B668" s="247" t="s">
        <v>1935</v>
      </c>
      <c r="C668" s="248">
        <v>0</v>
      </c>
      <c r="D668" s="248">
        <v>140810</v>
      </c>
      <c r="E668" s="249">
        <f t="shared" si="20"/>
        <v>140810</v>
      </c>
      <c r="F668" s="247" t="s">
        <v>1863</v>
      </c>
      <c r="G668" s="247" t="s">
        <v>2878</v>
      </c>
      <c r="H668" s="247">
        <v>140</v>
      </c>
      <c r="I668" s="247" t="s">
        <v>1905</v>
      </c>
      <c r="J668" s="247" t="s">
        <v>1906</v>
      </c>
      <c r="K668" s="247" t="s">
        <v>1923</v>
      </c>
      <c r="L668" s="247" t="s">
        <v>1907</v>
      </c>
      <c r="M668" s="250">
        <v>0.1</v>
      </c>
      <c r="N668" s="251">
        <f t="shared" si="21"/>
        <v>14081</v>
      </c>
    </row>
    <row r="669" spans="1:14" ht="15">
      <c r="A669" s="247" t="s">
        <v>1936</v>
      </c>
      <c r="B669" s="247" t="s">
        <v>1937</v>
      </c>
      <c r="C669" s="248">
        <v>0</v>
      </c>
      <c r="D669" s="248">
        <v>154910</v>
      </c>
      <c r="E669" s="249">
        <f t="shared" si="20"/>
        <v>154910</v>
      </c>
      <c r="F669" s="247" t="s">
        <v>1863</v>
      </c>
      <c r="G669" s="247" t="s">
        <v>2878</v>
      </c>
      <c r="H669" s="247">
        <v>140</v>
      </c>
      <c r="I669" s="247" t="s">
        <v>1905</v>
      </c>
      <c r="J669" s="247" t="s">
        <v>1906</v>
      </c>
      <c r="K669" s="247" t="s">
        <v>1923</v>
      </c>
      <c r="L669" s="247" t="s">
        <v>1907</v>
      </c>
      <c r="M669" s="250">
        <v>0.1</v>
      </c>
      <c r="N669" s="251">
        <f t="shared" si="21"/>
        <v>15491</v>
      </c>
    </row>
    <row r="670" spans="1:14" ht="15">
      <c r="A670" s="247" t="s">
        <v>1938</v>
      </c>
      <c r="B670" s="247" t="s">
        <v>1939</v>
      </c>
      <c r="C670" s="248">
        <v>0</v>
      </c>
      <c r="D670" s="248">
        <v>0</v>
      </c>
      <c r="E670" s="249">
        <f t="shared" si="20"/>
        <v>0</v>
      </c>
      <c r="F670" s="247" t="s">
        <v>1863</v>
      </c>
      <c r="G670" s="247" t="s">
        <v>2878</v>
      </c>
      <c r="H670" s="247">
        <v>140</v>
      </c>
      <c r="I670" s="247" t="s">
        <v>1905</v>
      </c>
      <c r="J670" s="247" t="s">
        <v>1906</v>
      </c>
      <c r="K670" s="247" t="s">
        <v>1923</v>
      </c>
      <c r="L670" s="247" t="s">
        <v>1907</v>
      </c>
      <c r="M670" s="250">
        <v>0.1</v>
      </c>
      <c r="N670" s="251">
        <f t="shared" si="21"/>
        <v>0</v>
      </c>
    </row>
    <row r="671" spans="1:14" ht="15">
      <c r="A671" s="247" t="s">
        <v>1940</v>
      </c>
      <c r="B671" s="247" t="s">
        <v>1941</v>
      </c>
      <c r="C671" s="248">
        <v>0</v>
      </c>
      <c r="D671" s="248">
        <v>140810</v>
      </c>
      <c r="E671" s="249">
        <f t="shared" si="20"/>
        <v>140810</v>
      </c>
      <c r="F671" s="247" t="s">
        <v>1863</v>
      </c>
      <c r="G671" s="247" t="s">
        <v>2878</v>
      </c>
      <c r="H671" s="247">
        <v>140</v>
      </c>
      <c r="I671" s="247" t="s">
        <v>1905</v>
      </c>
      <c r="J671" s="247" t="s">
        <v>1906</v>
      </c>
      <c r="K671" s="247" t="s">
        <v>1923</v>
      </c>
      <c r="L671" s="247" t="s">
        <v>1907</v>
      </c>
      <c r="M671" s="250">
        <v>0.1</v>
      </c>
      <c r="N671" s="251">
        <f t="shared" si="21"/>
        <v>14081</v>
      </c>
    </row>
    <row r="672" spans="1:14" ht="15">
      <c r="A672" s="247" t="s">
        <v>1942</v>
      </c>
      <c r="B672" s="247" t="s">
        <v>1943</v>
      </c>
      <c r="C672" s="248">
        <v>0</v>
      </c>
      <c r="D672" s="248">
        <v>154910</v>
      </c>
      <c r="E672" s="249">
        <f t="shared" si="20"/>
        <v>154910</v>
      </c>
      <c r="F672" s="247" t="s">
        <v>1863</v>
      </c>
      <c r="G672" s="247" t="s">
        <v>2878</v>
      </c>
      <c r="H672" s="247">
        <v>140</v>
      </c>
      <c r="I672" s="247" t="s">
        <v>1905</v>
      </c>
      <c r="J672" s="247" t="s">
        <v>1906</v>
      </c>
      <c r="K672" s="247" t="s">
        <v>1923</v>
      </c>
      <c r="L672" s="247" t="s">
        <v>1907</v>
      </c>
      <c r="M672" s="250">
        <v>0.1</v>
      </c>
      <c r="N672" s="251">
        <f t="shared" si="21"/>
        <v>15491</v>
      </c>
    </row>
    <row r="673" spans="1:14" ht="15">
      <c r="A673" s="247" t="s">
        <v>1944</v>
      </c>
      <c r="B673" s="247" t="s">
        <v>1945</v>
      </c>
      <c r="C673" s="248">
        <v>0</v>
      </c>
      <c r="D673" s="248">
        <v>0</v>
      </c>
      <c r="E673" s="249">
        <f t="shared" si="20"/>
        <v>0</v>
      </c>
      <c r="F673" s="247" t="s">
        <v>1863</v>
      </c>
      <c r="G673" s="247" t="s">
        <v>2878</v>
      </c>
      <c r="H673" s="247">
        <v>140</v>
      </c>
      <c r="I673" s="247" t="s">
        <v>1905</v>
      </c>
      <c r="J673" s="247" t="s">
        <v>1906</v>
      </c>
      <c r="K673" s="247" t="s">
        <v>1923</v>
      </c>
      <c r="L673" s="247" t="s">
        <v>1907</v>
      </c>
      <c r="M673" s="250">
        <v>0.1</v>
      </c>
      <c r="N673" s="251">
        <f t="shared" si="21"/>
        <v>0</v>
      </c>
    </row>
    <row r="674" spans="1:14" ht="15">
      <c r="A674" s="247" t="s">
        <v>1946</v>
      </c>
      <c r="B674" s="247" t="s">
        <v>1947</v>
      </c>
      <c r="C674" s="248">
        <v>0</v>
      </c>
      <c r="D674" s="248">
        <v>140810</v>
      </c>
      <c r="E674" s="249">
        <f t="shared" si="20"/>
        <v>140810</v>
      </c>
      <c r="F674" s="247" t="s">
        <v>1863</v>
      </c>
      <c r="G674" s="247" t="s">
        <v>2878</v>
      </c>
      <c r="H674" s="247">
        <v>140</v>
      </c>
      <c r="I674" s="247" t="s">
        <v>1905</v>
      </c>
      <c r="J674" s="247" t="s">
        <v>1906</v>
      </c>
      <c r="K674" s="247" t="s">
        <v>1923</v>
      </c>
      <c r="L674" s="247" t="s">
        <v>1907</v>
      </c>
      <c r="M674" s="250">
        <v>0.1</v>
      </c>
      <c r="N674" s="251">
        <f t="shared" si="21"/>
        <v>14081</v>
      </c>
    </row>
    <row r="675" spans="1:14" ht="15">
      <c r="A675" s="247" t="s">
        <v>1948</v>
      </c>
      <c r="B675" s="247" t="s">
        <v>1949</v>
      </c>
      <c r="C675" s="248">
        <v>0</v>
      </c>
      <c r="D675" s="248">
        <v>154910</v>
      </c>
      <c r="E675" s="249">
        <f t="shared" si="20"/>
        <v>154910</v>
      </c>
      <c r="F675" s="247" t="s">
        <v>1863</v>
      </c>
      <c r="G675" s="247" t="s">
        <v>2878</v>
      </c>
      <c r="H675" s="247">
        <v>140</v>
      </c>
      <c r="I675" s="247" t="s">
        <v>1905</v>
      </c>
      <c r="J675" s="247" t="s">
        <v>1906</v>
      </c>
      <c r="K675" s="247" t="s">
        <v>1923</v>
      </c>
      <c r="L675" s="247" t="s">
        <v>1907</v>
      </c>
      <c r="M675" s="250">
        <v>0.1</v>
      </c>
      <c r="N675" s="251">
        <f t="shared" si="21"/>
        <v>15491</v>
      </c>
    </row>
    <row r="676" spans="1:14" ht="15">
      <c r="A676" s="247" t="s">
        <v>1950</v>
      </c>
      <c r="B676" s="247" t="s">
        <v>1951</v>
      </c>
      <c r="C676" s="248">
        <v>0</v>
      </c>
      <c r="D676" s="248">
        <v>0</v>
      </c>
      <c r="E676" s="249">
        <f t="shared" si="20"/>
        <v>0</v>
      </c>
      <c r="F676" s="247" t="s">
        <v>1863</v>
      </c>
      <c r="G676" s="247" t="s">
        <v>2878</v>
      </c>
      <c r="H676" s="247">
        <v>140</v>
      </c>
      <c r="I676" s="247" t="s">
        <v>1905</v>
      </c>
      <c r="J676" s="247" t="s">
        <v>1906</v>
      </c>
      <c r="K676" s="247" t="s">
        <v>1923</v>
      </c>
      <c r="L676" s="247" t="s">
        <v>1907</v>
      </c>
      <c r="M676" s="250">
        <v>0.1</v>
      </c>
      <c r="N676" s="251">
        <f t="shared" si="21"/>
        <v>0</v>
      </c>
    </row>
    <row r="677" spans="1:14" ht="15">
      <c r="A677" s="247" t="s">
        <v>1952</v>
      </c>
      <c r="B677" s="247" t="s">
        <v>1953</v>
      </c>
      <c r="C677" s="248">
        <v>0</v>
      </c>
      <c r="D677" s="248">
        <v>140810</v>
      </c>
      <c r="E677" s="249">
        <f t="shared" si="20"/>
        <v>140810</v>
      </c>
      <c r="F677" s="247" t="s">
        <v>1863</v>
      </c>
      <c r="G677" s="247" t="s">
        <v>2878</v>
      </c>
      <c r="H677" s="247">
        <v>140</v>
      </c>
      <c r="I677" s="247" t="s">
        <v>1905</v>
      </c>
      <c r="J677" s="247" t="s">
        <v>1906</v>
      </c>
      <c r="K677" s="247" t="s">
        <v>1923</v>
      </c>
      <c r="L677" s="247" t="s">
        <v>1907</v>
      </c>
      <c r="M677" s="250">
        <v>0.1</v>
      </c>
      <c r="N677" s="251">
        <f t="shared" si="21"/>
        <v>14081</v>
      </c>
    </row>
    <row r="678" spans="1:14" ht="15">
      <c r="A678" s="247" t="s">
        <v>1954</v>
      </c>
      <c r="B678" s="247" t="s">
        <v>2050</v>
      </c>
      <c r="C678" s="248">
        <v>0</v>
      </c>
      <c r="D678" s="248">
        <v>154910</v>
      </c>
      <c r="E678" s="249">
        <f t="shared" si="20"/>
        <v>154910</v>
      </c>
      <c r="F678" s="247" t="s">
        <v>1863</v>
      </c>
      <c r="G678" s="247" t="s">
        <v>2878</v>
      </c>
      <c r="H678" s="247">
        <v>140</v>
      </c>
      <c r="I678" s="247" t="s">
        <v>1905</v>
      </c>
      <c r="J678" s="247" t="s">
        <v>1906</v>
      </c>
      <c r="K678" s="247" t="s">
        <v>1923</v>
      </c>
      <c r="L678" s="247" t="s">
        <v>1907</v>
      </c>
      <c r="M678" s="250">
        <v>0.1</v>
      </c>
      <c r="N678" s="251">
        <f t="shared" si="21"/>
        <v>15491</v>
      </c>
    </row>
    <row r="679" spans="1:14" ht="15">
      <c r="A679" s="247" t="s">
        <v>2051</v>
      </c>
      <c r="B679" s="247" t="s">
        <v>2052</v>
      </c>
      <c r="C679" s="248">
        <v>0</v>
      </c>
      <c r="D679" s="248">
        <v>0</v>
      </c>
      <c r="E679" s="249">
        <f t="shared" si="20"/>
        <v>0</v>
      </c>
      <c r="F679" s="247" t="s">
        <v>1863</v>
      </c>
      <c r="G679" s="247" t="s">
        <v>2878</v>
      </c>
      <c r="H679" s="247">
        <v>140</v>
      </c>
      <c r="I679" s="247" t="s">
        <v>1905</v>
      </c>
      <c r="J679" s="247" t="s">
        <v>1906</v>
      </c>
      <c r="K679" s="247" t="s">
        <v>1923</v>
      </c>
      <c r="L679" s="247" t="s">
        <v>1907</v>
      </c>
      <c r="M679" s="250">
        <v>0.1</v>
      </c>
      <c r="N679" s="251">
        <f t="shared" si="21"/>
        <v>0</v>
      </c>
    </row>
    <row r="680" spans="1:14" ht="15">
      <c r="A680" s="247" t="s">
        <v>2053</v>
      </c>
      <c r="B680" s="247" t="s">
        <v>2054</v>
      </c>
      <c r="C680" s="248">
        <v>0</v>
      </c>
      <c r="D680" s="248">
        <v>140810</v>
      </c>
      <c r="E680" s="249">
        <f t="shared" si="20"/>
        <v>140810</v>
      </c>
      <c r="F680" s="247" t="s">
        <v>1863</v>
      </c>
      <c r="G680" s="247" t="s">
        <v>2878</v>
      </c>
      <c r="H680" s="247">
        <v>140</v>
      </c>
      <c r="I680" s="247" t="s">
        <v>1905</v>
      </c>
      <c r="J680" s="247" t="s">
        <v>1906</v>
      </c>
      <c r="K680" s="247" t="s">
        <v>1923</v>
      </c>
      <c r="L680" s="247" t="s">
        <v>1907</v>
      </c>
      <c r="M680" s="250">
        <v>0.1</v>
      </c>
      <c r="N680" s="251">
        <f t="shared" si="21"/>
        <v>14081</v>
      </c>
    </row>
    <row r="681" spans="1:14" ht="15">
      <c r="A681" s="247" t="s">
        <v>2055</v>
      </c>
      <c r="B681" s="247" t="s">
        <v>2056</v>
      </c>
      <c r="C681" s="248">
        <v>0</v>
      </c>
      <c r="D681" s="248">
        <v>154910</v>
      </c>
      <c r="E681" s="249">
        <f t="shared" si="20"/>
        <v>154910</v>
      </c>
      <c r="F681" s="247" t="s">
        <v>1863</v>
      </c>
      <c r="G681" s="247" t="s">
        <v>2878</v>
      </c>
      <c r="H681" s="247">
        <v>140</v>
      </c>
      <c r="I681" s="247" t="s">
        <v>1905</v>
      </c>
      <c r="J681" s="247" t="s">
        <v>1906</v>
      </c>
      <c r="K681" s="247" t="s">
        <v>1923</v>
      </c>
      <c r="L681" s="247" t="s">
        <v>1907</v>
      </c>
      <c r="M681" s="250">
        <v>0.1</v>
      </c>
      <c r="N681" s="251">
        <f t="shared" si="21"/>
        <v>15491</v>
      </c>
    </row>
    <row r="682" spans="1:14" ht="15">
      <c r="A682" s="247" t="s">
        <v>2057</v>
      </c>
      <c r="B682" s="247" t="s">
        <v>2058</v>
      </c>
      <c r="C682" s="248">
        <v>0</v>
      </c>
      <c r="D682" s="248">
        <v>0</v>
      </c>
      <c r="E682" s="249">
        <f t="shared" si="20"/>
        <v>0</v>
      </c>
      <c r="F682" s="247" t="s">
        <v>1863</v>
      </c>
      <c r="G682" s="247" t="s">
        <v>2878</v>
      </c>
      <c r="H682" s="247">
        <v>140</v>
      </c>
      <c r="I682" s="247" t="s">
        <v>1905</v>
      </c>
      <c r="J682" s="247" t="s">
        <v>1906</v>
      </c>
      <c r="K682" s="247" t="s">
        <v>1923</v>
      </c>
      <c r="L682" s="247" t="s">
        <v>1907</v>
      </c>
      <c r="M682" s="250">
        <v>0.1</v>
      </c>
      <c r="N682" s="251">
        <f t="shared" si="21"/>
        <v>0</v>
      </c>
    </row>
    <row r="683" spans="1:14" ht="15">
      <c r="A683" s="247" t="s">
        <v>2059</v>
      </c>
      <c r="B683" s="247" t="s">
        <v>2060</v>
      </c>
      <c r="C683" s="248">
        <v>0</v>
      </c>
      <c r="D683" s="248">
        <v>140810</v>
      </c>
      <c r="E683" s="249">
        <f t="shared" si="20"/>
        <v>140810</v>
      </c>
      <c r="F683" s="247" t="s">
        <v>1863</v>
      </c>
      <c r="G683" s="247" t="s">
        <v>2878</v>
      </c>
      <c r="H683" s="247">
        <v>140</v>
      </c>
      <c r="I683" s="247" t="s">
        <v>1905</v>
      </c>
      <c r="J683" s="247" t="s">
        <v>1906</v>
      </c>
      <c r="K683" s="247" t="s">
        <v>1923</v>
      </c>
      <c r="L683" s="247" t="s">
        <v>1907</v>
      </c>
      <c r="M683" s="250">
        <v>0.1</v>
      </c>
      <c r="N683" s="251">
        <f t="shared" si="21"/>
        <v>14081</v>
      </c>
    </row>
    <row r="684" spans="1:14" ht="15">
      <c r="A684" s="247" t="s">
        <v>2061</v>
      </c>
      <c r="B684" s="247" t="s">
        <v>2062</v>
      </c>
      <c r="C684" s="248">
        <v>0</v>
      </c>
      <c r="D684" s="248">
        <v>154910</v>
      </c>
      <c r="E684" s="249">
        <f t="shared" si="20"/>
        <v>154910</v>
      </c>
      <c r="F684" s="247" t="s">
        <v>1863</v>
      </c>
      <c r="G684" s="247" t="s">
        <v>2878</v>
      </c>
      <c r="H684" s="247">
        <v>140</v>
      </c>
      <c r="I684" s="247" t="s">
        <v>1905</v>
      </c>
      <c r="J684" s="247" t="s">
        <v>1906</v>
      </c>
      <c r="K684" s="247" t="s">
        <v>1923</v>
      </c>
      <c r="L684" s="247" t="s">
        <v>1907</v>
      </c>
      <c r="M684" s="250">
        <v>0.1</v>
      </c>
      <c r="N684" s="251">
        <f t="shared" si="21"/>
        <v>15491</v>
      </c>
    </row>
    <row r="685" spans="1:14" ht="15">
      <c r="A685" s="247" t="s">
        <v>2063</v>
      </c>
      <c r="B685" s="247" t="s">
        <v>2064</v>
      </c>
      <c r="C685" s="248">
        <v>0</v>
      </c>
      <c r="D685" s="248">
        <v>0</v>
      </c>
      <c r="E685" s="249">
        <f t="shared" si="20"/>
        <v>0</v>
      </c>
      <c r="F685" s="247" t="s">
        <v>1863</v>
      </c>
      <c r="G685" s="247" t="s">
        <v>2878</v>
      </c>
      <c r="H685" s="247">
        <v>140</v>
      </c>
      <c r="I685" s="247" t="s">
        <v>1905</v>
      </c>
      <c r="J685" s="247" t="s">
        <v>1906</v>
      </c>
      <c r="K685" s="247" t="s">
        <v>1923</v>
      </c>
      <c r="L685" s="247" t="s">
        <v>1907</v>
      </c>
      <c r="M685" s="250">
        <v>0.1</v>
      </c>
      <c r="N685" s="251">
        <f t="shared" si="21"/>
        <v>0</v>
      </c>
    </row>
    <row r="686" spans="1:14" ht="15">
      <c r="A686" s="247" t="s">
        <v>2065</v>
      </c>
      <c r="B686" s="247" t="s">
        <v>2066</v>
      </c>
      <c r="C686" s="248">
        <v>0</v>
      </c>
      <c r="D686" s="248">
        <v>140810</v>
      </c>
      <c r="E686" s="249">
        <f t="shared" si="20"/>
        <v>140810</v>
      </c>
      <c r="F686" s="247" t="s">
        <v>1863</v>
      </c>
      <c r="G686" s="247" t="s">
        <v>2878</v>
      </c>
      <c r="H686" s="247">
        <v>140</v>
      </c>
      <c r="I686" s="247" t="s">
        <v>1905</v>
      </c>
      <c r="J686" s="247" t="s">
        <v>1906</v>
      </c>
      <c r="K686" s="247" t="s">
        <v>1923</v>
      </c>
      <c r="L686" s="247" t="s">
        <v>1907</v>
      </c>
      <c r="M686" s="250">
        <v>0.1</v>
      </c>
      <c r="N686" s="251">
        <f t="shared" si="21"/>
        <v>14081</v>
      </c>
    </row>
    <row r="687" spans="1:14" ht="15">
      <c r="A687" s="247" t="s">
        <v>2067</v>
      </c>
      <c r="B687" s="247" t="s">
        <v>2068</v>
      </c>
      <c r="C687" s="248">
        <v>0</v>
      </c>
      <c r="D687" s="248">
        <v>154910</v>
      </c>
      <c r="E687" s="249">
        <f t="shared" si="20"/>
        <v>154910</v>
      </c>
      <c r="F687" s="247" t="s">
        <v>1863</v>
      </c>
      <c r="G687" s="247" t="s">
        <v>2878</v>
      </c>
      <c r="H687" s="247">
        <v>140</v>
      </c>
      <c r="I687" s="247" t="s">
        <v>1905</v>
      </c>
      <c r="J687" s="247" t="s">
        <v>1906</v>
      </c>
      <c r="K687" s="247" t="s">
        <v>1923</v>
      </c>
      <c r="L687" s="247" t="s">
        <v>1907</v>
      </c>
      <c r="M687" s="250">
        <v>0.1</v>
      </c>
      <c r="N687" s="251">
        <f t="shared" si="21"/>
        <v>15491</v>
      </c>
    </row>
    <row r="688" spans="1:14" ht="15">
      <c r="A688" s="247" t="s">
        <v>2069</v>
      </c>
      <c r="B688" s="247" t="s">
        <v>2070</v>
      </c>
      <c r="C688" s="248">
        <v>0</v>
      </c>
      <c r="D688" s="248">
        <v>0</v>
      </c>
      <c r="E688" s="249">
        <f t="shared" si="20"/>
        <v>0</v>
      </c>
      <c r="F688" s="247" t="s">
        <v>1863</v>
      </c>
      <c r="G688" s="247" t="s">
        <v>2878</v>
      </c>
      <c r="H688" s="247">
        <v>140</v>
      </c>
      <c r="I688" s="247" t="s">
        <v>1905</v>
      </c>
      <c r="J688" s="247" t="s">
        <v>1906</v>
      </c>
      <c r="K688" s="247" t="s">
        <v>1923</v>
      </c>
      <c r="L688" s="247" t="s">
        <v>1907</v>
      </c>
      <c r="M688" s="250">
        <v>0.1</v>
      </c>
      <c r="N688" s="251">
        <f t="shared" si="21"/>
        <v>0</v>
      </c>
    </row>
    <row r="689" spans="1:14" ht="15">
      <c r="A689" s="247" t="s">
        <v>2071</v>
      </c>
      <c r="B689" s="247" t="s">
        <v>2072</v>
      </c>
      <c r="C689" s="248">
        <v>0</v>
      </c>
      <c r="D689" s="248">
        <v>140810</v>
      </c>
      <c r="E689" s="249">
        <f t="shared" si="20"/>
        <v>140810</v>
      </c>
      <c r="F689" s="247" t="s">
        <v>1863</v>
      </c>
      <c r="G689" s="247" t="s">
        <v>2878</v>
      </c>
      <c r="H689" s="247">
        <v>140</v>
      </c>
      <c r="I689" s="247" t="s">
        <v>1905</v>
      </c>
      <c r="J689" s="247" t="s">
        <v>1906</v>
      </c>
      <c r="K689" s="247" t="s">
        <v>1923</v>
      </c>
      <c r="L689" s="247" t="s">
        <v>1907</v>
      </c>
      <c r="M689" s="250">
        <v>0.1</v>
      </c>
      <c r="N689" s="251">
        <f t="shared" si="21"/>
        <v>14081</v>
      </c>
    </row>
    <row r="690" spans="1:14" ht="15">
      <c r="A690" s="247" t="s">
        <v>2073</v>
      </c>
      <c r="B690" s="247" t="s">
        <v>2074</v>
      </c>
      <c r="C690" s="248">
        <v>0</v>
      </c>
      <c r="D690" s="248">
        <v>154910</v>
      </c>
      <c r="E690" s="249">
        <f t="shared" si="20"/>
        <v>154910</v>
      </c>
      <c r="F690" s="247" t="s">
        <v>1863</v>
      </c>
      <c r="G690" s="247" t="s">
        <v>2878</v>
      </c>
      <c r="H690" s="247">
        <v>140</v>
      </c>
      <c r="I690" s="247" t="s">
        <v>1905</v>
      </c>
      <c r="J690" s="247" t="s">
        <v>1906</v>
      </c>
      <c r="K690" s="247" t="s">
        <v>1923</v>
      </c>
      <c r="L690" s="247" t="s">
        <v>1907</v>
      </c>
      <c r="M690" s="250">
        <v>0.1</v>
      </c>
      <c r="N690" s="251">
        <f t="shared" si="21"/>
        <v>15491</v>
      </c>
    </row>
    <row r="691" spans="1:14" ht="15">
      <c r="A691" s="247" t="s">
        <v>2075</v>
      </c>
      <c r="B691" s="247" t="s">
        <v>2076</v>
      </c>
      <c r="C691" s="248">
        <v>0</v>
      </c>
      <c r="D691" s="248">
        <v>0</v>
      </c>
      <c r="E691" s="249">
        <f t="shared" si="20"/>
        <v>0</v>
      </c>
      <c r="F691" s="247" t="s">
        <v>1863</v>
      </c>
      <c r="G691" s="247" t="s">
        <v>2878</v>
      </c>
      <c r="H691" s="247">
        <v>140</v>
      </c>
      <c r="I691" s="247" t="s">
        <v>1905</v>
      </c>
      <c r="J691" s="247" t="s">
        <v>1906</v>
      </c>
      <c r="K691" s="247" t="s">
        <v>1923</v>
      </c>
      <c r="L691" s="247" t="s">
        <v>1907</v>
      </c>
      <c r="M691" s="250">
        <v>0.1</v>
      </c>
      <c r="N691" s="251">
        <f t="shared" si="21"/>
        <v>0</v>
      </c>
    </row>
    <row r="692" spans="1:14" ht="15">
      <c r="A692" s="247" t="s">
        <v>2077</v>
      </c>
      <c r="B692" s="247" t="s">
        <v>2078</v>
      </c>
      <c r="C692" s="248">
        <v>0</v>
      </c>
      <c r="D692" s="248">
        <v>140810</v>
      </c>
      <c r="E692" s="249">
        <f t="shared" si="20"/>
        <v>140810</v>
      </c>
      <c r="F692" s="247" t="s">
        <v>1863</v>
      </c>
      <c r="G692" s="247" t="s">
        <v>2878</v>
      </c>
      <c r="H692" s="247">
        <v>140</v>
      </c>
      <c r="I692" s="247" t="s">
        <v>1905</v>
      </c>
      <c r="J692" s="247" t="s">
        <v>1906</v>
      </c>
      <c r="K692" s="247" t="s">
        <v>1923</v>
      </c>
      <c r="L692" s="247" t="s">
        <v>1907</v>
      </c>
      <c r="M692" s="250">
        <v>0.1</v>
      </c>
      <c r="N692" s="251">
        <f t="shared" si="21"/>
        <v>14081</v>
      </c>
    </row>
    <row r="693" spans="1:14" ht="15">
      <c r="A693" s="247" t="s">
        <v>2079</v>
      </c>
      <c r="B693" s="247" t="s">
        <v>2080</v>
      </c>
      <c r="C693" s="248">
        <v>0</v>
      </c>
      <c r="D693" s="248">
        <v>154910</v>
      </c>
      <c r="E693" s="249">
        <f t="shared" si="20"/>
        <v>154910</v>
      </c>
      <c r="F693" s="247" t="s">
        <v>1863</v>
      </c>
      <c r="G693" s="247" t="s">
        <v>2878</v>
      </c>
      <c r="H693" s="247">
        <v>140</v>
      </c>
      <c r="I693" s="247" t="s">
        <v>1905</v>
      </c>
      <c r="J693" s="247" t="s">
        <v>1906</v>
      </c>
      <c r="K693" s="247" t="s">
        <v>1923</v>
      </c>
      <c r="L693" s="247" t="s">
        <v>1907</v>
      </c>
      <c r="M693" s="250">
        <v>0.1</v>
      </c>
      <c r="N693" s="251">
        <f t="shared" si="21"/>
        <v>15491</v>
      </c>
    </row>
    <row r="694" spans="1:14" ht="15">
      <c r="A694" s="247" t="s">
        <v>2081</v>
      </c>
      <c r="B694" s="247" t="s">
        <v>2082</v>
      </c>
      <c r="C694" s="248">
        <v>0</v>
      </c>
      <c r="D694" s="248">
        <v>0</v>
      </c>
      <c r="E694" s="249">
        <f t="shared" si="20"/>
        <v>0</v>
      </c>
      <c r="F694" s="247" t="s">
        <v>1863</v>
      </c>
      <c r="G694" s="247" t="s">
        <v>2878</v>
      </c>
      <c r="H694" s="247">
        <v>140</v>
      </c>
      <c r="I694" s="247" t="s">
        <v>1905</v>
      </c>
      <c r="J694" s="247" t="s">
        <v>1906</v>
      </c>
      <c r="K694" s="247" t="s">
        <v>1923</v>
      </c>
      <c r="L694" s="247" t="s">
        <v>1907</v>
      </c>
      <c r="M694" s="250">
        <v>0.1</v>
      </c>
      <c r="N694" s="251">
        <f t="shared" si="21"/>
        <v>0</v>
      </c>
    </row>
    <row r="695" spans="1:14" ht="15">
      <c r="A695" s="247" t="s">
        <v>2083</v>
      </c>
      <c r="B695" s="247" t="s">
        <v>2084</v>
      </c>
      <c r="C695" s="248">
        <v>0</v>
      </c>
      <c r="D695" s="248">
        <v>140810</v>
      </c>
      <c r="E695" s="249">
        <f t="shared" si="20"/>
        <v>140810</v>
      </c>
      <c r="F695" s="247" t="s">
        <v>1863</v>
      </c>
      <c r="G695" s="247" t="s">
        <v>2878</v>
      </c>
      <c r="H695" s="247">
        <v>140</v>
      </c>
      <c r="I695" s="247" t="s">
        <v>1905</v>
      </c>
      <c r="J695" s="247" t="s">
        <v>1906</v>
      </c>
      <c r="K695" s="247" t="s">
        <v>1923</v>
      </c>
      <c r="L695" s="247" t="s">
        <v>1907</v>
      </c>
      <c r="M695" s="250">
        <v>0.1</v>
      </c>
      <c r="N695" s="251">
        <f t="shared" si="21"/>
        <v>14081</v>
      </c>
    </row>
    <row r="696" spans="1:14" ht="15">
      <c r="A696" s="247" t="s">
        <v>2085</v>
      </c>
      <c r="B696" s="247" t="s">
        <v>2086</v>
      </c>
      <c r="C696" s="248">
        <v>0</v>
      </c>
      <c r="D696" s="248">
        <v>154910</v>
      </c>
      <c r="E696" s="249">
        <f t="shared" si="20"/>
        <v>154910</v>
      </c>
      <c r="F696" s="247" t="s">
        <v>1863</v>
      </c>
      <c r="G696" s="247" t="s">
        <v>2878</v>
      </c>
      <c r="H696" s="247">
        <v>140</v>
      </c>
      <c r="I696" s="247" t="s">
        <v>1905</v>
      </c>
      <c r="J696" s="247" t="s">
        <v>1906</v>
      </c>
      <c r="K696" s="247" t="s">
        <v>1923</v>
      </c>
      <c r="L696" s="247" t="s">
        <v>1907</v>
      </c>
      <c r="M696" s="250">
        <v>0.1</v>
      </c>
      <c r="N696" s="251">
        <f t="shared" si="21"/>
        <v>15491</v>
      </c>
    </row>
    <row r="697" spans="1:14" ht="15">
      <c r="A697" s="247" t="s">
        <v>2087</v>
      </c>
      <c r="B697" s="247" t="s">
        <v>2088</v>
      </c>
      <c r="C697" s="248">
        <v>0</v>
      </c>
      <c r="D697" s="248">
        <v>0</v>
      </c>
      <c r="E697" s="249">
        <f t="shared" si="20"/>
        <v>0</v>
      </c>
      <c r="F697" s="247" t="s">
        <v>1863</v>
      </c>
      <c r="G697" s="247" t="s">
        <v>2878</v>
      </c>
      <c r="H697" s="247">
        <v>140</v>
      </c>
      <c r="I697" s="247" t="s">
        <v>1905</v>
      </c>
      <c r="J697" s="247" t="s">
        <v>1906</v>
      </c>
      <c r="K697" s="247" t="s">
        <v>1923</v>
      </c>
      <c r="L697" s="247" t="s">
        <v>1907</v>
      </c>
      <c r="M697" s="250">
        <v>0.1</v>
      </c>
      <c r="N697" s="251">
        <f t="shared" si="21"/>
        <v>0</v>
      </c>
    </row>
    <row r="698" spans="1:14" ht="15">
      <c r="A698" s="247" t="s">
        <v>2089</v>
      </c>
      <c r="B698" s="247" t="s">
        <v>2090</v>
      </c>
      <c r="C698" s="248">
        <v>0</v>
      </c>
      <c r="D698" s="248">
        <v>140810</v>
      </c>
      <c r="E698" s="249">
        <f t="shared" si="20"/>
        <v>140810</v>
      </c>
      <c r="F698" s="247" t="s">
        <v>1863</v>
      </c>
      <c r="G698" s="247" t="s">
        <v>2878</v>
      </c>
      <c r="H698" s="247">
        <v>140</v>
      </c>
      <c r="I698" s="247" t="s">
        <v>1905</v>
      </c>
      <c r="J698" s="247" t="s">
        <v>1906</v>
      </c>
      <c r="K698" s="247" t="s">
        <v>1923</v>
      </c>
      <c r="L698" s="247" t="s">
        <v>1907</v>
      </c>
      <c r="M698" s="250">
        <v>0.1</v>
      </c>
      <c r="N698" s="251">
        <f t="shared" si="21"/>
        <v>14081</v>
      </c>
    </row>
    <row r="699" spans="1:14" ht="15">
      <c r="A699" s="247" t="s">
        <v>2091</v>
      </c>
      <c r="B699" s="247" t="s">
        <v>2092</v>
      </c>
      <c r="C699" s="248">
        <v>0</v>
      </c>
      <c r="D699" s="248">
        <v>154910</v>
      </c>
      <c r="E699" s="249">
        <f t="shared" si="20"/>
        <v>154910</v>
      </c>
      <c r="F699" s="247" t="s">
        <v>1863</v>
      </c>
      <c r="G699" s="247" t="s">
        <v>2878</v>
      </c>
      <c r="H699" s="247">
        <v>140</v>
      </c>
      <c r="I699" s="247" t="s">
        <v>1905</v>
      </c>
      <c r="J699" s="247" t="s">
        <v>1906</v>
      </c>
      <c r="K699" s="247" t="s">
        <v>1923</v>
      </c>
      <c r="L699" s="247" t="s">
        <v>1907</v>
      </c>
      <c r="M699" s="250">
        <v>0.1</v>
      </c>
      <c r="N699" s="251">
        <f t="shared" si="21"/>
        <v>15491</v>
      </c>
    </row>
    <row r="700" spans="1:14" ht="15">
      <c r="A700" s="247" t="s">
        <v>2093</v>
      </c>
      <c r="B700" s="247" t="s">
        <v>2094</v>
      </c>
      <c r="C700" s="248">
        <v>0</v>
      </c>
      <c r="D700" s="248">
        <v>0</v>
      </c>
      <c r="E700" s="249">
        <f t="shared" si="20"/>
        <v>0</v>
      </c>
      <c r="F700" s="247" t="s">
        <v>1863</v>
      </c>
      <c r="G700" s="247" t="s">
        <v>2878</v>
      </c>
      <c r="H700" s="247">
        <v>140</v>
      </c>
      <c r="I700" s="247" t="s">
        <v>1905</v>
      </c>
      <c r="J700" s="247" t="s">
        <v>1906</v>
      </c>
      <c r="K700" s="247" t="s">
        <v>1923</v>
      </c>
      <c r="L700" s="247" t="s">
        <v>1907</v>
      </c>
      <c r="M700" s="250">
        <v>0.1</v>
      </c>
      <c r="N700" s="251">
        <f t="shared" si="21"/>
        <v>0</v>
      </c>
    </row>
    <row r="701" spans="1:14" ht="15">
      <c r="A701" s="247" t="s">
        <v>2095</v>
      </c>
      <c r="B701" s="247" t="s">
        <v>2096</v>
      </c>
      <c r="C701" s="248">
        <v>0</v>
      </c>
      <c r="D701" s="248">
        <v>140810</v>
      </c>
      <c r="E701" s="249">
        <f t="shared" si="20"/>
        <v>140810</v>
      </c>
      <c r="F701" s="247" t="s">
        <v>1863</v>
      </c>
      <c r="G701" s="247" t="s">
        <v>2878</v>
      </c>
      <c r="H701" s="247">
        <v>140</v>
      </c>
      <c r="I701" s="247" t="s">
        <v>1905</v>
      </c>
      <c r="J701" s="247" t="s">
        <v>1906</v>
      </c>
      <c r="K701" s="247" t="s">
        <v>1923</v>
      </c>
      <c r="L701" s="247" t="s">
        <v>1907</v>
      </c>
      <c r="M701" s="250">
        <v>0.1</v>
      </c>
      <c r="N701" s="251">
        <f t="shared" si="21"/>
        <v>14081</v>
      </c>
    </row>
    <row r="702" spans="1:14" ht="15">
      <c r="A702" s="247" t="s">
        <v>2097</v>
      </c>
      <c r="B702" s="247" t="s">
        <v>2098</v>
      </c>
      <c r="C702" s="248">
        <v>0</v>
      </c>
      <c r="D702" s="248">
        <v>154910</v>
      </c>
      <c r="E702" s="249">
        <f t="shared" si="20"/>
        <v>154910</v>
      </c>
      <c r="F702" s="247" t="s">
        <v>1863</v>
      </c>
      <c r="G702" s="247" t="s">
        <v>2878</v>
      </c>
      <c r="H702" s="247">
        <v>140</v>
      </c>
      <c r="I702" s="247" t="s">
        <v>1905</v>
      </c>
      <c r="J702" s="247" t="s">
        <v>1906</v>
      </c>
      <c r="K702" s="247" t="s">
        <v>1923</v>
      </c>
      <c r="L702" s="247" t="s">
        <v>1907</v>
      </c>
      <c r="M702" s="250">
        <v>0.1</v>
      </c>
      <c r="N702" s="251">
        <f t="shared" si="21"/>
        <v>15491</v>
      </c>
    </row>
    <row r="703" spans="1:14" ht="15">
      <c r="A703" s="247" t="s">
        <v>2099</v>
      </c>
      <c r="B703" s="247" t="s">
        <v>2100</v>
      </c>
      <c r="C703" s="248">
        <v>0</v>
      </c>
      <c r="D703" s="248">
        <v>0</v>
      </c>
      <c r="E703" s="249">
        <f t="shared" si="20"/>
        <v>0</v>
      </c>
      <c r="F703" s="247" t="s">
        <v>1863</v>
      </c>
      <c r="G703" s="247" t="s">
        <v>2878</v>
      </c>
      <c r="H703" s="247">
        <v>140</v>
      </c>
      <c r="I703" s="247" t="s">
        <v>1905</v>
      </c>
      <c r="J703" s="247" t="s">
        <v>1906</v>
      </c>
      <c r="K703" s="247" t="s">
        <v>1923</v>
      </c>
      <c r="L703" s="247" t="s">
        <v>1907</v>
      </c>
      <c r="M703" s="250">
        <v>0.1</v>
      </c>
      <c r="N703" s="251">
        <f t="shared" si="21"/>
        <v>0</v>
      </c>
    </row>
    <row r="704" spans="1:14" ht="15">
      <c r="A704" s="247" t="s">
        <v>2101</v>
      </c>
      <c r="B704" s="247" t="s">
        <v>2102</v>
      </c>
      <c r="C704" s="248">
        <v>0</v>
      </c>
      <c r="D704" s="248">
        <v>140810</v>
      </c>
      <c r="E704" s="249">
        <f t="shared" si="20"/>
        <v>140810</v>
      </c>
      <c r="F704" s="247" t="s">
        <v>1863</v>
      </c>
      <c r="G704" s="247" t="s">
        <v>2878</v>
      </c>
      <c r="H704" s="247">
        <v>140</v>
      </c>
      <c r="I704" s="247" t="s">
        <v>1905</v>
      </c>
      <c r="J704" s="247" t="s">
        <v>1906</v>
      </c>
      <c r="K704" s="247" t="s">
        <v>1923</v>
      </c>
      <c r="L704" s="247" t="s">
        <v>1907</v>
      </c>
      <c r="M704" s="250">
        <v>0.1</v>
      </c>
      <c r="N704" s="251">
        <f t="shared" si="21"/>
        <v>14081</v>
      </c>
    </row>
    <row r="705" spans="1:14" ht="15">
      <c r="A705" s="247" t="s">
        <v>2103</v>
      </c>
      <c r="B705" s="247" t="s">
        <v>2104</v>
      </c>
      <c r="C705" s="248">
        <v>0</v>
      </c>
      <c r="D705" s="248">
        <v>154910</v>
      </c>
      <c r="E705" s="249">
        <f t="shared" si="20"/>
        <v>154910</v>
      </c>
      <c r="F705" s="247" t="s">
        <v>1863</v>
      </c>
      <c r="G705" s="247" t="s">
        <v>2878</v>
      </c>
      <c r="H705" s="247">
        <v>140</v>
      </c>
      <c r="I705" s="247" t="s">
        <v>1905</v>
      </c>
      <c r="J705" s="247" t="s">
        <v>1906</v>
      </c>
      <c r="K705" s="247" t="s">
        <v>1923</v>
      </c>
      <c r="L705" s="247" t="s">
        <v>1907</v>
      </c>
      <c r="M705" s="250">
        <v>0.1</v>
      </c>
      <c r="N705" s="251">
        <f t="shared" si="21"/>
        <v>15491</v>
      </c>
    </row>
    <row r="706" spans="1:14" ht="15">
      <c r="A706" s="247" t="s">
        <v>2105</v>
      </c>
      <c r="B706" s="247" t="s">
        <v>2106</v>
      </c>
      <c r="C706" s="248">
        <v>0</v>
      </c>
      <c r="D706" s="248">
        <v>0</v>
      </c>
      <c r="E706" s="249">
        <f aca="true" t="shared" si="22" ref="E706:E769">+D706-C706</f>
        <v>0</v>
      </c>
      <c r="F706" s="247" t="s">
        <v>1863</v>
      </c>
      <c r="G706" s="247" t="s">
        <v>2878</v>
      </c>
      <c r="H706" s="247">
        <v>140</v>
      </c>
      <c r="I706" s="247" t="s">
        <v>1905</v>
      </c>
      <c r="J706" s="247" t="s">
        <v>1906</v>
      </c>
      <c r="K706" s="247" t="s">
        <v>1923</v>
      </c>
      <c r="L706" s="247" t="s">
        <v>1907</v>
      </c>
      <c r="M706" s="250">
        <v>0.1</v>
      </c>
      <c r="N706" s="251">
        <f aca="true" t="shared" si="23" ref="N706:N769">+M706*E706</f>
        <v>0</v>
      </c>
    </row>
    <row r="707" spans="1:14" ht="15">
      <c r="A707" s="247" t="s">
        <v>2107</v>
      </c>
      <c r="B707" s="247" t="s">
        <v>2108</v>
      </c>
      <c r="C707" s="248">
        <v>0</v>
      </c>
      <c r="D707" s="248">
        <v>140810</v>
      </c>
      <c r="E707" s="249">
        <f t="shared" si="22"/>
        <v>140810</v>
      </c>
      <c r="F707" s="247" t="s">
        <v>1863</v>
      </c>
      <c r="G707" s="247" t="s">
        <v>2878</v>
      </c>
      <c r="H707" s="247">
        <v>140</v>
      </c>
      <c r="I707" s="247" t="s">
        <v>1905</v>
      </c>
      <c r="J707" s="247" t="s">
        <v>1906</v>
      </c>
      <c r="K707" s="247" t="s">
        <v>1923</v>
      </c>
      <c r="L707" s="247" t="s">
        <v>1907</v>
      </c>
      <c r="M707" s="250">
        <v>0.1</v>
      </c>
      <c r="N707" s="251">
        <f t="shared" si="23"/>
        <v>14081</v>
      </c>
    </row>
    <row r="708" spans="1:14" ht="15">
      <c r="A708" s="247" t="s">
        <v>2109</v>
      </c>
      <c r="B708" s="247" t="s">
        <v>2110</v>
      </c>
      <c r="C708" s="248">
        <v>0</v>
      </c>
      <c r="D708" s="248">
        <v>154910</v>
      </c>
      <c r="E708" s="249">
        <f t="shared" si="22"/>
        <v>154910</v>
      </c>
      <c r="F708" s="247" t="s">
        <v>1863</v>
      </c>
      <c r="G708" s="247" t="s">
        <v>2878</v>
      </c>
      <c r="H708" s="247">
        <v>140</v>
      </c>
      <c r="I708" s="247" t="s">
        <v>1905</v>
      </c>
      <c r="J708" s="247" t="s">
        <v>1906</v>
      </c>
      <c r="K708" s="247" t="s">
        <v>1923</v>
      </c>
      <c r="L708" s="247" t="s">
        <v>1907</v>
      </c>
      <c r="M708" s="250">
        <v>0.1</v>
      </c>
      <c r="N708" s="251">
        <f t="shared" si="23"/>
        <v>15491</v>
      </c>
    </row>
    <row r="709" spans="1:14" ht="15">
      <c r="A709" s="247" t="s">
        <v>2111</v>
      </c>
      <c r="B709" s="247" t="s">
        <v>2112</v>
      </c>
      <c r="C709" s="248">
        <v>0</v>
      </c>
      <c r="D709" s="248">
        <v>0</v>
      </c>
      <c r="E709" s="249">
        <f t="shared" si="22"/>
        <v>0</v>
      </c>
      <c r="F709" s="247" t="s">
        <v>1863</v>
      </c>
      <c r="G709" s="247" t="s">
        <v>2878</v>
      </c>
      <c r="H709" s="247">
        <v>140</v>
      </c>
      <c r="I709" s="247" t="s">
        <v>1905</v>
      </c>
      <c r="J709" s="247" t="s">
        <v>1906</v>
      </c>
      <c r="K709" s="247" t="s">
        <v>1923</v>
      </c>
      <c r="L709" s="247" t="s">
        <v>1907</v>
      </c>
      <c r="M709" s="250">
        <v>0.1</v>
      </c>
      <c r="N709" s="251">
        <f t="shared" si="23"/>
        <v>0</v>
      </c>
    </row>
    <row r="710" spans="1:14" ht="15">
      <c r="A710" s="247" t="s">
        <v>2113</v>
      </c>
      <c r="B710" s="247" t="s">
        <v>2114</v>
      </c>
      <c r="C710" s="248">
        <v>0</v>
      </c>
      <c r="D710" s="248">
        <v>140810</v>
      </c>
      <c r="E710" s="249">
        <f t="shared" si="22"/>
        <v>140810</v>
      </c>
      <c r="F710" s="247" t="s">
        <v>1863</v>
      </c>
      <c r="G710" s="247" t="s">
        <v>2878</v>
      </c>
      <c r="H710" s="247">
        <v>140</v>
      </c>
      <c r="I710" s="247" t="s">
        <v>1905</v>
      </c>
      <c r="J710" s="247" t="s">
        <v>1906</v>
      </c>
      <c r="K710" s="247" t="s">
        <v>1923</v>
      </c>
      <c r="L710" s="247" t="s">
        <v>1907</v>
      </c>
      <c r="M710" s="250">
        <v>0.1</v>
      </c>
      <c r="N710" s="251">
        <f t="shared" si="23"/>
        <v>14081</v>
      </c>
    </row>
    <row r="711" spans="1:14" ht="15">
      <c r="A711" s="247" t="s">
        <v>2115</v>
      </c>
      <c r="B711" s="247" t="s">
        <v>2116</v>
      </c>
      <c r="C711" s="248">
        <v>0</v>
      </c>
      <c r="D711" s="248">
        <v>154910</v>
      </c>
      <c r="E711" s="249">
        <f t="shared" si="22"/>
        <v>154910</v>
      </c>
      <c r="F711" s="247" t="s">
        <v>1863</v>
      </c>
      <c r="G711" s="247" t="s">
        <v>2878</v>
      </c>
      <c r="H711" s="247">
        <v>140</v>
      </c>
      <c r="I711" s="247" t="s">
        <v>1905</v>
      </c>
      <c r="J711" s="247" t="s">
        <v>1906</v>
      </c>
      <c r="K711" s="247" t="s">
        <v>1923</v>
      </c>
      <c r="L711" s="247" t="s">
        <v>1907</v>
      </c>
      <c r="M711" s="250">
        <v>0.1</v>
      </c>
      <c r="N711" s="251">
        <f t="shared" si="23"/>
        <v>15491</v>
      </c>
    </row>
    <row r="712" spans="1:14" ht="15">
      <c r="A712" s="247" t="s">
        <v>2117</v>
      </c>
      <c r="B712" s="247" t="s">
        <v>2118</v>
      </c>
      <c r="C712" s="248">
        <v>0</v>
      </c>
      <c r="D712" s="248">
        <v>0</v>
      </c>
      <c r="E712" s="249">
        <f t="shared" si="22"/>
        <v>0</v>
      </c>
      <c r="F712" s="247" t="s">
        <v>1863</v>
      </c>
      <c r="G712" s="247" t="s">
        <v>2878</v>
      </c>
      <c r="H712" s="247">
        <v>140</v>
      </c>
      <c r="I712" s="247" t="s">
        <v>1905</v>
      </c>
      <c r="J712" s="247" t="s">
        <v>1906</v>
      </c>
      <c r="K712" s="247" t="s">
        <v>1923</v>
      </c>
      <c r="L712" s="247" t="s">
        <v>1907</v>
      </c>
      <c r="M712" s="250">
        <v>0.1</v>
      </c>
      <c r="N712" s="251">
        <f t="shared" si="23"/>
        <v>0</v>
      </c>
    </row>
    <row r="713" spans="1:14" ht="15">
      <c r="A713" s="247" t="s">
        <v>2683</v>
      </c>
      <c r="B713" s="247" t="s">
        <v>2684</v>
      </c>
      <c r="C713" s="248">
        <v>16281.49374</v>
      </c>
      <c r="D713" s="248">
        <v>59421.51</v>
      </c>
      <c r="E713" s="249">
        <f t="shared" si="22"/>
        <v>43140.016260000004</v>
      </c>
      <c r="F713" s="247" t="s">
        <v>1863</v>
      </c>
      <c r="G713" s="247" t="s">
        <v>1641</v>
      </c>
      <c r="H713" s="247" t="s">
        <v>2634</v>
      </c>
      <c r="I713" s="247" t="s">
        <v>1905</v>
      </c>
      <c r="J713" s="247" t="s">
        <v>1906</v>
      </c>
      <c r="K713" s="247" t="s">
        <v>1891</v>
      </c>
      <c r="L713" s="247" t="s">
        <v>2312</v>
      </c>
      <c r="M713" s="250">
        <v>0.4</v>
      </c>
      <c r="N713" s="251">
        <f t="shared" si="23"/>
        <v>17256.006504</v>
      </c>
    </row>
    <row r="714" spans="1:14" ht="15">
      <c r="A714" s="247" t="s">
        <v>2683</v>
      </c>
      <c r="B714" s="247" t="s">
        <v>2684</v>
      </c>
      <c r="C714" s="248">
        <v>8710.33944</v>
      </c>
      <c r="D714" s="248">
        <v>31789.56</v>
      </c>
      <c r="E714" s="249">
        <f t="shared" si="22"/>
        <v>23079.22056</v>
      </c>
      <c r="F714" s="247" t="s">
        <v>1863</v>
      </c>
      <c r="G714" s="247" t="s">
        <v>1641</v>
      </c>
      <c r="H714" s="247" t="s">
        <v>2634</v>
      </c>
      <c r="I714" s="247" t="s">
        <v>1905</v>
      </c>
      <c r="J714" s="247" t="s">
        <v>1906</v>
      </c>
      <c r="K714" s="247" t="s">
        <v>1891</v>
      </c>
      <c r="L714" s="247" t="s">
        <v>2312</v>
      </c>
      <c r="M714" s="250">
        <v>0.4</v>
      </c>
      <c r="N714" s="251">
        <f t="shared" si="23"/>
        <v>9231.688224000001</v>
      </c>
    </row>
    <row r="715" spans="1:14" ht="15">
      <c r="A715" s="247" t="s">
        <v>2683</v>
      </c>
      <c r="B715" s="247" t="s">
        <v>2684</v>
      </c>
      <c r="C715" s="248">
        <v>22999.39834</v>
      </c>
      <c r="D715" s="248">
        <v>83939.41</v>
      </c>
      <c r="E715" s="249">
        <f t="shared" si="22"/>
        <v>60940.011660000004</v>
      </c>
      <c r="F715" s="247" t="s">
        <v>1863</v>
      </c>
      <c r="G715" s="247" t="s">
        <v>1641</v>
      </c>
      <c r="H715" s="247" t="s">
        <v>2634</v>
      </c>
      <c r="I715" s="247" t="s">
        <v>1905</v>
      </c>
      <c r="J715" s="247" t="s">
        <v>1906</v>
      </c>
      <c r="K715" s="247" t="s">
        <v>1891</v>
      </c>
      <c r="L715" s="247" t="s">
        <v>2312</v>
      </c>
      <c r="M715" s="250">
        <v>0.4</v>
      </c>
      <c r="N715" s="251">
        <f t="shared" si="23"/>
        <v>24376.004664000004</v>
      </c>
    </row>
    <row r="716" spans="1:14" ht="15">
      <c r="A716" s="247" t="s">
        <v>3044</v>
      </c>
      <c r="B716" s="247" t="s">
        <v>3045</v>
      </c>
      <c r="C716" s="248">
        <v>19317.48</v>
      </c>
      <c r="D716" s="248">
        <v>25620</v>
      </c>
      <c r="E716" s="249">
        <f t="shared" si="22"/>
        <v>6302.52</v>
      </c>
      <c r="F716" s="247" t="s">
        <v>1863</v>
      </c>
      <c r="G716" s="247" t="s">
        <v>1641</v>
      </c>
      <c r="H716" s="247" t="s">
        <v>1644</v>
      </c>
      <c r="I716" s="247" t="s">
        <v>3046</v>
      </c>
      <c r="J716" s="247" t="s">
        <v>3047</v>
      </c>
      <c r="K716" s="247" t="s">
        <v>1910</v>
      </c>
      <c r="L716" s="247" t="s">
        <v>2246</v>
      </c>
      <c r="M716" s="250">
        <v>0.34</v>
      </c>
      <c r="N716" s="251">
        <f t="shared" si="23"/>
        <v>2142.8568000000005</v>
      </c>
    </row>
    <row r="717" spans="1:14" ht="15">
      <c r="A717" s="247" t="s">
        <v>3044</v>
      </c>
      <c r="B717" s="247" t="s">
        <v>3045</v>
      </c>
      <c r="C717" s="248">
        <v>3167.4032</v>
      </c>
      <c r="D717" s="248">
        <v>4200.8</v>
      </c>
      <c r="E717" s="249">
        <f t="shared" si="22"/>
        <v>1033.3968</v>
      </c>
      <c r="F717" s="247" t="s">
        <v>1863</v>
      </c>
      <c r="G717" s="247" t="s">
        <v>1641</v>
      </c>
      <c r="H717" s="247" t="s">
        <v>1644</v>
      </c>
      <c r="I717" s="247" t="s">
        <v>3046</v>
      </c>
      <c r="J717" s="247" t="s">
        <v>3047</v>
      </c>
      <c r="K717" s="247" t="s">
        <v>1910</v>
      </c>
      <c r="L717" s="247" t="s">
        <v>2246</v>
      </c>
      <c r="M717" s="250">
        <v>0.34</v>
      </c>
      <c r="N717" s="251">
        <f t="shared" si="23"/>
        <v>351.354912</v>
      </c>
    </row>
    <row r="718" spans="1:14" ht="15">
      <c r="A718" s="247" t="s">
        <v>3048</v>
      </c>
      <c r="B718" s="247" t="s">
        <v>3049</v>
      </c>
      <c r="C718" s="248">
        <v>5852.8008</v>
      </c>
      <c r="D718" s="248">
        <v>17735.76</v>
      </c>
      <c r="E718" s="249">
        <f t="shared" si="22"/>
        <v>11882.959199999998</v>
      </c>
      <c r="F718" s="247" t="s">
        <v>1863</v>
      </c>
      <c r="G718" s="247" t="s">
        <v>1641</v>
      </c>
      <c r="H718" s="247" t="s">
        <v>1644</v>
      </c>
      <c r="I718" s="247" t="s">
        <v>3046</v>
      </c>
      <c r="J718" s="247" t="s">
        <v>3047</v>
      </c>
      <c r="K718" s="247" t="s">
        <v>1665</v>
      </c>
      <c r="L718" s="247" t="s">
        <v>2246</v>
      </c>
      <c r="M718" s="250">
        <v>0.34</v>
      </c>
      <c r="N718" s="251">
        <f t="shared" si="23"/>
        <v>4040.2061279999994</v>
      </c>
    </row>
    <row r="719" spans="1:14" ht="15">
      <c r="A719" s="247" t="s">
        <v>3050</v>
      </c>
      <c r="B719" s="247" t="s">
        <v>3051</v>
      </c>
      <c r="C719" s="248">
        <v>21270.9888</v>
      </c>
      <c r="D719" s="248">
        <v>33235.92</v>
      </c>
      <c r="E719" s="249">
        <f t="shared" si="22"/>
        <v>11964.931199999999</v>
      </c>
      <c r="F719" s="247" t="s">
        <v>1863</v>
      </c>
      <c r="G719" s="247" t="s">
        <v>1641</v>
      </c>
      <c r="H719" s="247" t="s">
        <v>1644</v>
      </c>
      <c r="I719" s="247" t="s">
        <v>3046</v>
      </c>
      <c r="J719" s="247" t="s">
        <v>3047</v>
      </c>
      <c r="K719" s="247" t="s">
        <v>1665</v>
      </c>
      <c r="L719" s="247" t="s">
        <v>2246</v>
      </c>
      <c r="M719" s="250">
        <v>0.34</v>
      </c>
      <c r="N719" s="251">
        <f t="shared" si="23"/>
        <v>4068.076608</v>
      </c>
    </row>
    <row r="720" spans="1:14" ht="15">
      <c r="A720" s="247" t="s">
        <v>2685</v>
      </c>
      <c r="B720" s="247" t="s">
        <v>2686</v>
      </c>
      <c r="C720" s="248">
        <v>0</v>
      </c>
      <c r="D720" s="248">
        <v>0</v>
      </c>
      <c r="E720" s="249">
        <f t="shared" si="22"/>
        <v>0</v>
      </c>
      <c r="F720" s="247" t="s">
        <v>1863</v>
      </c>
      <c r="G720" s="247" t="s">
        <v>1641</v>
      </c>
      <c r="H720" s="247" t="s">
        <v>2634</v>
      </c>
      <c r="I720" s="247" t="s">
        <v>2687</v>
      </c>
      <c r="J720" s="247" t="s">
        <v>1906</v>
      </c>
      <c r="K720" s="247" t="s">
        <v>1923</v>
      </c>
      <c r="L720" s="247" t="s">
        <v>1907</v>
      </c>
      <c r="M720" s="250">
        <v>0.1</v>
      </c>
      <c r="N720" s="251">
        <f t="shared" si="23"/>
        <v>0</v>
      </c>
    </row>
    <row r="721" spans="1:14" ht="15">
      <c r="A721" s="247" t="s">
        <v>2688</v>
      </c>
      <c r="B721" s="247" t="s">
        <v>2689</v>
      </c>
      <c r="C721" s="248">
        <v>0</v>
      </c>
      <c r="D721" s="248">
        <v>0</v>
      </c>
      <c r="E721" s="249">
        <f t="shared" si="22"/>
        <v>0</v>
      </c>
      <c r="F721" s="247" t="s">
        <v>1863</v>
      </c>
      <c r="G721" s="247" t="s">
        <v>1641</v>
      </c>
      <c r="H721" s="247" t="s">
        <v>2634</v>
      </c>
      <c r="I721" s="247" t="s">
        <v>2687</v>
      </c>
      <c r="J721" s="247" t="s">
        <v>1906</v>
      </c>
      <c r="K721" s="247" t="s">
        <v>1923</v>
      </c>
      <c r="L721" s="247" t="s">
        <v>1907</v>
      </c>
      <c r="M721" s="250">
        <v>0.1</v>
      </c>
      <c r="N721" s="251">
        <f t="shared" si="23"/>
        <v>0</v>
      </c>
    </row>
    <row r="722" spans="1:14" ht="15">
      <c r="A722" s="247" t="s">
        <v>2690</v>
      </c>
      <c r="B722" s="247" t="s">
        <v>2691</v>
      </c>
      <c r="C722" s="248">
        <v>0</v>
      </c>
      <c r="D722" s="248">
        <v>0</v>
      </c>
      <c r="E722" s="249">
        <f t="shared" si="22"/>
        <v>0</v>
      </c>
      <c r="F722" s="247" t="s">
        <v>1863</v>
      </c>
      <c r="G722" s="247" t="s">
        <v>1641</v>
      </c>
      <c r="H722" s="247" t="s">
        <v>2634</v>
      </c>
      <c r="I722" s="247" t="s">
        <v>2687</v>
      </c>
      <c r="J722" s="247" t="s">
        <v>1906</v>
      </c>
      <c r="K722" s="247" t="s">
        <v>1923</v>
      </c>
      <c r="L722" s="247" t="s">
        <v>1907</v>
      </c>
      <c r="M722" s="250">
        <v>0.1</v>
      </c>
      <c r="N722" s="251">
        <f t="shared" si="23"/>
        <v>0</v>
      </c>
    </row>
    <row r="723" spans="1:14" ht="15">
      <c r="A723" s="247" t="s">
        <v>2692</v>
      </c>
      <c r="B723" s="247" t="s">
        <v>2693</v>
      </c>
      <c r="C723" s="248">
        <v>0</v>
      </c>
      <c r="D723" s="248">
        <v>0</v>
      </c>
      <c r="E723" s="249">
        <f t="shared" si="22"/>
        <v>0</v>
      </c>
      <c r="F723" s="247" t="s">
        <v>1863</v>
      </c>
      <c r="G723" s="247" t="s">
        <v>1641</v>
      </c>
      <c r="H723" s="247" t="s">
        <v>2634</v>
      </c>
      <c r="I723" s="247" t="s">
        <v>2687</v>
      </c>
      <c r="J723" s="247" t="s">
        <v>1906</v>
      </c>
      <c r="K723" s="247" t="s">
        <v>1923</v>
      </c>
      <c r="L723" s="247" t="s">
        <v>1907</v>
      </c>
      <c r="M723" s="250">
        <v>0.1</v>
      </c>
      <c r="N723" s="251">
        <f t="shared" si="23"/>
        <v>0</v>
      </c>
    </row>
    <row r="724" spans="1:14" ht="15">
      <c r="A724" s="247" t="s">
        <v>2694</v>
      </c>
      <c r="B724" s="247" t="s">
        <v>2695</v>
      </c>
      <c r="C724" s="248">
        <v>0</v>
      </c>
      <c r="D724" s="248">
        <v>0</v>
      </c>
      <c r="E724" s="249">
        <f t="shared" si="22"/>
        <v>0</v>
      </c>
      <c r="F724" s="247" t="s">
        <v>1863</v>
      </c>
      <c r="G724" s="247" t="s">
        <v>1641</v>
      </c>
      <c r="H724" s="247" t="s">
        <v>2634</v>
      </c>
      <c r="I724" s="247" t="s">
        <v>2687</v>
      </c>
      <c r="J724" s="247" t="s">
        <v>1906</v>
      </c>
      <c r="K724" s="247" t="s">
        <v>1923</v>
      </c>
      <c r="L724" s="247" t="s">
        <v>1907</v>
      </c>
      <c r="M724" s="250">
        <v>0.1</v>
      </c>
      <c r="N724" s="251">
        <f t="shared" si="23"/>
        <v>0</v>
      </c>
    </row>
    <row r="725" spans="1:14" ht="15">
      <c r="A725" s="247" t="s">
        <v>2696</v>
      </c>
      <c r="B725" s="247" t="s">
        <v>2697</v>
      </c>
      <c r="C725" s="248">
        <v>0</v>
      </c>
      <c r="D725" s="248">
        <v>0</v>
      </c>
      <c r="E725" s="249">
        <f t="shared" si="22"/>
        <v>0</v>
      </c>
      <c r="F725" s="247" t="s">
        <v>1863</v>
      </c>
      <c r="G725" s="247" t="s">
        <v>1641</v>
      </c>
      <c r="H725" s="247" t="s">
        <v>2634</v>
      </c>
      <c r="I725" s="247" t="s">
        <v>2687</v>
      </c>
      <c r="J725" s="247" t="s">
        <v>1906</v>
      </c>
      <c r="K725" s="247" t="s">
        <v>1923</v>
      </c>
      <c r="L725" s="247" t="s">
        <v>1907</v>
      </c>
      <c r="M725" s="250">
        <v>0.1</v>
      </c>
      <c r="N725" s="251">
        <f t="shared" si="23"/>
        <v>0</v>
      </c>
    </row>
    <row r="726" spans="1:14" ht="15">
      <c r="A726" s="247" t="s">
        <v>2698</v>
      </c>
      <c r="B726" s="247" t="s">
        <v>2699</v>
      </c>
      <c r="C726" s="248">
        <v>0</v>
      </c>
      <c r="D726" s="248">
        <v>2699.2</v>
      </c>
      <c r="E726" s="249">
        <f t="shared" si="22"/>
        <v>2699.2</v>
      </c>
      <c r="F726" s="247" t="s">
        <v>1863</v>
      </c>
      <c r="G726" s="247" t="s">
        <v>1641</v>
      </c>
      <c r="H726" s="247" t="s">
        <v>2634</v>
      </c>
      <c r="I726" s="247" t="s">
        <v>2700</v>
      </c>
      <c r="J726" s="247" t="s">
        <v>1906</v>
      </c>
      <c r="K726" s="247" t="s">
        <v>1665</v>
      </c>
      <c r="L726" s="247" t="s">
        <v>2312</v>
      </c>
      <c r="M726" s="250">
        <v>0.4</v>
      </c>
      <c r="N726" s="251">
        <f t="shared" si="23"/>
        <v>1079.68</v>
      </c>
    </row>
    <row r="727" spans="1:14" ht="15">
      <c r="A727" s="247" t="s">
        <v>2701</v>
      </c>
      <c r="B727" s="247" t="s">
        <v>2702</v>
      </c>
      <c r="C727" s="248">
        <v>0</v>
      </c>
      <c r="D727" s="248">
        <v>184156.25</v>
      </c>
      <c r="E727" s="249">
        <f t="shared" si="22"/>
        <v>184156.25</v>
      </c>
      <c r="F727" s="247" t="s">
        <v>1863</v>
      </c>
      <c r="G727" s="247" t="s">
        <v>1641</v>
      </c>
      <c r="H727" s="247" t="s">
        <v>2634</v>
      </c>
      <c r="I727" s="247" t="s">
        <v>2700</v>
      </c>
      <c r="J727" s="247" t="s">
        <v>1906</v>
      </c>
      <c r="K727" s="247" t="s">
        <v>1665</v>
      </c>
      <c r="L727" s="247" t="s">
        <v>2312</v>
      </c>
      <c r="M727" s="250">
        <v>0.4</v>
      </c>
      <c r="N727" s="251">
        <f t="shared" si="23"/>
        <v>73662.5</v>
      </c>
    </row>
    <row r="728" spans="1:14" ht="15">
      <c r="A728" s="247" t="s">
        <v>2703</v>
      </c>
      <c r="B728" s="247" t="s">
        <v>2704</v>
      </c>
      <c r="C728" s="248">
        <v>0</v>
      </c>
      <c r="D728" s="248">
        <v>2699.2</v>
      </c>
      <c r="E728" s="249">
        <f t="shared" si="22"/>
        <v>2699.2</v>
      </c>
      <c r="F728" s="247" t="s">
        <v>1863</v>
      </c>
      <c r="G728" s="247" t="s">
        <v>1641</v>
      </c>
      <c r="H728" s="247" t="s">
        <v>2634</v>
      </c>
      <c r="I728" s="247" t="s">
        <v>2700</v>
      </c>
      <c r="J728" s="247" t="s">
        <v>1906</v>
      </c>
      <c r="K728" s="247" t="s">
        <v>1665</v>
      </c>
      <c r="L728" s="247" t="s">
        <v>2312</v>
      </c>
      <c r="M728" s="250">
        <v>0.4</v>
      </c>
      <c r="N728" s="251">
        <f t="shared" si="23"/>
        <v>1079.68</v>
      </c>
    </row>
    <row r="729" spans="1:14" ht="15">
      <c r="A729" s="247" t="s">
        <v>2705</v>
      </c>
      <c r="B729" s="247" t="s">
        <v>2706</v>
      </c>
      <c r="C729" s="248">
        <v>0</v>
      </c>
      <c r="D729" s="248">
        <v>192526.98</v>
      </c>
      <c r="E729" s="249">
        <f t="shared" si="22"/>
        <v>192526.98</v>
      </c>
      <c r="F729" s="247" t="s">
        <v>1863</v>
      </c>
      <c r="G729" s="247" t="s">
        <v>1641</v>
      </c>
      <c r="H729" s="247" t="s">
        <v>2634</v>
      </c>
      <c r="I729" s="247" t="s">
        <v>2700</v>
      </c>
      <c r="J729" s="247" t="s">
        <v>1906</v>
      </c>
      <c r="K729" s="247" t="s">
        <v>1665</v>
      </c>
      <c r="L729" s="247" t="s">
        <v>2312</v>
      </c>
      <c r="M729" s="250">
        <v>0.4</v>
      </c>
      <c r="N729" s="251">
        <f t="shared" si="23"/>
        <v>77010.792</v>
      </c>
    </row>
    <row r="730" spans="1:14" ht="15">
      <c r="A730" s="247" t="s">
        <v>2707</v>
      </c>
      <c r="B730" s="247" t="s">
        <v>2708</v>
      </c>
      <c r="C730" s="248">
        <v>0</v>
      </c>
      <c r="D730" s="248">
        <v>2699.2</v>
      </c>
      <c r="E730" s="249">
        <f t="shared" si="22"/>
        <v>2699.2</v>
      </c>
      <c r="F730" s="247" t="s">
        <v>1863</v>
      </c>
      <c r="G730" s="247" t="s">
        <v>1641</v>
      </c>
      <c r="H730" s="247" t="s">
        <v>2634</v>
      </c>
      <c r="I730" s="247" t="s">
        <v>2700</v>
      </c>
      <c r="J730" s="247" t="s">
        <v>1906</v>
      </c>
      <c r="K730" s="247" t="s">
        <v>1665</v>
      </c>
      <c r="L730" s="247" t="s">
        <v>2312</v>
      </c>
      <c r="M730" s="250">
        <v>0.4</v>
      </c>
      <c r="N730" s="251">
        <f t="shared" si="23"/>
        <v>1079.68</v>
      </c>
    </row>
    <row r="731" spans="1:14" ht="15">
      <c r="A731" s="247" t="s">
        <v>2709</v>
      </c>
      <c r="B731" s="247" t="s">
        <v>2710</v>
      </c>
      <c r="C731" s="248">
        <v>0</v>
      </c>
      <c r="D731" s="248">
        <v>59990.29</v>
      </c>
      <c r="E731" s="249">
        <f t="shared" si="22"/>
        <v>59990.29</v>
      </c>
      <c r="F731" s="247" t="s">
        <v>1863</v>
      </c>
      <c r="G731" s="247" t="s">
        <v>1641</v>
      </c>
      <c r="H731" s="247" t="s">
        <v>2634</v>
      </c>
      <c r="I731" s="247" t="s">
        <v>2700</v>
      </c>
      <c r="J731" s="247" t="s">
        <v>1906</v>
      </c>
      <c r="K731" s="247" t="s">
        <v>1665</v>
      </c>
      <c r="L731" s="247" t="s">
        <v>2312</v>
      </c>
      <c r="M731" s="250">
        <v>0.4</v>
      </c>
      <c r="N731" s="251">
        <f t="shared" si="23"/>
        <v>23996.116</v>
      </c>
    </row>
    <row r="732" spans="1:14" ht="15">
      <c r="A732" s="247" t="s">
        <v>2711</v>
      </c>
      <c r="B732" s="247" t="s">
        <v>2712</v>
      </c>
      <c r="C732" s="248">
        <v>0</v>
      </c>
      <c r="D732" s="248">
        <v>2699.2</v>
      </c>
      <c r="E732" s="249">
        <f t="shared" si="22"/>
        <v>2699.2</v>
      </c>
      <c r="F732" s="247" t="s">
        <v>1863</v>
      </c>
      <c r="G732" s="247" t="s">
        <v>1641</v>
      </c>
      <c r="H732" s="247" t="s">
        <v>2634</v>
      </c>
      <c r="I732" s="247" t="s">
        <v>2700</v>
      </c>
      <c r="J732" s="247" t="s">
        <v>1906</v>
      </c>
      <c r="K732" s="247" t="s">
        <v>1665</v>
      </c>
      <c r="L732" s="247" t="s">
        <v>2312</v>
      </c>
      <c r="M732" s="250">
        <v>0.4</v>
      </c>
      <c r="N732" s="251">
        <f t="shared" si="23"/>
        <v>1079.68</v>
      </c>
    </row>
    <row r="733" spans="1:14" ht="15">
      <c r="A733" s="247" t="s">
        <v>2713</v>
      </c>
      <c r="B733" s="247" t="s">
        <v>2714</v>
      </c>
      <c r="C733" s="248">
        <v>0</v>
      </c>
      <c r="D733" s="248">
        <v>83707.38</v>
      </c>
      <c r="E733" s="249">
        <f t="shared" si="22"/>
        <v>83707.38</v>
      </c>
      <c r="F733" s="247" t="s">
        <v>1863</v>
      </c>
      <c r="G733" s="247" t="s">
        <v>1641</v>
      </c>
      <c r="H733" s="247" t="s">
        <v>2634</v>
      </c>
      <c r="I733" s="247" t="s">
        <v>2700</v>
      </c>
      <c r="J733" s="247" t="s">
        <v>1906</v>
      </c>
      <c r="K733" s="247" t="s">
        <v>1665</v>
      </c>
      <c r="L733" s="247" t="s">
        <v>2312</v>
      </c>
      <c r="M733" s="250">
        <v>0.4</v>
      </c>
      <c r="N733" s="251">
        <f t="shared" si="23"/>
        <v>33482.952000000005</v>
      </c>
    </row>
    <row r="734" spans="1:14" ht="15">
      <c r="A734" s="247" t="s">
        <v>2715</v>
      </c>
      <c r="B734" s="247" t="s">
        <v>2716</v>
      </c>
      <c r="C734" s="248">
        <v>0</v>
      </c>
      <c r="D734" s="248">
        <v>2699.2</v>
      </c>
      <c r="E734" s="249">
        <f t="shared" si="22"/>
        <v>2699.2</v>
      </c>
      <c r="F734" s="247" t="s">
        <v>1863</v>
      </c>
      <c r="G734" s="247" t="s">
        <v>1641</v>
      </c>
      <c r="H734" s="247" t="s">
        <v>2634</v>
      </c>
      <c r="I734" s="247" t="s">
        <v>2700</v>
      </c>
      <c r="J734" s="247" t="s">
        <v>1906</v>
      </c>
      <c r="K734" s="247" t="s">
        <v>1665</v>
      </c>
      <c r="L734" s="247" t="s">
        <v>2312</v>
      </c>
      <c r="M734" s="250">
        <v>0.4</v>
      </c>
      <c r="N734" s="251">
        <f t="shared" si="23"/>
        <v>1079.68</v>
      </c>
    </row>
    <row r="735" spans="1:14" ht="15">
      <c r="A735" s="247" t="s">
        <v>2717</v>
      </c>
      <c r="B735" s="247" t="s">
        <v>2718</v>
      </c>
      <c r="C735" s="248">
        <v>0</v>
      </c>
      <c r="D735" s="248">
        <v>143697.68</v>
      </c>
      <c r="E735" s="249">
        <f t="shared" si="22"/>
        <v>143697.68</v>
      </c>
      <c r="F735" s="247" t="s">
        <v>1863</v>
      </c>
      <c r="G735" s="247" t="s">
        <v>1641</v>
      </c>
      <c r="H735" s="247" t="s">
        <v>2634</v>
      </c>
      <c r="I735" s="247" t="s">
        <v>2700</v>
      </c>
      <c r="J735" s="247" t="s">
        <v>1906</v>
      </c>
      <c r="K735" s="247" t="s">
        <v>1665</v>
      </c>
      <c r="L735" s="247" t="s">
        <v>2312</v>
      </c>
      <c r="M735" s="250">
        <v>0.4</v>
      </c>
      <c r="N735" s="251">
        <f t="shared" si="23"/>
        <v>57479.072</v>
      </c>
    </row>
    <row r="736" spans="1:14" ht="15">
      <c r="A736" s="247" t="s">
        <v>3023</v>
      </c>
      <c r="B736" s="247" t="s">
        <v>3024</v>
      </c>
      <c r="C736" s="248">
        <v>0</v>
      </c>
      <c r="D736" s="248">
        <v>17075.73</v>
      </c>
      <c r="E736" s="249">
        <f t="shared" si="22"/>
        <v>17075.73</v>
      </c>
      <c r="F736" s="247" t="s">
        <v>1863</v>
      </c>
      <c r="G736" s="247" t="s">
        <v>1641</v>
      </c>
      <c r="H736" s="247" t="s">
        <v>1643</v>
      </c>
      <c r="I736" s="247" t="s">
        <v>3025</v>
      </c>
      <c r="J736" s="247" t="s">
        <v>1906</v>
      </c>
      <c r="K736" s="247" t="s">
        <v>1867</v>
      </c>
      <c r="L736" s="247" t="s">
        <v>2297</v>
      </c>
      <c r="M736" s="250">
        <v>0.24</v>
      </c>
      <c r="N736" s="251">
        <f t="shared" si="23"/>
        <v>4098.1752</v>
      </c>
    </row>
    <row r="737" spans="1:14" ht="15">
      <c r="A737" s="247" t="s">
        <v>3026</v>
      </c>
      <c r="B737" s="247" t="s">
        <v>3027</v>
      </c>
      <c r="C737" s="248">
        <v>0</v>
      </c>
      <c r="D737" s="248">
        <v>20446</v>
      </c>
      <c r="E737" s="249">
        <f t="shared" si="22"/>
        <v>20446</v>
      </c>
      <c r="F737" s="247" t="s">
        <v>1863</v>
      </c>
      <c r="G737" s="247" t="s">
        <v>1641</v>
      </c>
      <c r="H737" s="247" t="s">
        <v>1643</v>
      </c>
      <c r="I737" s="247" t="s">
        <v>3025</v>
      </c>
      <c r="J737" s="247" t="s">
        <v>1906</v>
      </c>
      <c r="K737" s="247" t="s">
        <v>1867</v>
      </c>
      <c r="L737" s="247" t="s">
        <v>2297</v>
      </c>
      <c r="M737" s="250">
        <v>0.24</v>
      </c>
      <c r="N737" s="251">
        <f t="shared" si="23"/>
        <v>4907.04</v>
      </c>
    </row>
    <row r="738" spans="1:14" ht="15">
      <c r="A738" s="247" t="s">
        <v>3026</v>
      </c>
      <c r="B738" s="247" t="s">
        <v>3027</v>
      </c>
      <c r="C738" s="248">
        <v>0</v>
      </c>
      <c r="D738" s="248">
        <v>48589.77</v>
      </c>
      <c r="E738" s="249">
        <f t="shared" si="22"/>
        <v>48589.77</v>
      </c>
      <c r="F738" s="247" t="s">
        <v>1863</v>
      </c>
      <c r="G738" s="247" t="s">
        <v>1641</v>
      </c>
      <c r="H738" s="247" t="s">
        <v>1643</v>
      </c>
      <c r="I738" s="247" t="s">
        <v>3025</v>
      </c>
      <c r="J738" s="247" t="s">
        <v>1906</v>
      </c>
      <c r="K738" s="247" t="s">
        <v>1867</v>
      </c>
      <c r="L738" s="247" t="s">
        <v>2297</v>
      </c>
      <c r="M738" s="250">
        <v>0.24</v>
      </c>
      <c r="N738" s="251">
        <f t="shared" si="23"/>
        <v>11661.5448</v>
      </c>
    </row>
    <row r="739" spans="1:17" ht="15">
      <c r="A739" s="247" t="s">
        <v>805</v>
      </c>
      <c r="B739" s="247" t="s">
        <v>2889</v>
      </c>
      <c r="C739" s="248">
        <v>0</v>
      </c>
      <c r="D739" s="248">
        <v>10730.88</v>
      </c>
      <c r="E739" s="249">
        <f t="shared" si="22"/>
        <v>10730.88</v>
      </c>
      <c r="F739" s="247" t="s">
        <v>1863</v>
      </c>
      <c r="G739" s="247" t="s">
        <v>1641</v>
      </c>
      <c r="H739" s="247" t="s">
        <v>1642</v>
      </c>
      <c r="I739" s="247" t="s">
        <v>2890</v>
      </c>
      <c r="J739" s="247" t="s">
        <v>2891</v>
      </c>
      <c r="K739" s="247" t="s">
        <v>2892</v>
      </c>
      <c r="L739" s="247" t="s">
        <v>2164</v>
      </c>
      <c r="M739" s="250">
        <v>0.3</v>
      </c>
      <c r="N739" s="251">
        <f t="shared" si="23"/>
        <v>3219.2639999999997</v>
      </c>
      <c r="O739" s="337">
        <f>SUM(E739:E869)</f>
        <v>5237948.0200000005</v>
      </c>
      <c r="P739" s="337">
        <f>SUM(N739:N869)</f>
        <v>1701171.766499997</v>
      </c>
      <c r="Q739" s="361">
        <f>+P739/O739</f>
        <v>0.3247782834049576</v>
      </c>
    </row>
    <row r="740" spans="1:14" ht="15">
      <c r="A740" s="247" t="s">
        <v>805</v>
      </c>
      <c r="B740" s="247" t="s">
        <v>2889</v>
      </c>
      <c r="C740" s="248">
        <v>0</v>
      </c>
      <c r="D740" s="248">
        <v>14307.84</v>
      </c>
      <c r="E740" s="249">
        <f t="shared" si="22"/>
        <v>14307.84</v>
      </c>
      <c r="F740" s="247" t="s">
        <v>1863</v>
      </c>
      <c r="G740" s="247" t="s">
        <v>1641</v>
      </c>
      <c r="H740" s="247" t="s">
        <v>1642</v>
      </c>
      <c r="I740" s="247" t="s">
        <v>2890</v>
      </c>
      <c r="J740" s="247" t="s">
        <v>2891</v>
      </c>
      <c r="K740" s="247" t="s">
        <v>2892</v>
      </c>
      <c r="L740" s="247" t="s">
        <v>2164</v>
      </c>
      <c r="M740" s="250">
        <v>0.3</v>
      </c>
      <c r="N740" s="251">
        <f t="shared" si="23"/>
        <v>4292.352</v>
      </c>
    </row>
    <row r="741" spans="1:14" ht="15">
      <c r="A741" s="247" t="s">
        <v>2893</v>
      </c>
      <c r="B741" s="247" t="s">
        <v>2894</v>
      </c>
      <c r="C741" s="248">
        <v>0</v>
      </c>
      <c r="D741" s="248">
        <v>11308.16</v>
      </c>
      <c r="E741" s="249">
        <f t="shared" si="22"/>
        <v>11308.16</v>
      </c>
      <c r="F741" s="247" t="s">
        <v>1863</v>
      </c>
      <c r="G741" s="247" t="s">
        <v>1641</v>
      </c>
      <c r="H741" s="247" t="s">
        <v>1642</v>
      </c>
      <c r="I741" s="247" t="s">
        <v>2890</v>
      </c>
      <c r="J741" s="247" t="s">
        <v>2891</v>
      </c>
      <c r="K741" s="247" t="s">
        <v>2895</v>
      </c>
      <c r="L741" s="247" t="s">
        <v>2164</v>
      </c>
      <c r="M741" s="250">
        <v>0.3</v>
      </c>
      <c r="N741" s="251">
        <f t="shared" si="23"/>
        <v>3392.448</v>
      </c>
    </row>
    <row r="742" spans="1:14" ht="15">
      <c r="A742" s="247" t="s">
        <v>2893</v>
      </c>
      <c r="B742" s="247" t="s">
        <v>2894</v>
      </c>
      <c r="C742" s="248">
        <v>0</v>
      </c>
      <c r="D742" s="248">
        <v>16039.68</v>
      </c>
      <c r="E742" s="249">
        <f t="shared" si="22"/>
        <v>16039.68</v>
      </c>
      <c r="F742" s="247" t="s">
        <v>1863</v>
      </c>
      <c r="G742" s="247" t="s">
        <v>1641</v>
      </c>
      <c r="H742" s="247" t="s">
        <v>1642</v>
      </c>
      <c r="I742" s="247" t="s">
        <v>2890</v>
      </c>
      <c r="J742" s="247" t="s">
        <v>2891</v>
      </c>
      <c r="K742" s="247" t="s">
        <v>2895</v>
      </c>
      <c r="L742" s="247" t="s">
        <v>2164</v>
      </c>
      <c r="M742" s="250">
        <v>0.3</v>
      </c>
      <c r="N742" s="251">
        <f t="shared" si="23"/>
        <v>4811.9039999999995</v>
      </c>
    </row>
    <row r="743" spans="1:14" ht="15">
      <c r="A743" s="247" t="s">
        <v>2896</v>
      </c>
      <c r="B743" s="247" t="s">
        <v>2897</v>
      </c>
      <c r="C743" s="248">
        <v>0</v>
      </c>
      <c r="D743" s="248">
        <v>12029.76</v>
      </c>
      <c r="E743" s="249">
        <f t="shared" si="22"/>
        <v>12029.76</v>
      </c>
      <c r="F743" s="247" t="s">
        <v>1863</v>
      </c>
      <c r="G743" s="247" t="s">
        <v>1641</v>
      </c>
      <c r="H743" s="247" t="s">
        <v>1642</v>
      </c>
      <c r="I743" s="247" t="s">
        <v>2890</v>
      </c>
      <c r="J743" s="247" t="s">
        <v>2891</v>
      </c>
      <c r="K743" s="247" t="s">
        <v>2898</v>
      </c>
      <c r="L743" s="247" t="s">
        <v>2164</v>
      </c>
      <c r="M743" s="250">
        <v>0.3</v>
      </c>
      <c r="N743" s="251">
        <f t="shared" si="23"/>
        <v>3608.928</v>
      </c>
    </row>
    <row r="744" spans="1:14" ht="15">
      <c r="A744" s="247" t="s">
        <v>2896</v>
      </c>
      <c r="B744" s="247" t="s">
        <v>2897</v>
      </c>
      <c r="C744" s="248">
        <v>0</v>
      </c>
      <c r="D744" s="248">
        <v>16039.68</v>
      </c>
      <c r="E744" s="249">
        <f t="shared" si="22"/>
        <v>16039.68</v>
      </c>
      <c r="F744" s="247" t="s">
        <v>1863</v>
      </c>
      <c r="G744" s="247" t="s">
        <v>1641</v>
      </c>
      <c r="H744" s="247" t="s">
        <v>1642</v>
      </c>
      <c r="I744" s="247" t="s">
        <v>2890</v>
      </c>
      <c r="J744" s="247" t="s">
        <v>2891</v>
      </c>
      <c r="K744" s="247" t="s">
        <v>2898</v>
      </c>
      <c r="L744" s="247" t="s">
        <v>2164</v>
      </c>
      <c r="M744" s="250">
        <v>0.3</v>
      </c>
      <c r="N744" s="251">
        <f t="shared" si="23"/>
        <v>4811.9039999999995</v>
      </c>
    </row>
    <row r="745" spans="1:14" ht="15">
      <c r="A745" s="247" t="s">
        <v>2899</v>
      </c>
      <c r="B745" s="247" t="s">
        <v>2900</v>
      </c>
      <c r="C745" s="248">
        <v>0</v>
      </c>
      <c r="D745" s="248">
        <v>12029.76</v>
      </c>
      <c r="E745" s="249">
        <f t="shared" si="22"/>
        <v>12029.76</v>
      </c>
      <c r="F745" s="247" t="s">
        <v>1863</v>
      </c>
      <c r="G745" s="247" t="s">
        <v>1641</v>
      </c>
      <c r="H745" s="247" t="s">
        <v>1642</v>
      </c>
      <c r="I745" s="247" t="s">
        <v>2890</v>
      </c>
      <c r="J745" s="247" t="s">
        <v>2891</v>
      </c>
      <c r="K745" s="247" t="s">
        <v>2723</v>
      </c>
      <c r="L745" s="247" t="s">
        <v>2164</v>
      </c>
      <c r="M745" s="250">
        <v>0.3</v>
      </c>
      <c r="N745" s="251">
        <f t="shared" si="23"/>
        <v>3608.928</v>
      </c>
    </row>
    <row r="746" spans="1:14" ht="15">
      <c r="A746" s="247" t="s">
        <v>2899</v>
      </c>
      <c r="B746" s="247" t="s">
        <v>2900</v>
      </c>
      <c r="C746" s="248">
        <v>0</v>
      </c>
      <c r="D746" s="248">
        <v>16039.68</v>
      </c>
      <c r="E746" s="249">
        <f t="shared" si="22"/>
        <v>16039.68</v>
      </c>
      <c r="F746" s="247" t="s">
        <v>1863</v>
      </c>
      <c r="G746" s="247" t="s">
        <v>1641</v>
      </c>
      <c r="H746" s="247" t="s">
        <v>1642</v>
      </c>
      <c r="I746" s="247" t="s">
        <v>2890</v>
      </c>
      <c r="J746" s="247" t="s">
        <v>2891</v>
      </c>
      <c r="K746" s="247" t="s">
        <v>2723</v>
      </c>
      <c r="L746" s="247" t="s">
        <v>2164</v>
      </c>
      <c r="M746" s="250">
        <v>0.3</v>
      </c>
      <c r="N746" s="251">
        <f t="shared" si="23"/>
        <v>4811.9039999999995</v>
      </c>
    </row>
    <row r="747" spans="1:14" ht="15">
      <c r="A747" s="247" t="s">
        <v>2901</v>
      </c>
      <c r="B747" s="247" t="s">
        <v>2902</v>
      </c>
      <c r="C747" s="248">
        <v>0</v>
      </c>
      <c r="D747" s="248">
        <v>12029.76</v>
      </c>
      <c r="E747" s="249">
        <f t="shared" si="22"/>
        <v>12029.76</v>
      </c>
      <c r="F747" s="247" t="s">
        <v>1863</v>
      </c>
      <c r="G747" s="247" t="s">
        <v>1641</v>
      </c>
      <c r="H747" s="247" t="s">
        <v>1642</v>
      </c>
      <c r="I747" s="247" t="s">
        <v>2890</v>
      </c>
      <c r="J747" s="247" t="s">
        <v>2891</v>
      </c>
      <c r="K747" s="247" t="s">
        <v>2292</v>
      </c>
      <c r="L747" s="247" t="s">
        <v>2164</v>
      </c>
      <c r="M747" s="250">
        <v>0.3</v>
      </c>
      <c r="N747" s="251">
        <f t="shared" si="23"/>
        <v>3608.928</v>
      </c>
    </row>
    <row r="748" spans="1:14" ht="15">
      <c r="A748" s="247" t="s">
        <v>2901</v>
      </c>
      <c r="B748" s="247" t="s">
        <v>2902</v>
      </c>
      <c r="C748" s="248">
        <v>0</v>
      </c>
      <c r="D748" s="248">
        <v>16039.68</v>
      </c>
      <c r="E748" s="249">
        <f t="shared" si="22"/>
        <v>16039.68</v>
      </c>
      <c r="F748" s="247" t="s">
        <v>1863</v>
      </c>
      <c r="G748" s="247" t="s">
        <v>1641</v>
      </c>
      <c r="H748" s="247" t="s">
        <v>1642</v>
      </c>
      <c r="I748" s="247" t="s">
        <v>2890</v>
      </c>
      <c r="J748" s="247" t="s">
        <v>2891</v>
      </c>
      <c r="K748" s="247" t="s">
        <v>2292</v>
      </c>
      <c r="L748" s="247" t="s">
        <v>2164</v>
      </c>
      <c r="M748" s="250">
        <v>0.3</v>
      </c>
      <c r="N748" s="251">
        <f t="shared" si="23"/>
        <v>4811.9039999999995</v>
      </c>
    </row>
    <row r="749" spans="1:14" ht="15">
      <c r="A749" s="247" t="s">
        <v>2903</v>
      </c>
      <c r="B749" s="247" t="s">
        <v>2904</v>
      </c>
      <c r="C749" s="248">
        <v>0</v>
      </c>
      <c r="D749" s="248">
        <v>12029.76</v>
      </c>
      <c r="E749" s="249">
        <f t="shared" si="22"/>
        <v>12029.76</v>
      </c>
      <c r="F749" s="247" t="s">
        <v>1863</v>
      </c>
      <c r="G749" s="247" t="s">
        <v>1641</v>
      </c>
      <c r="H749" s="247" t="s">
        <v>1642</v>
      </c>
      <c r="I749" s="247" t="s">
        <v>2890</v>
      </c>
      <c r="J749" s="247" t="s">
        <v>2891</v>
      </c>
      <c r="K749" s="247" t="s">
        <v>2728</v>
      </c>
      <c r="L749" s="247" t="s">
        <v>2164</v>
      </c>
      <c r="M749" s="250">
        <v>0.3</v>
      </c>
      <c r="N749" s="251">
        <f t="shared" si="23"/>
        <v>3608.928</v>
      </c>
    </row>
    <row r="750" spans="1:14" ht="15">
      <c r="A750" s="247" t="s">
        <v>2903</v>
      </c>
      <c r="B750" s="247" t="s">
        <v>2904</v>
      </c>
      <c r="C750" s="248">
        <v>0</v>
      </c>
      <c r="D750" s="248">
        <v>16039.68</v>
      </c>
      <c r="E750" s="249">
        <f t="shared" si="22"/>
        <v>16039.68</v>
      </c>
      <c r="F750" s="247" t="s">
        <v>1863</v>
      </c>
      <c r="G750" s="247" t="s">
        <v>1641</v>
      </c>
      <c r="H750" s="247" t="s">
        <v>1642</v>
      </c>
      <c r="I750" s="247" t="s">
        <v>2890</v>
      </c>
      <c r="J750" s="247" t="s">
        <v>2891</v>
      </c>
      <c r="K750" s="247" t="s">
        <v>2728</v>
      </c>
      <c r="L750" s="247" t="s">
        <v>2164</v>
      </c>
      <c r="M750" s="250">
        <v>0.3</v>
      </c>
      <c r="N750" s="251">
        <f t="shared" si="23"/>
        <v>4811.9039999999995</v>
      </c>
    </row>
    <row r="751" spans="1:14" ht="15">
      <c r="A751" s="247" t="s">
        <v>2905</v>
      </c>
      <c r="B751" s="247" t="s">
        <v>2906</v>
      </c>
      <c r="C751" s="248">
        <v>0</v>
      </c>
      <c r="D751" s="248">
        <v>12029.76</v>
      </c>
      <c r="E751" s="249">
        <f t="shared" si="22"/>
        <v>12029.76</v>
      </c>
      <c r="F751" s="247" t="s">
        <v>1863</v>
      </c>
      <c r="G751" s="247" t="s">
        <v>1641</v>
      </c>
      <c r="H751" s="247" t="s">
        <v>1642</v>
      </c>
      <c r="I751" s="247" t="s">
        <v>2890</v>
      </c>
      <c r="J751" s="247" t="s">
        <v>2891</v>
      </c>
      <c r="K751" s="247" t="s">
        <v>1891</v>
      </c>
      <c r="L751" s="247" t="s">
        <v>2164</v>
      </c>
      <c r="M751" s="250">
        <v>0.3</v>
      </c>
      <c r="N751" s="251">
        <f t="shared" si="23"/>
        <v>3608.928</v>
      </c>
    </row>
    <row r="752" spans="1:14" ht="15">
      <c r="A752" s="247" t="s">
        <v>2905</v>
      </c>
      <c r="B752" s="247" t="s">
        <v>2906</v>
      </c>
      <c r="C752" s="248">
        <v>0</v>
      </c>
      <c r="D752" s="248">
        <v>16039.68</v>
      </c>
      <c r="E752" s="249">
        <f t="shared" si="22"/>
        <v>16039.68</v>
      </c>
      <c r="F752" s="247" t="s">
        <v>1863</v>
      </c>
      <c r="G752" s="247" t="s">
        <v>1641</v>
      </c>
      <c r="H752" s="247" t="s">
        <v>1642</v>
      </c>
      <c r="I752" s="247" t="s">
        <v>2890</v>
      </c>
      <c r="J752" s="247" t="s">
        <v>2891</v>
      </c>
      <c r="K752" s="247" t="s">
        <v>1891</v>
      </c>
      <c r="L752" s="247" t="s">
        <v>2164</v>
      </c>
      <c r="M752" s="250">
        <v>0.3</v>
      </c>
      <c r="N752" s="251">
        <f t="shared" si="23"/>
        <v>4811.9039999999995</v>
      </c>
    </row>
    <row r="753" spans="1:14" ht="15">
      <c r="A753" s="247" t="s">
        <v>2907</v>
      </c>
      <c r="B753" s="247" t="s">
        <v>2908</v>
      </c>
      <c r="C753" s="248">
        <v>0</v>
      </c>
      <c r="D753" s="248">
        <v>12029.76</v>
      </c>
      <c r="E753" s="249">
        <f t="shared" si="22"/>
        <v>12029.76</v>
      </c>
      <c r="F753" s="247" t="s">
        <v>1863</v>
      </c>
      <c r="G753" s="247" t="s">
        <v>1641</v>
      </c>
      <c r="H753" s="247" t="s">
        <v>1642</v>
      </c>
      <c r="I753" s="247" t="s">
        <v>2890</v>
      </c>
      <c r="J753" s="247" t="s">
        <v>2891</v>
      </c>
      <c r="K753" s="247" t="s">
        <v>1630</v>
      </c>
      <c r="L753" s="247" t="s">
        <v>2164</v>
      </c>
      <c r="M753" s="250">
        <v>0.3</v>
      </c>
      <c r="N753" s="251">
        <f t="shared" si="23"/>
        <v>3608.928</v>
      </c>
    </row>
    <row r="754" spans="1:14" ht="15">
      <c r="A754" s="247" t="s">
        <v>2907</v>
      </c>
      <c r="B754" s="247" t="s">
        <v>2908</v>
      </c>
      <c r="C754" s="248">
        <v>0</v>
      </c>
      <c r="D754" s="248">
        <v>16039.68</v>
      </c>
      <c r="E754" s="249">
        <f t="shared" si="22"/>
        <v>16039.68</v>
      </c>
      <c r="F754" s="247" t="s">
        <v>1863</v>
      </c>
      <c r="G754" s="247" t="s">
        <v>1641</v>
      </c>
      <c r="H754" s="247" t="s">
        <v>1642</v>
      </c>
      <c r="I754" s="247" t="s">
        <v>2890</v>
      </c>
      <c r="J754" s="247" t="s">
        <v>2891</v>
      </c>
      <c r="K754" s="247" t="s">
        <v>1630</v>
      </c>
      <c r="L754" s="247" t="s">
        <v>2164</v>
      </c>
      <c r="M754" s="250">
        <v>0.3</v>
      </c>
      <c r="N754" s="251">
        <f t="shared" si="23"/>
        <v>4811.9039999999995</v>
      </c>
    </row>
    <row r="755" spans="1:14" ht="15">
      <c r="A755" s="247" t="s">
        <v>2909</v>
      </c>
      <c r="B755" s="247" t="s">
        <v>2910</v>
      </c>
      <c r="C755" s="248">
        <v>0</v>
      </c>
      <c r="D755" s="248">
        <v>12029.76</v>
      </c>
      <c r="E755" s="249">
        <f t="shared" si="22"/>
        <v>12029.76</v>
      </c>
      <c r="F755" s="247" t="s">
        <v>1863</v>
      </c>
      <c r="G755" s="247" t="s">
        <v>1641</v>
      </c>
      <c r="H755" s="247" t="s">
        <v>1642</v>
      </c>
      <c r="I755" s="247" t="s">
        <v>2890</v>
      </c>
      <c r="J755" s="247" t="s">
        <v>2891</v>
      </c>
      <c r="K755" s="247" t="s">
        <v>1864</v>
      </c>
      <c r="L755" s="247" t="s">
        <v>2164</v>
      </c>
      <c r="M755" s="250">
        <v>0.3</v>
      </c>
      <c r="N755" s="251">
        <f t="shared" si="23"/>
        <v>3608.928</v>
      </c>
    </row>
    <row r="756" spans="1:14" ht="15">
      <c r="A756" s="247" t="s">
        <v>2909</v>
      </c>
      <c r="B756" s="247" t="s">
        <v>2910</v>
      </c>
      <c r="C756" s="248">
        <v>0</v>
      </c>
      <c r="D756" s="248">
        <v>16039.68</v>
      </c>
      <c r="E756" s="249">
        <f t="shared" si="22"/>
        <v>16039.68</v>
      </c>
      <c r="F756" s="247" t="s">
        <v>1863</v>
      </c>
      <c r="G756" s="247" t="s">
        <v>1641</v>
      </c>
      <c r="H756" s="247" t="s">
        <v>1642</v>
      </c>
      <c r="I756" s="247" t="s">
        <v>2890</v>
      </c>
      <c r="J756" s="247" t="s">
        <v>2891</v>
      </c>
      <c r="K756" s="247" t="s">
        <v>1864</v>
      </c>
      <c r="L756" s="247" t="s">
        <v>2164</v>
      </c>
      <c r="M756" s="250">
        <v>0.3</v>
      </c>
      <c r="N756" s="251">
        <f t="shared" si="23"/>
        <v>4811.9039999999995</v>
      </c>
    </row>
    <row r="757" spans="1:14" ht="15">
      <c r="A757" s="247" t="s">
        <v>2911</v>
      </c>
      <c r="B757" s="247" t="s">
        <v>2912</v>
      </c>
      <c r="C757" s="248">
        <v>0</v>
      </c>
      <c r="D757" s="248">
        <v>12029.76</v>
      </c>
      <c r="E757" s="249">
        <f t="shared" si="22"/>
        <v>12029.76</v>
      </c>
      <c r="F757" s="247" t="s">
        <v>1863</v>
      </c>
      <c r="G757" s="247" t="s">
        <v>1641</v>
      </c>
      <c r="H757" s="247" t="s">
        <v>1642</v>
      </c>
      <c r="I757" s="247" t="s">
        <v>2890</v>
      </c>
      <c r="J757" s="247" t="s">
        <v>2891</v>
      </c>
      <c r="K757" s="247" t="s">
        <v>1635</v>
      </c>
      <c r="L757" s="247" t="s">
        <v>2164</v>
      </c>
      <c r="M757" s="250">
        <v>0.3</v>
      </c>
      <c r="N757" s="251">
        <f t="shared" si="23"/>
        <v>3608.928</v>
      </c>
    </row>
    <row r="758" spans="1:14" ht="15">
      <c r="A758" s="247" t="s">
        <v>2911</v>
      </c>
      <c r="B758" s="247" t="s">
        <v>2912</v>
      </c>
      <c r="C758" s="248">
        <v>0</v>
      </c>
      <c r="D758" s="248">
        <v>16039.68</v>
      </c>
      <c r="E758" s="249">
        <f t="shared" si="22"/>
        <v>16039.68</v>
      </c>
      <c r="F758" s="247" t="s">
        <v>1863</v>
      </c>
      <c r="G758" s="247" t="s">
        <v>1641</v>
      </c>
      <c r="H758" s="247" t="s">
        <v>1642</v>
      </c>
      <c r="I758" s="247" t="s">
        <v>2890</v>
      </c>
      <c r="J758" s="247" t="s">
        <v>2891</v>
      </c>
      <c r="K758" s="247" t="s">
        <v>1635</v>
      </c>
      <c r="L758" s="247" t="s">
        <v>2164</v>
      </c>
      <c r="M758" s="250">
        <v>0.3</v>
      </c>
      <c r="N758" s="251">
        <f t="shared" si="23"/>
        <v>4811.9039999999995</v>
      </c>
    </row>
    <row r="759" spans="1:14" ht="15">
      <c r="A759" s="247" t="s">
        <v>2913</v>
      </c>
      <c r="B759" s="247" t="s">
        <v>2914</v>
      </c>
      <c r="C759" s="248">
        <v>0</v>
      </c>
      <c r="D759" s="248">
        <v>12029.76</v>
      </c>
      <c r="E759" s="249">
        <f t="shared" si="22"/>
        <v>12029.76</v>
      </c>
      <c r="F759" s="247" t="s">
        <v>1863</v>
      </c>
      <c r="G759" s="247" t="s">
        <v>1641</v>
      </c>
      <c r="H759" s="247" t="s">
        <v>1642</v>
      </c>
      <c r="I759" s="247" t="s">
        <v>2890</v>
      </c>
      <c r="J759" s="247" t="s">
        <v>2891</v>
      </c>
      <c r="K759" s="247" t="s">
        <v>1641</v>
      </c>
      <c r="L759" s="247" t="s">
        <v>2164</v>
      </c>
      <c r="M759" s="250">
        <v>0.3</v>
      </c>
      <c r="N759" s="251">
        <f t="shared" si="23"/>
        <v>3608.928</v>
      </c>
    </row>
    <row r="760" spans="1:14" ht="15">
      <c r="A760" s="247" t="s">
        <v>2913</v>
      </c>
      <c r="B760" s="247" t="s">
        <v>2914</v>
      </c>
      <c r="C760" s="248">
        <v>0</v>
      </c>
      <c r="D760" s="248">
        <v>16039.68</v>
      </c>
      <c r="E760" s="249">
        <f t="shared" si="22"/>
        <v>16039.68</v>
      </c>
      <c r="F760" s="247" t="s">
        <v>1863</v>
      </c>
      <c r="G760" s="247" t="s">
        <v>1641</v>
      </c>
      <c r="H760" s="247" t="s">
        <v>1642</v>
      </c>
      <c r="I760" s="247" t="s">
        <v>2890</v>
      </c>
      <c r="J760" s="247" t="s">
        <v>2891</v>
      </c>
      <c r="K760" s="247" t="s">
        <v>1641</v>
      </c>
      <c r="L760" s="247" t="s">
        <v>2164</v>
      </c>
      <c r="M760" s="250">
        <v>0.3</v>
      </c>
      <c r="N760" s="251">
        <f t="shared" si="23"/>
        <v>4811.9039999999995</v>
      </c>
    </row>
    <row r="761" spans="1:14" ht="15">
      <c r="A761" s="247" t="s">
        <v>2915</v>
      </c>
      <c r="B761" s="247" t="s">
        <v>2916</v>
      </c>
      <c r="C761" s="248">
        <v>0</v>
      </c>
      <c r="D761" s="248">
        <v>12029.76</v>
      </c>
      <c r="E761" s="249">
        <f t="shared" si="22"/>
        <v>12029.76</v>
      </c>
      <c r="F761" s="247" t="s">
        <v>1863</v>
      </c>
      <c r="G761" s="247" t="s">
        <v>1641</v>
      </c>
      <c r="H761" s="247" t="s">
        <v>1642</v>
      </c>
      <c r="I761" s="247" t="s">
        <v>2890</v>
      </c>
      <c r="J761" s="247" t="s">
        <v>2891</v>
      </c>
      <c r="K761" s="247" t="s">
        <v>1645</v>
      </c>
      <c r="L761" s="247" t="s">
        <v>2164</v>
      </c>
      <c r="M761" s="250">
        <v>0.3</v>
      </c>
      <c r="N761" s="251">
        <f t="shared" si="23"/>
        <v>3608.928</v>
      </c>
    </row>
    <row r="762" spans="1:14" ht="15">
      <c r="A762" s="247" t="s">
        <v>2915</v>
      </c>
      <c r="B762" s="247" t="s">
        <v>2916</v>
      </c>
      <c r="C762" s="248">
        <v>0</v>
      </c>
      <c r="D762" s="248">
        <v>16163.2</v>
      </c>
      <c r="E762" s="249">
        <f t="shared" si="22"/>
        <v>16163.2</v>
      </c>
      <c r="F762" s="247" t="s">
        <v>1863</v>
      </c>
      <c r="G762" s="247" t="s">
        <v>1641</v>
      </c>
      <c r="H762" s="247" t="s">
        <v>1642</v>
      </c>
      <c r="I762" s="247" t="s">
        <v>2890</v>
      </c>
      <c r="J762" s="247" t="s">
        <v>2891</v>
      </c>
      <c r="K762" s="247" t="s">
        <v>1645</v>
      </c>
      <c r="L762" s="247" t="s">
        <v>2164</v>
      </c>
      <c r="M762" s="250">
        <v>0.3</v>
      </c>
      <c r="N762" s="251">
        <f t="shared" si="23"/>
        <v>4848.96</v>
      </c>
    </row>
    <row r="763" spans="1:14" ht="15">
      <c r="A763" s="247" t="s">
        <v>2917</v>
      </c>
      <c r="B763" s="247" t="s">
        <v>2918</v>
      </c>
      <c r="C763" s="248">
        <v>0</v>
      </c>
      <c r="D763" s="248">
        <v>12307.68</v>
      </c>
      <c r="E763" s="249">
        <f t="shared" si="22"/>
        <v>12307.68</v>
      </c>
      <c r="F763" s="247" t="s">
        <v>1863</v>
      </c>
      <c r="G763" s="247" t="s">
        <v>1641</v>
      </c>
      <c r="H763" s="247" t="s">
        <v>1642</v>
      </c>
      <c r="I763" s="247" t="s">
        <v>2890</v>
      </c>
      <c r="J763" s="247" t="s">
        <v>2891</v>
      </c>
      <c r="K763" s="247" t="s">
        <v>1647</v>
      </c>
      <c r="L763" s="247" t="s">
        <v>2164</v>
      </c>
      <c r="M763" s="250">
        <v>0.3</v>
      </c>
      <c r="N763" s="251">
        <f t="shared" si="23"/>
        <v>3692.304</v>
      </c>
    </row>
    <row r="764" spans="1:14" ht="15">
      <c r="A764" s="247" t="s">
        <v>2917</v>
      </c>
      <c r="B764" s="247" t="s">
        <v>2918</v>
      </c>
      <c r="C764" s="248">
        <v>0</v>
      </c>
      <c r="D764" s="248">
        <v>16410.24</v>
      </c>
      <c r="E764" s="249">
        <f t="shared" si="22"/>
        <v>16410.24</v>
      </c>
      <c r="F764" s="247" t="s">
        <v>1863</v>
      </c>
      <c r="G764" s="247" t="s">
        <v>1641</v>
      </c>
      <c r="H764" s="247" t="s">
        <v>1642</v>
      </c>
      <c r="I764" s="247" t="s">
        <v>2890</v>
      </c>
      <c r="J764" s="247" t="s">
        <v>2891</v>
      </c>
      <c r="K764" s="247" t="s">
        <v>1647</v>
      </c>
      <c r="L764" s="247" t="s">
        <v>2164</v>
      </c>
      <c r="M764" s="250">
        <v>0.3</v>
      </c>
      <c r="N764" s="251">
        <f t="shared" si="23"/>
        <v>4923.072</v>
      </c>
    </row>
    <row r="765" spans="1:14" ht="15">
      <c r="A765" s="247" t="s">
        <v>2919</v>
      </c>
      <c r="B765" s="247" t="s">
        <v>2920</v>
      </c>
      <c r="C765" s="248">
        <v>0</v>
      </c>
      <c r="D765" s="248">
        <v>12307.68</v>
      </c>
      <c r="E765" s="249">
        <f t="shared" si="22"/>
        <v>12307.68</v>
      </c>
      <c r="F765" s="247" t="s">
        <v>1863</v>
      </c>
      <c r="G765" s="247" t="s">
        <v>1641</v>
      </c>
      <c r="H765" s="247" t="s">
        <v>1642</v>
      </c>
      <c r="I765" s="247" t="s">
        <v>2890</v>
      </c>
      <c r="J765" s="247" t="s">
        <v>2891</v>
      </c>
      <c r="K765" s="247" t="s">
        <v>1651</v>
      </c>
      <c r="L765" s="247" t="s">
        <v>2164</v>
      </c>
      <c r="M765" s="250">
        <v>0.3</v>
      </c>
      <c r="N765" s="251">
        <f t="shared" si="23"/>
        <v>3692.304</v>
      </c>
    </row>
    <row r="766" spans="1:14" ht="15">
      <c r="A766" s="247" t="s">
        <v>2919</v>
      </c>
      <c r="B766" s="247" t="s">
        <v>2920</v>
      </c>
      <c r="C766" s="248">
        <v>0</v>
      </c>
      <c r="D766" s="248">
        <v>16410.24</v>
      </c>
      <c r="E766" s="249">
        <f t="shared" si="22"/>
        <v>16410.24</v>
      </c>
      <c r="F766" s="247" t="s">
        <v>1863</v>
      </c>
      <c r="G766" s="247" t="s">
        <v>1641</v>
      </c>
      <c r="H766" s="247" t="s">
        <v>1642</v>
      </c>
      <c r="I766" s="247" t="s">
        <v>2890</v>
      </c>
      <c r="J766" s="247" t="s">
        <v>2891</v>
      </c>
      <c r="K766" s="247" t="s">
        <v>1651</v>
      </c>
      <c r="L766" s="247" t="s">
        <v>2164</v>
      </c>
      <c r="M766" s="250">
        <v>0.3</v>
      </c>
      <c r="N766" s="251">
        <f t="shared" si="23"/>
        <v>4923.072</v>
      </c>
    </row>
    <row r="767" spans="1:14" ht="15">
      <c r="A767" s="247" t="s">
        <v>2921</v>
      </c>
      <c r="B767" s="247" t="s">
        <v>2922</v>
      </c>
      <c r="C767" s="248">
        <v>0</v>
      </c>
      <c r="D767" s="248">
        <v>12307.68</v>
      </c>
      <c r="E767" s="249">
        <f t="shared" si="22"/>
        <v>12307.68</v>
      </c>
      <c r="F767" s="247" t="s">
        <v>1863</v>
      </c>
      <c r="G767" s="247" t="s">
        <v>1641</v>
      </c>
      <c r="H767" s="247" t="s">
        <v>1642</v>
      </c>
      <c r="I767" s="247" t="s">
        <v>2890</v>
      </c>
      <c r="J767" s="247" t="s">
        <v>2891</v>
      </c>
      <c r="K767" s="247" t="s">
        <v>1654</v>
      </c>
      <c r="L767" s="247" t="s">
        <v>2164</v>
      </c>
      <c r="M767" s="250">
        <v>0.3</v>
      </c>
      <c r="N767" s="251">
        <f t="shared" si="23"/>
        <v>3692.304</v>
      </c>
    </row>
    <row r="768" spans="1:14" ht="15">
      <c r="A768" s="247" t="s">
        <v>2921</v>
      </c>
      <c r="B768" s="247" t="s">
        <v>2922</v>
      </c>
      <c r="C768" s="248">
        <v>0</v>
      </c>
      <c r="D768" s="248">
        <v>16410.24</v>
      </c>
      <c r="E768" s="249">
        <f t="shared" si="22"/>
        <v>16410.24</v>
      </c>
      <c r="F768" s="247" t="s">
        <v>1863</v>
      </c>
      <c r="G768" s="247" t="s">
        <v>1641</v>
      </c>
      <c r="H768" s="247" t="s">
        <v>1642</v>
      </c>
      <c r="I768" s="247" t="s">
        <v>2890</v>
      </c>
      <c r="J768" s="247" t="s">
        <v>2891</v>
      </c>
      <c r="K768" s="247" t="s">
        <v>1654</v>
      </c>
      <c r="L768" s="247" t="s">
        <v>2164</v>
      </c>
      <c r="M768" s="250">
        <v>0.3</v>
      </c>
      <c r="N768" s="251">
        <f t="shared" si="23"/>
        <v>4923.072</v>
      </c>
    </row>
    <row r="769" spans="1:14" ht="15">
      <c r="A769" s="247" t="s">
        <v>2923</v>
      </c>
      <c r="B769" s="247" t="s">
        <v>2924</v>
      </c>
      <c r="C769" s="248">
        <v>0</v>
      </c>
      <c r="D769" s="248">
        <v>12307.68</v>
      </c>
      <c r="E769" s="249">
        <f t="shared" si="22"/>
        <v>12307.68</v>
      </c>
      <c r="F769" s="247" t="s">
        <v>1863</v>
      </c>
      <c r="G769" s="247" t="s">
        <v>1641</v>
      </c>
      <c r="H769" s="247" t="s">
        <v>1642</v>
      </c>
      <c r="I769" s="247" t="s">
        <v>2890</v>
      </c>
      <c r="J769" s="247" t="s">
        <v>2891</v>
      </c>
      <c r="K769" s="247" t="s">
        <v>1660</v>
      </c>
      <c r="L769" s="247" t="s">
        <v>2164</v>
      </c>
      <c r="M769" s="250">
        <v>0.3</v>
      </c>
      <c r="N769" s="251">
        <f t="shared" si="23"/>
        <v>3692.304</v>
      </c>
    </row>
    <row r="770" spans="1:14" ht="15">
      <c r="A770" s="247" t="s">
        <v>2923</v>
      </c>
      <c r="B770" s="247" t="s">
        <v>2924</v>
      </c>
      <c r="C770" s="248">
        <v>0</v>
      </c>
      <c r="D770" s="248">
        <v>16410.24</v>
      </c>
      <c r="E770" s="249">
        <f aca="true" t="shared" si="24" ref="E770:E833">+D770-C770</f>
        <v>16410.24</v>
      </c>
      <c r="F770" s="247" t="s">
        <v>1863</v>
      </c>
      <c r="G770" s="247" t="s">
        <v>1641</v>
      </c>
      <c r="H770" s="247" t="s">
        <v>1642</v>
      </c>
      <c r="I770" s="247" t="s">
        <v>2890</v>
      </c>
      <c r="J770" s="247" t="s">
        <v>2891</v>
      </c>
      <c r="K770" s="247" t="s">
        <v>1660</v>
      </c>
      <c r="L770" s="247" t="s">
        <v>2164</v>
      </c>
      <c r="M770" s="250">
        <v>0.3</v>
      </c>
      <c r="N770" s="251">
        <f aca="true" t="shared" si="25" ref="N770:N833">+M770*E770</f>
        <v>4923.072</v>
      </c>
    </row>
    <row r="771" spans="1:14" ht="15">
      <c r="A771" s="247" t="s">
        <v>2925</v>
      </c>
      <c r="B771" s="247" t="s">
        <v>2926</v>
      </c>
      <c r="C771" s="248">
        <v>0</v>
      </c>
      <c r="D771" s="248">
        <v>12307.68</v>
      </c>
      <c r="E771" s="249">
        <f t="shared" si="24"/>
        <v>12307.68</v>
      </c>
      <c r="F771" s="247" t="s">
        <v>1863</v>
      </c>
      <c r="G771" s="247" t="s">
        <v>1641</v>
      </c>
      <c r="H771" s="247" t="s">
        <v>1642</v>
      </c>
      <c r="I771" s="247" t="s">
        <v>2890</v>
      </c>
      <c r="J771" s="247" t="s">
        <v>2891</v>
      </c>
      <c r="K771" s="247" t="s">
        <v>1910</v>
      </c>
      <c r="L771" s="247" t="s">
        <v>2164</v>
      </c>
      <c r="M771" s="250">
        <v>0.3</v>
      </c>
      <c r="N771" s="251">
        <f t="shared" si="25"/>
        <v>3692.304</v>
      </c>
    </row>
    <row r="772" spans="1:14" ht="15">
      <c r="A772" s="247" t="s">
        <v>2925</v>
      </c>
      <c r="B772" s="247" t="s">
        <v>2926</v>
      </c>
      <c r="C772" s="248">
        <v>0</v>
      </c>
      <c r="D772" s="248">
        <v>16410.24</v>
      </c>
      <c r="E772" s="249">
        <f t="shared" si="24"/>
        <v>16410.24</v>
      </c>
      <c r="F772" s="247" t="s">
        <v>1863</v>
      </c>
      <c r="G772" s="247" t="s">
        <v>1641</v>
      </c>
      <c r="H772" s="247" t="s">
        <v>1642</v>
      </c>
      <c r="I772" s="247" t="s">
        <v>2890</v>
      </c>
      <c r="J772" s="247" t="s">
        <v>2891</v>
      </c>
      <c r="K772" s="247" t="s">
        <v>1910</v>
      </c>
      <c r="L772" s="247" t="s">
        <v>2164</v>
      </c>
      <c r="M772" s="250">
        <v>0.3</v>
      </c>
      <c r="N772" s="251">
        <f t="shared" si="25"/>
        <v>4923.072</v>
      </c>
    </row>
    <row r="773" spans="1:14" ht="15">
      <c r="A773" s="247" t="s">
        <v>2927</v>
      </c>
      <c r="B773" s="247" t="s">
        <v>2928</v>
      </c>
      <c r="C773" s="248">
        <v>0</v>
      </c>
      <c r="D773" s="248">
        <v>12307.68</v>
      </c>
      <c r="E773" s="249">
        <f t="shared" si="24"/>
        <v>12307.68</v>
      </c>
      <c r="F773" s="247" t="s">
        <v>1863</v>
      </c>
      <c r="G773" s="247" t="s">
        <v>1641</v>
      </c>
      <c r="H773" s="247" t="s">
        <v>1642</v>
      </c>
      <c r="I773" s="247" t="s">
        <v>2890</v>
      </c>
      <c r="J773" s="247" t="s">
        <v>2891</v>
      </c>
      <c r="K773" s="247" t="s">
        <v>1663</v>
      </c>
      <c r="L773" s="247" t="s">
        <v>2164</v>
      </c>
      <c r="M773" s="250">
        <v>0.3</v>
      </c>
      <c r="N773" s="251">
        <f t="shared" si="25"/>
        <v>3692.304</v>
      </c>
    </row>
    <row r="774" spans="1:14" ht="15">
      <c r="A774" s="247" t="s">
        <v>2927</v>
      </c>
      <c r="B774" s="247" t="s">
        <v>2928</v>
      </c>
      <c r="C774" s="248">
        <v>0</v>
      </c>
      <c r="D774" s="248">
        <v>16410.24</v>
      </c>
      <c r="E774" s="249">
        <f t="shared" si="24"/>
        <v>16410.24</v>
      </c>
      <c r="F774" s="247" t="s">
        <v>1863</v>
      </c>
      <c r="G774" s="247" t="s">
        <v>1641</v>
      </c>
      <c r="H774" s="247" t="s">
        <v>1642</v>
      </c>
      <c r="I774" s="247" t="s">
        <v>2890</v>
      </c>
      <c r="J774" s="247" t="s">
        <v>2891</v>
      </c>
      <c r="K774" s="247" t="s">
        <v>1663</v>
      </c>
      <c r="L774" s="247" t="s">
        <v>2164</v>
      </c>
      <c r="M774" s="250">
        <v>0.3</v>
      </c>
      <c r="N774" s="251">
        <f t="shared" si="25"/>
        <v>4923.072</v>
      </c>
    </row>
    <row r="775" spans="1:14" ht="15">
      <c r="A775" s="247" t="s">
        <v>2929</v>
      </c>
      <c r="B775" s="247" t="s">
        <v>2930</v>
      </c>
      <c r="C775" s="248">
        <v>0</v>
      </c>
      <c r="D775" s="248">
        <v>90616.32</v>
      </c>
      <c r="E775" s="249">
        <f t="shared" si="24"/>
        <v>90616.32</v>
      </c>
      <c r="F775" s="247" t="s">
        <v>1863</v>
      </c>
      <c r="G775" s="247" t="s">
        <v>1641</v>
      </c>
      <c r="H775" s="247" t="s">
        <v>1642</v>
      </c>
      <c r="I775" s="247" t="s">
        <v>2890</v>
      </c>
      <c r="J775" s="247" t="s">
        <v>2931</v>
      </c>
      <c r="K775" s="247" t="s">
        <v>2895</v>
      </c>
      <c r="L775" s="247" t="s">
        <v>2164</v>
      </c>
      <c r="M775" s="250">
        <v>0.3</v>
      </c>
      <c r="N775" s="251">
        <f t="shared" si="25"/>
        <v>27184.896</v>
      </c>
    </row>
    <row r="776" spans="1:14" ht="15">
      <c r="A776" s="247" t="s">
        <v>2929</v>
      </c>
      <c r="B776" s="247" t="s">
        <v>2930</v>
      </c>
      <c r="C776" s="248">
        <v>0</v>
      </c>
      <c r="D776" s="248">
        <v>44712</v>
      </c>
      <c r="E776" s="249">
        <f t="shared" si="24"/>
        <v>44712</v>
      </c>
      <c r="F776" s="247" t="s">
        <v>1863</v>
      </c>
      <c r="G776" s="247" t="s">
        <v>1641</v>
      </c>
      <c r="H776" s="247" t="s">
        <v>1642</v>
      </c>
      <c r="I776" s="247" t="s">
        <v>2890</v>
      </c>
      <c r="J776" s="247" t="s">
        <v>2931</v>
      </c>
      <c r="K776" s="247" t="s">
        <v>2895</v>
      </c>
      <c r="L776" s="247" t="s">
        <v>2164</v>
      </c>
      <c r="M776" s="250">
        <v>0.3</v>
      </c>
      <c r="N776" s="251">
        <f t="shared" si="25"/>
        <v>13413.6</v>
      </c>
    </row>
    <row r="777" spans="1:14" ht="15">
      <c r="A777" s="247" t="s">
        <v>2932</v>
      </c>
      <c r="B777" s="247" t="s">
        <v>2933</v>
      </c>
      <c r="C777" s="248">
        <v>0</v>
      </c>
      <c r="D777" s="248">
        <v>32771.96</v>
      </c>
      <c r="E777" s="249">
        <f t="shared" si="24"/>
        <v>32771.96</v>
      </c>
      <c r="F777" s="247" t="s">
        <v>1863</v>
      </c>
      <c r="G777" s="247" t="s">
        <v>1641</v>
      </c>
      <c r="H777" s="247" t="s">
        <v>1642</v>
      </c>
      <c r="I777" s="247" t="s">
        <v>2890</v>
      </c>
      <c r="J777" s="247" t="s">
        <v>2931</v>
      </c>
      <c r="K777" s="247" t="s">
        <v>2898</v>
      </c>
      <c r="L777" s="247" t="s">
        <v>2164</v>
      </c>
      <c r="M777" s="250">
        <v>0.3</v>
      </c>
      <c r="N777" s="251">
        <f t="shared" si="25"/>
        <v>9831.588</v>
      </c>
    </row>
    <row r="778" spans="1:14" ht="15">
      <c r="A778" s="247" t="s">
        <v>2934</v>
      </c>
      <c r="B778" s="247" t="s">
        <v>2935</v>
      </c>
      <c r="C778" s="248">
        <v>0</v>
      </c>
      <c r="D778" s="248">
        <v>101584.64</v>
      </c>
      <c r="E778" s="249">
        <f t="shared" si="24"/>
        <v>101584.64</v>
      </c>
      <c r="F778" s="247" t="s">
        <v>1863</v>
      </c>
      <c r="G778" s="247" t="s">
        <v>1641</v>
      </c>
      <c r="H778" s="247" t="s">
        <v>1642</v>
      </c>
      <c r="I778" s="247" t="s">
        <v>2890</v>
      </c>
      <c r="J778" s="247" t="s">
        <v>2931</v>
      </c>
      <c r="K778" s="247" t="s">
        <v>1651</v>
      </c>
      <c r="L778" s="247" t="s">
        <v>2164</v>
      </c>
      <c r="M778" s="250">
        <v>0.3</v>
      </c>
      <c r="N778" s="251">
        <f t="shared" si="25"/>
        <v>30475.392</v>
      </c>
    </row>
    <row r="779" spans="1:14" ht="15">
      <c r="A779" s="247" t="s">
        <v>2934</v>
      </c>
      <c r="B779" s="247" t="s">
        <v>2935</v>
      </c>
      <c r="C779" s="248">
        <v>0</v>
      </c>
      <c r="D779" s="248">
        <v>50124</v>
      </c>
      <c r="E779" s="249">
        <f t="shared" si="24"/>
        <v>50124</v>
      </c>
      <c r="F779" s="247" t="s">
        <v>1863</v>
      </c>
      <c r="G779" s="247" t="s">
        <v>1641</v>
      </c>
      <c r="H779" s="247" t="s">
        <v>1642</v>
      </c>
      <c r="I779" s="247" t="s">
        <v>2890</v>
      </c>
      <c r="J779" s="247" t="s">
        <v>2931</v>
      </c>
      <c r="K779" s="247" t="s">
        <v>1651</v>
      </c>
      <c r="L779" s="247" t="s">
        <v>2164</v>
      </c>
      <c r="M779" s="250">
        <v>0.3</v>
      </c>
      <c r="N779" s="251">
        <f t="shared" si="25"/>
        <v>15037.199999999999</v>
      </c>
    </row>
    <row r="780" spans="1:14" ht="15">
      <c r="A780" s="247" t="s">
        <v>2936</v>
      </c>
      <c r="B780" s="247" t="s">
        <v>2937</v>
      </c>
      <c r="C780" s="248">
        <v>0</v>
      </c>
      <c r="D780" s="248">
        <v>35755.12</v>
      </c>
      <c r="E780" s="249">
        <f t="shared" si="24"/>
        <v>35755.12</v>
      </c>
      <c r="F780" s="247" t="s">
        <v>1863</v>
      </c>
      <c r="G780" s="247" t="s">
        <v>1641</v>
      </c>
      <c r="H780" s="247" t="s">
        <v>1642</v>
      </c>
      <c r="I780" s="247" t="s">
        <v>2890</v>
      </c>
      <c r="J780" s="247" t="s">
        <v>2931</v>
      </c>
      <c r="K780" s="247" t="s">
        <v>1654</v>
      </c>
      <c r="L780" s="247" t="s">
        <v>2164</v>
      </c>
      <c r="M780" s="250">
        <v>0.3</v>
      </c>
      <c r="N780" s="251">
        <f t="shared" si="25"/>
        <v>10726.536</v>
      </c>
    </row>
    <row r="781" spans="1:14" ht="15">
      <c r="A781" s="247" t="s">
        <v>2938</v>
      </c>
      <c r="B781" s="247" t="s">
        <v>2939</v>
      </c>
      <c r="C781" s="248">
        <v>0</v>
      </c>
      <c r="D781" s="248">
        <v>101584.64</v>
      </c>
      <c r="E781" s="249">
        <f t="shared" si="24"/>
        <v>101584.64</v>
      </c>
      <c r="F781" s="247" t="s">
        <v>1863</v>
      </c>
      <c r="G781" s="247" t="s">
        <v>1641</v>
      </c>
      <c r="H781" s="247" t="s">
        <v>1642</v>
      </c>
      <c r="I781" s="247" t="s">
        <v>2890</v>
      </c>
      <c r="J781" s="247" t="s">
        <v>2931</v>
      </c>
      <c r="K781" s="247" t="s">
        <v>1923</v>
      </c>
      <c r="L781" s="247" t="s">
        <v>2164</v>
      </c>
      <c r="M781" s="250">
        <v>0.3</v>
      </c>
      <c r="N781" s="251">
        <f t="shared" si="25"/>
        <v>30475.392</v>
      </c>
    </row>
    <row r="782" spans="1:14" ht="15">
      <c r="A782" s="247" t="s">
        <v>2940</v>
      </c>
      <c r="B782" s="247" t="s">
        <v>2941</v>
      </c>
      <c r="C782" s="248">
        <v>0</v>
      </c>
      <c r="D782" s="248">
        <v>35755.12</v>
      </c>
      <c r="E782" s="249">
        <f t="shared" si="24"/>
        <v>35755.12</v>
      </c>
      <c r="F782" s="247" t="s">
        <v>1863</v>
      </c>
      <c r="G782" s="247" t="s">
        <v>1641</v>
      </c>
      <c r="H782" s="247" t="s">
        <v>1642</v>
      </c>
      <c r="I782" s="247" t="s">
        <v>2890</v>
      </c>
      <c r="J782" s="247" t="s">
        <v>2931</v>
      </c>
      <c r="K782" s="247" t="s">
        <v>1666</v>
      </c>
      <c r="L782" s="247" t="s">
        <v>2164</v>
      </c>
      <c r="M782" s="250">
        <v>0.3</v>
      </c>
      <c r="N782" s="251">
        <f t="shared" si="25"/>
        <v>10726.536</v>
      </c>
    </row>
    <row r="783" spans="1:14" ht="15">
      <c r="A783" s="247" t="s">
        <v>2942</v>
      </c>
      <c r="B783" s="247" t="s">
        <v>2943</v>
      </c>
      <c r="C783" s="248">
        <v>0</v>
      </c>
      <c r="D783" s="248">
        <v>101584.64</v>
      </c>
      <c r="E783" s="249">
        <f t="shared" si="24"/>
        <v>101584.64</v>
      </c>
      <c r="F783" s="247" t="s">
        <v>1863</v>
      </c>
      <c r="G783" s="247" t="s">
        <v>1641</v>
      </c>
      <c r="H783" s="247" t="s">
        <v>1642</v>
      </c>
      <c r="I783" s="247" t="s">
        <v>2890</v>
      </c>
      <c r="J783" s="247" t="s">
        <v>2931</v>
      </c>
      <c r="K783" s="247" t="s">
        <v>2597</v>
      </c>
      <c r="L783" s="247" t="s">
        <v>2164</v>
      </c>
      <c r="M783" s="250">
        <v>0.3</v>
      </c>
      <c r="N783" s="251">
        <f t="shared" si="25"/>
        <v>30475.392</v>
      </c>
    </row>
    <row r="784" spans="1:14" ht="15">
      <c r="A784" s="247" t="s">
        <v>2942</v>
      </c>
      <c r="B784" s="247" t="s">
        <v>2943</v>
      </c>
      <c r="C784" s="248">
        <v>0</v>
      </c>
      <c r="D784" s="248">
        <v>50124</v>
      </c>
      <c r="E784" s="249">
        <f t="shared" si="24"/>
        <v>50124</v>
      </c>
      <c r="F784" s="247" t="s">
        <v>1863</v>
      </c>
      <c r="G784" s="247" t="s">
        <v>1641</v>
      </c>
      <c r="H784" s="247" t="s">
        <v>1642</v>
      </c>
      <c r="I784" s="247" t="s">
        <v>2890</v>
      </c>
      <c r="J784" s="247" t="s">
        <v>2931</v>
      </c>
      <c r="K784" s="247" t="s">
        <v>2597</v>
      </c>
      <c r="L784" s="247" t="s">
        <v>2164</v>
      </c>
      <c r="M784" s="250">
        <v>0.3</v>
      </c>
      <c r="N784" s="251">
        <f t="shared" si="25"/>
        <v>15037.199999999999</v>
      </c>
    </row>
    <row r="785" spans="1:14" ht="15">
      <c r="A785" s="247" t="s">
        <v>2944</v>
      </c>
      <c r="B785" s="247" t="s">
        <v>2945</v>
      </c>
      <c r="C785" s="248">
        <v>0</v>
      </c>
      <c r="D785" s="248">
        <v>35755.12</v>
      </c>
      <c r="E785" s="249">
        <f t="shared" si="24"/>
        <v>35755.12</v>
      </c>
      <c r="F785" s="247" t="s">
        <v>1863</v>
      </c>
      <c r="G785" s="247" t="s">
        <v>1641</v>
      </c>
      <c r="H785" s="247" t="s">
        <v>1642</v>
      </c>
      <c r="I785" s="247" t="s">
        <v>2890</v>
      </c>
      <c r="J785" s="247" t="s">
        <v>2931</v>
      </c>
      <c r="K785" s="247" t="s">
        <v>1673</v>
      </c>
      <c r="L785" s="247" t="s">
        <v>2164</v>
      </c>
      <c r="M785" s="250">
        <v>0.3</v>
      </c>
      <c r="N785" s="251">
        <f t="shared" si="25"/>
        <v>10726.536</v>
      </c>
    </row>
    <row r="786" spans="1:14" ht="15">
      <c r="A786" s="247" t="s">
        <v>2946</v>
      </c>
      <c r="B786" s="247" t="s">
        <v>2947</v>
      </c>
      <c r="C786" s="248">
        <v>0</v>
      </c>
      <c r="D786" s="248">
        <v>101726.88</v>
      </c>
      <c r="E786" s="249">
        <f t="shared" si="24"/>
        <v>101726.88</v>
      </c>
      <c r="F786" s="247" t="s">
        <v>1863</v>
      </c>
      <c r="G786" s="247" t="s">
        <v>1641</v>
      </c>
      <c r="H786" s="247" t="s">
        <v>1642</v>
      </c>
      <c r="I786" s="247" t="s">
        <v>2890</v>
      </c>
      <c r="J786" s="247" t="s">
        <v>2931</v>
      </c>
      <c r="K786" s="247" t="s">
        <v>1689</v>
      </c>
      <c r="L786" s="247" t="s">
        <v>2164</v>
      </c>
      <c r="M786" s="250">
        <v>0.3</v>
      </c>
      <c r="N786" s="251">
        <f t="shared" si="25"/>
        <v>30518.064</v>
      </c>
    </row>
    <row r="787" spans="1:14" ht="15">
      <c r="A787" s="247" t="s">
        <v>2948</v>
      </c>
      <c r="B787" s="247" t="s">
        <v>2949</v>
      </c>
      <c r="C787" s="248">
        <v>0</v>
      </c>
      <c r="D787" s="248">
        <v>36581.16</v>
      </c>
      <c r="E787" s="249">
        <f t="shared" si="24"/>
        <v>36581.16</v>
      </c>
      <c r="F787" s="247" t="s">
        <v>1863</v>
      </c>
      <c r="G787" s="247" t="s">
        <v>1641</v>
      </c>
      <c r="H787" s="247" t="s">
        <v>1642</v>
      </c>
      <c r="I787" s="247" t="s">
        <v>2890</v>
      </c>
      <c r="J787" s="247" t="s">
        <v>2931</v>
      </c>
      <c r="K787" s="247" t="s">
        <v>1690</v>
      </c>
      <c r="L787" s="247" t="s">
        <v>2164</v>
      </c>
      <c r="M787" s="250">
        <v>0.3</v>
      </c>
      <c r="N787" s="251">
        <f t="shared" si="25"/>
        <v>10974.348</v>
      </c>
    </row>
    <row r="788" spans="1:14" ht="15">
      <c r="A788" s="247" t="s">
        <v>2950</v>
      </c>
      <c r="B788" s="247" t="s">
        <v>2951</v>
      </c>
      <c r="C788" s="248">
        <v>0</v>
      </c>
      <c r="D788" s="248">
        <v>103931.52</v>
      </c>
      <c r="E788" s="249">
        <f t="shared" si="24"/>
        <v>103931.52</v>
      </c>
      <c r="F788" s="247" t="s">
        <v>1863</v>
      </c>
      <c r="G788" s="247" t="s">
        <v>1641</v>
      </c>
      <c r="H788" s="247" t="s">
        <v>1642</v>
      </c>
      <c r="I788" s="247" t="s">
        <v>2890</v>
      </c>
      <c r="J788" s="247" t="s">
        <v>2931</v>
      </c>
      <c r="K788" s="247" t="s">
        <v>2952</v>
      </c>
      <c r="L788" s="247" t="s">
        <v>2164</v>
      </c>
      <c r="M788" s="250">
        <v>0.3</v>
      </c>
      <c r="N788" s="251">
        <f t="shared" si="25"/>
        <v>31179.456</v>
      </c>
    </row>
    <row r="789" spans="1:14" ht="15">
      <c r="A789" s="247" t="s">
        <v>2953</v>
      </c>
      <c r="B789" s="247" t="s">
        <v>2954</v>
      </c>
      <c r="C789" s="248">
        <v>0</v>
      </c>
      <c r="D789" s="248">
        <v>36581.16</v>
      </c>
      <c r="E789" s="249">
        <f t="shared" si="24"/>
        <v>36581.16</v>
      </c>
      <c r="F789" s="247" t="s">
        <v>1863</v>
      </c>
      <c r="G789" s="247" t="s">
        <v>1641</v>
      </c>
      <c r="H789" s="247" t="s">
        <v>1642</v>
      </c>
      <c r="I789" s="247" t="s">
        <v>2890</v>
      </c>
      <c r="J789" s="247" t="s">
        <v>2931</v>
      </c>
      <c r="K789" s="247" t="s">
        <v>793</v>
      </c>
      <c r="L789" s="247" t="s">
        <v>2164</v>
      </c>
      <c r="M789" s="250">
        <v>0.3</v>
      </c>
      <c r="N789" s="251">
        <f t="shared" si="25"/>
        <v>10974.348</v>
      </c>
    </row>
    <row r="790" spans="1:14" ht="15">
      <c r="A790" s="247" t="s">
        <v>2955</v>
      </c>
      <c r="B790" s="247" t="s">
        <v>2956</v>
      </c>
      <c r="C790" s="248">
        <v>0</v>
      </c>
      <c r="D790" s="248">
        <v>88375.98</v>
      </c>
      <c r="E790" s="249">
        <f t="shared" si="24"/>
        <v>88375.98</v>
      </c>
      <c r="F790" s="247" t="s">
        <v>1863</v>
      </c>
      <c r="G790" s="247" t="s">
        <v>1641</v>
      </c>
      <c r="H790" s="247" t="s">
        <v>1642</v>
      </c>
      <c r="I790" s="247" t="s">
        <v>2890</v>
      </c>
      <c r="J790" s="247" t="s">
        <v>2931</v>
      </c>
      <c r="K790" s="247" t="s">
        <v>1710</v>
      </c>
      <c r="L790" s="247" t="s">
        <v>2957</v>
      </c>
      <c r="M790" s="250">
        <v>0.45</v>
      </c>
      <c r="N790" s="251">
        <f t="shared" si="25"/>
        <v>39769.191</v>
      </c>
    </row>
    <row r="791" spans="1:14" ht="15">
      <c r="A791" s="247" t="s">
        <v>2958</v>
      </c>
      <c r="B791" s="247" t="s">
        <v>2959</v>
      </c>
      <c r="C791" s="248">
        <v>0</v>
      </c>
      <c r="D791" s="248">
        <v>31111.08</v>
      </c>
      <c r="E791" s="249">
        <f t="shared" si="24"/>
        <v>31111.08</v>
      </c>
      <c r="F791" s="247" t="s">
        <v>1863</v>
      </c>
      <c r="G791" s="247" t="s">
        <v>1641</v>
      </c>
      <c r="H791" s="247" t="s">
        <v>1642</v>
      </c>
      <c r="I791" s="247" t="s">
        <v>2890</v>
      </c>
      <c r="J791" s="247" t="s">
        <v>2931</v>
      </c>
      <c r="K791" s="247" t="s">
        <v>1712</v>
      </c>
      <c r="L791" s="247" t="s">
        <v>2957</v>
      </c>
      <c r="M791" s="250">
        <v>0.45</v>
      </c>
      <c r="N791" s="251">
        <f t="shared" si="25"/>
        <v>13999.986</v>
      </c>
    </row>
    <row r="792" spans="1:14" ht="15">
      <c r="A792" s="247" t="s">
        <v>2960</v>
      </c>
      <c r="B792" s="247" t="s">
        <v>2961</v>
      </c>
      <c r="C792" s="248">
        <v>0</v>
      </c>
      <c r="D792" s="248">
        <v>88375.98</v>
      </c>
      <c r="E792" s="249">
        <f t="shared" si="24"/>
        <v>88375.98</v>
      </c>
      <c r="F792" s="247" t="s">
        <v>1863</v>
      </c>
      <c r="G792" s="247" t="s">
        <v>1641</v>
      </c>
      <c r="H792" s="247" t="s">
        <v>1642</v>
      </c>
      <c r="I792" s="247" t="s">
        <v>2890</v>
      </c>
      <c r="J792" s="247" t="s">
        <v>2931</v>
      </c>
      <c r="K792" s="247" t="s">
        <v>2962</v>
      </c>
      <c r="L792" s="247" t="s">
        <v>2957</v>
      </c>
      <c r="M792" s="250">
        <v>0.45</v>
      </c>
      <c r="N792" s="251">
        <f t="shared" si="25"/>
        <v>39769.191</v>
      </c>
    </row>
    <row r="793" spans="1:14" ht="15">
      <c r="A793" s="247" t="s">
        <v>2963</v>
      </c>
      <c r="B793" s="247" t="s">
        <v>2964</v>
      </c>
      <c r="C793" s="248">
        <v>0</v>
      </c>
      <c r="D793" s="248">
        <v>31111.08</v>
      </c>
      <c r="E793" s="249">
        <f t="shared" si="24"/>
        <v>31111.08</v>
      </c>
      <c r="F793" s="247" t="s">
        <v>1863</v>
      </c>
      <c r="G793" s="247" t="s">
        <v>1641</v>
      </c>
      <c r="H793" s="247" t="s">
        <v>1642</v>
      </c>
      <c r="I793" s="247" t="s">
        <v>2890</v>
      </c>
      <c r="J793" s="247" t="s">
        <v>2931</v>
      </c>
      <c r="K793" s="247" t="s">
        <v>2965</v>
      </c>
      <c r="L793" s="247" t="s">
        <v>2957</v>
      </c>
      <c r="M793" s="250">
        <v>0.45</v>
      </c>
      <c r="N793" s="251">
        <f t="shared" si="25"/>
        <v>13999.986</v>
      </c>
    </row>
    <row r="794" spans="1:14" ht="15">
      <c r="A794" s="247" t="s">
        <v>2966</v>
      </c>
      <c r="B794" s="247" t="s">
        <v>2967</v>
      </c>
      <c r="C794" s="248">
        <v>0</v>
      </c>
      <c r="D794" s="248">
        <v>88603.46</v>
      </c>
      <c r="E794" s="249">
        <f t="shared" si="24"/>
        <v>88603.46</v>
      </c>
      <c r="F794" s="247" t="s">
        <v>1863</v>
      </c>
      <c r="G794" s="247" t="s">
        <v>1641</v>
      </c>
      <c r="H794" s="247" t="s">
        <v>1642</v>
      </c>
      <c r="I794" s="247" t="s">
        <v>2890</v>
      </c>
      <c r="J794" s="247" t="s">
        <v>2931</v>
      </c>
      <c r="K794" s="247" t="s">
        <v>2968</v>
      </c>
      <c r="L794" s="247" t="s">
        <v>2957</v>
      </c>
      <c r="M794" s="250">
        <v>0.45</v>
      </c>
      <c r="N794" s="251">
        <f t="shared" si="25"/>
        <v>39871.557</v>
      </c>
    </row>
    <row r="795" spans="1:14" ht="15">
      <c r="A795" s="247" t="s">
        <v>2969</v>
      </c>
      <c r="B795" s="247" t="s">
        <v>2970</v>
      </c>
      <c r="C795" s="248">
        <v>0</v>
      </c>
      <c r="D795" s="248">
        <v>32232.2</v>
      </c>
      <c r="E795" s="249">
        <f t="shared" si="24"/>
        <v>32232.2</v>
      </c>
      <c r="F795" s="247" t="s">
        <v>1863</v>
      </c>
      <c r="G795" s="247" t="s">
        <v>1641</v>
      </c>
      <c r="H795" s="247" t="s">
        <v>1642</v>
      </c>
      <c r="I795" s="247" t="s">
        <v>2890</v>
      </c>
      <c r="J795" s="247" t="s">
        <v>2931</v>
      </c>
      <c r="K795" s="247" t="s">
        <v>2971</v>
      </c>
      <c r="L795" s="247" t="s">
        <v>2957</v>
      </c>
      <c r="M795" s="250">
        <v>0.45</v>
      </c>
      <c r="N795" s="251">
        <f t="shared" si="25"/>
        <v>14504.49</v>
      </c>
    </row>
    <row r="796" spans="1:14" ht="15">
      <c r="A796" s="247" t="s">
        <v>2972</v>
      </c>
      <c r="B796" s="247" t="s">
        <v>2973</v>
      </c>
      <c r="C796" s="248">
        <v>0</v>
      </c>
      <c r="D796" s="248">
        <v>101584.64</v>
      </c>
      <c r="E796" s="249">
        <f t="shared" si="24"/>
        <v>101584.64</v>
      </c>
      <c r="F796" s="247" t="s">
        <v>1863</v>
      </c>
      <c r="G796" s="247" t="s">
        <v>1641</v>
      </c>
      <c r="H796" s="247" t="s">
        <v>1642</v>
      </c>
      <c r="I796" s="247" t="s">
        <v>2890</v>
      </c>
      <c r="J796" s="247" t="s">
        <v>2283</v>
      </c>
      <c r="K796" s="247" t="s">
        <v>1630</v>
      </c>
      <c r="L796" s="247" t="s">
        <v>2164</v>
      </c>
      <c r="M796" s="250">
        <v>0.3</v>
      </c>
      <c r="N796" s="251">
        <f t="shared" si="25"/>
        <v>30475.392</v>
      </c>
    </row>
    <row r="797" spans="1:14" ht="15">
      <c r="A797" s="247" t="s">
        <v>2974</v>
      </c>
      <c r="B797" s="247" t="s">
        <v>2975</v>
      </c>
      <c r="C797" s="248">
        <v>0</v>
      </c>
      <c r="D797" s="248">
        <v>35755.12</v>
      </c>
      <c r="E797" s="249">
        <f t="shared" si="24"/>
        <v>35755.12</v>
      </c>
      <c r="F797" s="247" t="s">
        <v>1863</v>
      </c>
      <c r="G797" s="247" t="s">
        <v>1641</v>
      </c>
      <c r="H797" s="247" t="s">
        <v>1642</v>
      </c>
      <c r="I797" s="247" t="s">
        <v>2890</v>
      </c>
      <c r="J797" s="247" t="s">
        <v>2283</v>
      </c>
      <c r="K797" s="247" t="s">
        <v>1864</v>
      </c>
      <c r="L797" s="247" t="s">
        <v>2164</v>
      </c>
      <c r="M797" s="250">
        <v>0.3</v>
      </c>
      <c r="N797" s="251">
        <f t="shared" si="25"/>
        <v>10726.536</v>
      </c>
    </row>
    <row r="798" spans="1:14" ht="15">
      <c r="A798" s="247" t="s">
        <v>2976</v>
      </c>
      <c r="B798" s="247" t="s">
        <v>2977</v>
      </c>
      <c r="C798" s="248">
        <v>0</v>
      </c>
      <c r="D798" s="248">
        <v>101584.64</v>
      </c>
      <c r="E798" s="249">
        <f t="shared" si="24"/>
        <v>101584.64</v>
      </c>
      <c r="F798" s="247" t="s">
        <v>1863</v>
      </c>
      <c r="G798" s="247" t="s">
        <v>1641</v>
      </c>
      <c r="H798" s="247" t="s">
        <v>1642</v>
      </c>
      <c r="I798" s="247" t="s">
        <v>2890</v>
      </c>
      <c r="J798" s="247" t="s">
        <v>2283</v>
      </c>
      <c r="K798" s="247" t="s">
        <v>2311</v>
      </c>
      <c r="L798" s="247" t="s">
        <v>2164</v>
      </c>
      <c r="M798" s="250">
        <v>0.3</v>
      </c>
      <c r="N798" s="251">
        <f t="shared" si="25"/>
        <v>30475.392</v>
      </c>
    </row>
    <row r="799" spans="1:14" ht="15">
      <c r="A799" s="247" t="s">
        <v>2978</v>
      </c>
      <c r="B799" s="247" t="s">
        <v>2979</v>
      </c>
      <c r="C799" s="248">
        <v>0</v>
      </c>
      <c r="D799" s="248">
        <v>35755.12</v>
      </c>
      <c r="E799" s="249">
        <f t="shared" si="24"/>
        <v>35755.12</v>
      </c>
      <c r="F799" s="247" t="s">
        <v>1863</v>
      </c>
      <c r="G799" s="247" t="s">
        <v>1641</v>
      </c>
      <c r="H799" s="247" t="s">
        <v>1642</v>
      </c>
      <c r="I799" s="247" t="s">
        <v>2890</v>
      </c>
      <c r="J799" s="247" t="s">
        <v>2283</v>
      </c>
      <c r="K799" s="247" t="s">
        <v>2366</v>
      </c>
      <c r="L799" s="247" t="s">
        <v>2164</v>
      </c>
      <c r="M799" s="250">
        <v>0.3</v>
      </c>
      <c r="N799" s="251">
        <f t="shared" si="25"/>
        <v>10726.536</v>
      </c>
    </row>
    <row r="800" spans="1:14" ht="15">
      <c r="A800" s="247" t="s">
        <v>2980</v>
      </c>
      <c r="B800" s="247" t="s">
        <v>810</v>
      </c>
      <c r="C800" s="248">
        <v>0</v>
      </c>
      <c r="D800" s="248">
        <v>101584.64</v>
      </c>
      <c r="E800" s="249">
        <f t="shared" si="24"/>
        <v>101584.64</v>
      </c>
      <c r="F800" s="247" t="s">
        <v>1863</v>
      </c>
      <c r="G800" s="247" t="s">
        <v>1641</v>
      </c>
      <c r="H800" s="247" t="s">
        <v>1642</v>
      </c>
      <c r="I800" s="247" t="s">
        <v>2890</v>
      </c>
      <c r="J800" s="247" t="s">
        <v>2283</v>
      </c>
      <c r="K800" s="247" t="s">
        <v>1667</v>
      </c>
      <c r="L800" s="247" t="s">
        <v>2164</v>
      </c>
      <c r="M800" s="250">
        <v>0.3</v>
      </c>
      <c r="N800" s="251">
        <f t="shared" si="25"/>
        <v>30475.392</v>
      </c>
    </row>
    <row r="801" spans="1:14" ht="15">
      <c r="A801" s="247" t="s">
        <v>811</v>
      </c>
      <c r="B801" s="247" t="s">
        <v>812</v>
      </c>
      <c r="C801" s="248">
        <v>0</v>
      </c>
      <c r="D801" s="248">
        <v>35755.12</v>
      </c>
      <c r="E801" s="249">
        <f t="shared" si="24"/>
        <v>35755.12</v>
      </c>
      <c r="F801" s="247" t="s">
        <v>1863</v>
      </c>
      <c r="G801" s="247" t="s">
        <v>1641</v>
      </c>
      <c r="H801" s="247" t="s">
        <v>1642</v>
      </c>
      <c r="I801" s="247" t="s">
        <v>2890</v>
      </c>
      <c r="J801" s="247" t="s">
        <v>2283</v>
      </c>
      <c r="K801" s="247" t="s">
        <v>2380</v>
      </c>
      <c r="L801" s="247" t="s">
        <v>2164</v>
      </c>
      <c r="M801" s="250">
        <v>0.3</v>
      </c>
      <c r="N801" s="251">
        <f t="shared" si="25"/>
        <v>10726.536</v>
      </c>
    </row>
    <row r="802" spans="1:14" ht="15">
      <c r="A802" s="247" t="s">
        <v>813</v>
      </c>
      <c r="B802" s="247" t="s">
        <v>814</v>
      </c>
      <c r="C802" s="248">
        <v>0</v>
      </c>
      <c r="D802" s="248">
        <v>101584.64</v>
      </c>
      <c r="E802" s="249">
        <f t="shared" si="24"/>
        <v>101584.64</v>
      </c>
      <c r="F802" s="247" t="s">
        <v>1863</v>
      </c>
      <c r="G802" s="247" t="s">
        <v>1641</v>
      </c>
      <c r="H802" s="247" t="s">
        <v>1642</v>
      </c>
      <c r="I802" s="247" t="s">
        <v>2890</v>
      </c>
      <c r="J802" s="247" t="s">
        <v>2283</v>
      </c>
      <c r="K802" s="247" t="s">
        <v>2607</v>
      </c>
      <c r="L802" s="247" t="s">
        <v>2164</v>
      </c>
      <c r="M802" s="250">
        <v>0.3</v>
      </c>
      <c r="N802" s="251">
        <f t="shared" si="25"/>
        <v>30475.392</v>
      </c>
    </row>
    <row r="803" spans="1:14" ht="15">
      <c r="A803" s="247" t="s">
        <v>815</v>
      </c>
      <c r="B803" s="247" t="s">
        <v>816</v>
      </c>
      <c r="C803" s="248">
        <v>0</v>
      </c>
      <c r="D803" s="248">
        <v>35755.12</v>
      </c>
      <c r="E803" s="249">
        <f t="shared" si="24"/>
        <v>35755.12</v>
      </c>
      <c r="F803" s="247" t="s">
        <v>1863</v>
      </c>
      <c r="G803" s="247" t="s">
        <v>1641</v>
      </c>
      <c r="H803" s="247" t="s">
        <v>1642</v>
      </c>
      <c r="I803" s="247" t="s">
        <v>2890</v>
      </c>
      <c r="J803" s="247" t="s">
        <v>2283</v>
      </c>
      <c r="K803" s="247" t="s">
        <v>2326</v>
      </c>
      <c r="L803" s="247" t="s">
        <v>2164</v>
      </c>
      <c r="M803" s="250">
        <v>0.3</v>
      </c>
      <c r="N803" s="251">
        <f t="shared" si="25"/>
        <v>10726.536</v>
      </c>
    </row>
    <row r="804" spans="1:14" ht="15">
      <c r="A804" s="247" t="s">
        <v>817</v>
      </c>
      <c r="B804" s="247" t="s">
        <v>818</v>
      </c>
      <c r="C804" s="248">
        <v>0</v>
      </c>
      <c r="D804" s="248">
        <v>102011.35</v>
      </c>
      <c r="E804" s="249">
        <f t="shared" si="24"/>
        <v>102011.35</v>
      </c>
      <c r="F804" s="247" t="s">
        <v>1863</v>
      </c>
      <c r="G804" s="247" t="s">
        <v>1641</v>
      </c>
      <c r="H804" s="247" t="s">
        <v>1642</v>
      </c>
      <c r="I804" s="247" t="s">
        <v>2890</v>
      </c>
      <c r="J804" s="247" t="s">
        <v>2283</v>
      </c>
      <c r="K804" s="247" t="s">
        <v>1695</v>
      </c>
      <c r="L804" s="247" t="s">
        <v>2164</v>
      </c>
      <c r="M804" s="250">
        <v>0.3</v>
      </c>
      <c r="N804" s="251">
        <f t="shared" si="25"/>
        <v>30603.405</v>
      </c>
    </row>
    <row r="805" spans="1:14" ht="15">
      <c r="A805" s="247" t="s">
        <v>819</v>
      </c>
      <c r="B805" s="247" t="s">
        <v>820</v>
      </c>
      <c r="C805" s="248">
        <v>0</v>
      </c>
      <c r="D805" s="248">
        <v>36581.16</v>
      </c>
      <c r="E805" s="249">
        <f t="shared" si="24"/>
        <v>36581.16</v>
      </c>
      <c r="F805" s="247" t="s">
        <v>1863</v>
      </c>
      <c r="G805" s="247" t="s">
        <v>1641</v>
      </c>
      <c r="H805" s="247" t="s">
        <v>1642</v>
      </c>
      <c r="I805" s="247" t="s">
        <v>2890</v>
      </c>
      <c r="J805" s="247" t="s">
        <v>2283</v>
      </c>
      <c r="K805" s="247" t="s">
        <v>1697</v>
      </c>
      <c r="L805" s="247" t="s">
        <v>2164</v>
      </c>
      <c r="M805" s="250">
        <v>0.3</v>
      </c>
      <c r="N805" s="251">
        <f t="shared" si="25"/>
        <v>10974.348</v>
      </c>
    </row>
    <row r="806" spans="1:14" ht="15">
      <c r="A806" s="247" t="s">
        <v>821</v>
      </c>
      <c r="B806" s="247" t="s">
        <v>822</v>
      </c>
      <c r="C806" s="248">
        <v>0</v>
      </c>
      <c r="D806" s="248">
        <v>103931.52</v>
      </c>
      <c r="E806" s="249">
        <f t="shared" si="24"/>
        <v>103931.52</v>
      </c>
      <c r="F806" s="247" t="s">
        <v>1863</v>
      </c>
      <c r="G806" s="247" t="s">
        <v>1641</v>
      </c>
      <c r="H806" s="247" t="s">
        <v>1642</v>
      </c>
      <c r="I806" s="247" t="s">
        <v>2890</v>
      </c>
      <c r="J806" s="247" t="s">
        <v>2283</v>
      </c>
      <c r="K806" s="247" t="s">
        <v>1705</v>
      </c>
      <c r="L806" s="247" t="s">
        <v>2164</v>
      </c>
      <c r="M806" s="250">
        <v>0.3</v>
      </c>
      <c r="N806" s="251">
        <f t="shared" si="25"/>
        <v>31179.456</v>
      </c>
    </row>
    <row r="807" spans="1:14" ht="15">
      <c r="A807" s="247" t="s">
        <v>823</v>
      </c>
      <c r="B807" s="247" t="s">
        <v>824</v>
      </c>
      <c r="C807" s="248">
        <v>0</v>
      </c>
      <c r="D807" s="248">
        <v>36581.16</v>
      </c>
      <c r="E807" s="249">
        <f t="shared" si="24"/>
        <v>36581.16</v>
      </c>
      <c r="F807" s="247" t="s">
        <v>1863</v>
      </c>
      <c r="G807" s="247" t="s">
        <v>1641</v>
      </c>
      <c r="H807" s="247" t="s">
        <v>1642</v>
      </c>
      <c r="I807" s="247" t="s">
        <v>2890</v>
      </c>
      <c r="J807" s="247" t="s">
        <v>2283</v>
      </c>
      <c r="K807" s="247" t="s">
        <v>1708</v>
      </c>
      <c r="L807" s="247" t="s">
        <v>2164</v>
      </c>
      <c r="M807" s="250">
        <v>0.3</v>
      </c>
      <c r="N807" s="251">
        <f t="shared" si="25"/>
        <v>10974.348</v>
      </c>
    </row>
    <row r="808" spans="1:14" ht="15">
      <c r="A808" s="247" t="s">
        <v>825</v>
      </c>
      <c r="B808" s="247" t="s">
        <v>826</v>
      </c>
      <c r="C808" s="248">
        <v>0</v>
      </c>
      <c r="D808" s="248">
        <v>88375.98</v>
      </c>
      <c r="E808" s="249">
        <f t="shared" si="24"/>
        <v>88375.98</v>
      </c>
      <c r="F808" s="247" t="s">
        <v>1863</v>
      </c>
      <c r="G808" s="247" t="s">
        <v>1641</v>
      </c>
      <c r="H808" s="247" t="s">
        <v>1642</v>
      </c>
      <c r="I808" s="247" t="s">
        <v>2890</v>
      </c>
      <c r="J808" s="247" t="s">
        <v>2283</v>
      </c>
      <c r="K808" s="247" t="s">
        <v>1710</v>
      </c>
      <c r="L808" s="247" t="s">
        <v>2957</v>
      </c>
      <c r="M808" s="250">
        <v>0.45</v>
      </c>
      <c r="N808" s="251">
        <f t="shared" si="25"/>
        <v>39769.191</v>
      </c>
    </row>
    <row r="809" spans="1:14" ht="15">
      <c r="A809" s="247" t="s">
        <v>827</v>
      </c>
      <c r="B809" s="247" t="s">
        <v>828</v>
      </c>
      <c r="C809" s="248">
        <v>0</v>
      </c>
      <c r="D809" s="248">
        <v>31111.08</v>
      </c>
      <c r="E809" s="249">
        <f t="shared" si="24"/>
        <v>31111.08</v>
      </c>
      <c r="F809" s="247" t="s">
        <v>1863</v>
      </c>
      <c r="G809" s="247" t="s">
        <v>1641</v>
      </c>
      <c r="H809" s="247" t="s">
        <v>1642</v>
      </c>
      <c r="I809" s="247" t="s">
        <v>2890</v>
      </c>
      <c r="J809" s="247" t="s">
        <v>2283</v>
      </c>
      <c r="K809" s="247" t="s">
        <v>1712</v>
      </c>
      <c r="L809" s="247" t="s">
        <v>2957</v>
      </c>
      <c r="M809" s="250">
        <v>0.45</v>
      </c>
      <c r="N809" s="251">
        <f t="shared" si="25"/>
        <v>13999.986</v>
      </c>
    </row>
    <row r="810" spans="1:14" ht="15">
      <c r="A810" s="247" t="s">
        <v>829</v>
      </c>
      <c r="B810" s="247" t="s">
        <v>830</v>
      </c>
      <c r="C810" s="248">
        <v>0</v>
      </c>
      <c r="D810" s="248">
        <v>88375.98</v>
      </c>
      <c r="E810" s="249">
        <f t="shared" si="24"/>
        <v>88375.98</v>
      </c>
      <c r="F810" s="247" t="s">
        <v>1863</v>
      </c>
      <c r="G810" s="247" t="s">
        <v>1641</v>
      </c>
      <c r="H810" s="247" t="s">
        <v>1642</v>
      </c>
      <c r="I810" s="247" t="s">
        <v>2890</v>
      </c>
      <c r="J810" s="247" t="s">
        <v>2283</v>
      </c>
      <c r="K810" s="247" t="s">
        <v>2962</v>
      </c>
      <c r="L810" s="247" t="s">
        <v>2957</v>
      </c>
      <c r="M810" s="250">
        <v>0.45</v>
      </c>
      <c r="N810" s="251">
        <f t="shared" si="25"/>
        <v>39769.191</v>
      </c>
    </row>
    <row r="811" spans="1:14" ht="15">
      <c r="A811" s="247" t="s">
        <v>831</v>
      </c>
      <c r="B811" s="247" t="s">
        <v>832</v>
      </c>
      <c r="C811" s="248">
        <v>0</v>
      </c>
      <c r="D811" s="248">
        <v>31111.08</v>
      </c>
      <c r="E811" s="249">
        <f t="shared" si="24"/>
        <v>31111.08</v>
      </c>
      <c r="F811" s="247" t="s">
        <v>1863</v>
      </c>
      <c r="G811" s="247" t="s">
        <v>1641</v>
      </c>
      <c r="H811" s="247" t="s">
        <v>1642</v>
      </c>
      <c r="I811" s="247" t="s">
        <v>2890</v>
      </c>
      <c r="J811" s="247" t="s">
        <v>2283</v>
      </c>
      <c r="K811" s="247" t="s">
        <v>2965</v>
      </c>
      <c r="L811" s="247" t="s">
        <v>2957</v>
      </c>
      <c r="M811" s="250">
        <v>0.45</v>
      </c>
      <c r="N811" s="251">
        <f t="shared" si="25"/>
        <v>13999.986</v>
      </c>
    </row>
    <row r="812" spans="1:14" ht="15">
      <c r="A812" s="247" t="s">
        <v>833</v>
      </c>
      <c r="B812" s="247" t="s">
        <v>834</v>
      </c>
      <c r="C812" s="248">
        <v>0</v>
      </c>
      <c r="D812" s="248">
        <v>89437.55</v>
      </c>
      <c r="E812" s="249">
        <f t="shared" si="24"/>
        <v>89437.55</v>
      </c>
      <c r="F812" s="247" t="s">
        <v>1863</v>
      </c>
      <c r="G812" s="247" t="s">
        <v>1641</v>
      </c>
      <c r="H812" s="247" t="s">
        <v>1642</v>
      </c>
      <c r="I812" s="247" t="s">
        <v>2890</v>
      </c>
      <c r="J812" s="247" t="s">
        <v>2283</v>
      </c>
      <c r="K812" s="247" t="s">
        <v>2417</v>
      </c>
      <c r="L812" s="247" t="s">
        <v>2957</v>
      </c>
      <c r="M812" s="250">
        <v>0.45</v>
      </c>
      <c r="N812" s="251">
        <f t="shared" si="25"/>
        <v>40246.8975</v>
      </c>
    </row>
    <row r="813" spans="1:14" ht="15">
      <c r="A813" s="247" t="s">
        <v>835</v>
      </c>
      <c r="B813" s="247" t="s">
        <v>836</v>
      </c>
      <c r="C813" s="248">
        <v>0</v>
      </c>
      <c r="D813" s="248">
        <v>32232.2</v>
      </c>
      <c r="E813" s="249">
        <f t="shared" si="24"/>
        <v>32232.2</v>
      </c>
      <c r="F813" s="247" t="s">
        <v>1863</v>
      </c>
      <c r="G813" s="247" t="s">
        <v>1641</v>
      </c>
      <c r="H813" s="247" t="s">
        <v>1642</v>
      </c>
      <c r="I813" s="247" t="s">
        <v>2890</v>
      </c>
      <c r="J813" s="247" t="s">
        <v>2283</v>
      </c>
      <c r="K813" s="247" t="s">
        <v>1713</v>
      </c>
      <c r="L813" s="247" t="s">
        <v>2957</v>
      </c>
      <c r="M813" s="250">
        <v>0.45</v>
      </c>
      <c r="N813" s="251">
        <f t="shared" si="25"/>
        <v>14504.49</v>
      </c>
    </row>
    <row r="814" spans="1:14" ht="15">
      <c r="A814" s="247" t="s">
        <v>837</v>
      </c>
      <c r="B814" s="247" t="s">
        <v>838</v>
      </c>
      <c r="C814" s="248">
        <v>0</v>
      </c>
      <c r="D814" s="248">
        <v>27401.12</v>
      </c>
      <c r="E814" s="249">
        <f t="shared" si="24"/>
        <v>27401.12</v>
      </c>
      <c r="F814" s="247" t="s">
        <v>1863</v>
      </c>
      <c r="G814" s="247" t="s">
        <v>1641</v>
      </c>
      <c r="H814" s="247" t="s">
        <v>1642</v>
      </c>
      <c r="I814" s="247" t="s">
        <v>2890</v>
      </c>
      <c r="J814" s="247" t="s">
        <v>1868</v>
      </c>
      <c r="K814" s="247" t="s">
        <v>2723</v>
      </c>
      <c r="L814" s="247" t="s">
        <v>2164</v>
      </c>
      <c r="M814" s="250">
        <v>0.3</v>
      </c>
      <c r="N814" s="251">
        <f t="shared" si="25"/>
        <v>8220.336</v>
      </c>
    </row>
    <row r="815" spans="1:14" ht="15">
      <c r="A815" s="247" t="s">
        <v>839</v>
      </c>
      <c r="B815" s="247" t="s">
        <v>840</v>
      </c>
      <c r="C815" s="248">
        <v>0</v>
      </c>
      <c r="D815" s="248">
        <v>27401.12</v>
      </c>
      <c r="E815" s="249">
        <f t="shared" si="24"/>
        <v>27401.12</v>
      </c>
      <c r="F815" s="247" t="s">
        <v>1863</v>
      </c>
      <c r="G815" s="247" t="s">
        <v>1641</v>
      </c>
      <c r="H815" s="247" t="s">
        <v>1642</v>
      </c>
      <c r="I815" s="247" t="s">
        <v>2890</v>
      </c>
      <c r="J815" s="247" t="s">
        <v>1868</v>
      </c>
      <c r="K815" s="247" t="s">
        <v>1635</v>
      </c>
      <c r="L815" s="247" t="s">
        <v>2164</v>
      </c>
      <c r="M815" s="250">
        <v>0.3</v>
      </c>
      <c r="N815" s="251">
        <f t="shared" si="25"/>
        <v>8220.336</v>
      </c>
    </row>
    <row r="816" spans="1:14" ht="15">
      <c r="A816" s="247" t="s">
        <v>841</v>
      </c>
      <c r="B816" s="247" t="s">
        <v>842</v>
      </c>
      <c r="C816" s="248">
        <v>0</v>
      </c>
      <c r="D816" s="248">
        <v>27401.12</v>
      </c>
      <c r="E816" s="249">
        <f t="shared" si="24"/>
        <v>27401.12</v>
      </c>
      <c r="F816" s="247" t="s">
        <v>1863</v>
      </c>
      <c r="G816" s="247" t="s">
        <v>1641</v>
      </c>
      <c r="H816" s="247" t="s">
        <v>1642</v>
      </c>
      <c r="I816" s="247" t="s">
        <v>2890</v>
      </c>
      <c r="J816" s="247" t="s">
        <v>1868</v>
      </c>
      <c r="K816" s="247" t="s">
        <v>1660</v>
      </c>
      <c r="L816" s="247" t="s">
        <v>2164</v>
      </c>
      <c r="M816" s="250">
        <v>0.3</v>
      </c>
      <c r="N816" s="251">
        <f t="shared" si="25"/>
        <v>8220.336</v>
      </c>
    </row>
    <row r="817" spans="1:14" ht="15">
      <c r="A817" s="247" t="s">
        <v>843</v>
      </c>
      <c r="B817" s="247" t="s">
        <v>844</v>
      </c>
      <c r="C817" s="248">
        <v>0</v>
      </c>
      <c r="D817" s="248">
        <v>27401.12</v>
      </c>
      <c r="E817" s="249">
        <f t="shared" si="24"/>
        <v>27401.12</v>
      </c>
      <c r="F817" s="247" t="s">
        <v>1863</v>
      </c>
      <c r="G817" s="247" t="s">
        <v>1641</v>
      </c>
      <c r="H817" s="247" t="s">
        <v>1642</v>
      </c>
      <c r="I817" s="247" t="s">
        <v>2890</v>
      </c>
      <c r="J817" s="247" t="s">
        <v>1868</v>
      </c>
      <c r="K817" s="247" t="s">
        <v>1665</v>
      </c>
      <c r="L817" s="247" t="s">
        <v>2164</v>
      </c>
      <c r="M817" s="250">
        <v>0.3</v>
      </c>
      <c r="N817" s="251">
        <f t="shared" si="25"/>
        <v>8220.336</v>
      </c>
    </row>
    <row r="818" spans="1:14" ht="15">
      <c r="A818" s="247" t="s">
        <v>845</v>
      </c>
      <c r="B818" s="247" t="s">
        <v>846</v>
      </c>
      <c r="C818" s="248">
        <v>0</v>
      </c>
      <c r="D818" s="248">
        <v>27401.12</v>
      </c>
      <c r="E818" s="249">
        <f t="shared" si="24"/>
        <v>27401.12</v>
      </c>
      <c r="F818" s="247" t="s">
        <v>1863</v>
      </c>
      <c r="G818" s="247" t="s">
        <v>1641</v>
      </c>
      <c r="H818" s="247" t="s">
        <v>1642</v>
      </c>
      <c r="I818" s="247" t="s">
        <v>2890</v>
      </c>
      <c r="J818" s="247" t="s">
        <v>1868</v>
      </c>
      <c r="K818" s="247" t="s">
        <v>2403</v>
      </c>
      <c r="L818" s="247" t="s">
        <v>2164</v>
      </c>
      <c r="M818" s="250">
        <v>0.3</v>
      </c>
      <c r="N818" s="251">
        <f t="shared" si="25"/>
        <v>8220.336</v>
      </c>
    </row>
    <row r="819" spans="1:14" ht="15">
      <c r="A819" s="247" t="s">
        <v>847</v>
      </c>
      <c r="B819" s="247" t="s">
        <v>848</v>
      </c>
      <c r="C819" s="248">
        <v>0</v>
      </c>
      <c r="D819" s="248">
        <v>27401.12</v>
      </c>
      <c r="E819" s="249">
        <f t="shared" si="24"/>
        <v>27401.12</v>
      </c>
      <c r="F819" s="247" t="s">
        <v>1863</v>
      </c>
      <c r="G819" s="247" t="s">
        <v>1641</v>
      </c>
      <c r="H819" s="247" t="s">
        <v>1642</v>
      </c>
      <c r="I819" s="247" t="s">
        <v>2890</v>
      </c>
      <c r="J819" s="247" t="s">
        <v>1868</v>
      </c>
      <c r="K819" s="247" t="s">
        <v>1668</v>
      </c>
      <c r="L819" s="247" t="s">
        <v>2164</v>
      </c>
      <c r="M819" s="250">
        <v>0.3</v>
      </c>
      <c r="N819" s="251">
        <f t="shared" si="25"/>
        <v>8220.336</v>
      </c>
    </row>
    <row r="820" spans="1:14" ht="15">
      <c r="A820" s="247" t="s">
        <v>849</v>
      </c>
      <c r="B820" s="247" t="s">
        <v>850</v>
      </c>
      <c r="C820" s="248">
        <v>0</v>
      </c>
      <c r="D820" s="248">
        <v>27401.12</v>
      </c>
      <c r="E820" s="249">
        <f t="shared" si="24"/>
        <v>27401.12</v>
      </c>
      <c r="F820" s="247" t="s">
        <v>1863</v>
      </c>
      <c r="G820" s="247" t="s">
        <v>1641</v>
      </c>
      <c r="H820" s="247" t="s">
        <v>1642</v>
      </c>
      <c r="I820" s="247" t="s">
        <v>2890</v>
      </c>
      <c r="J820" s="247" t="s">
        <v>1868</v>
      </c>
      <c r="K820" s="247" t="s">
        <v>1675</v>
      </c>
      <c r="L820" s="247" t="s">
        <v>2164</v>
      </c>
      <c r="M820" s="250">
        <v>0.3</v>
      </c>
      <c r="N820" s="251">
        <f t="shared" si="25"/>
        <v>8220.336</v>
      </c>
    </row>
    <row r="821" spans="1:14" ht="15">
      <c r="A821" s="247" t="s">
        <v>851</v>
      </c>
      <c r="B821" s="247" t="s">
        <v>852</v>
      </c>
      <c r="C821" s="248">
        <v>0</v>
      </c>
      <c r="D821" s="248">
        <v>27401.12</v>
      </c>
      <c r="E821" s="249">
        <f t="shared" si="24"/>
        <v>27401.12</v>
      </c>
      <c r="F821" s="247" t="s">
        <v>1863</v>
      </c>
      <c r="G821" s="247" t="s">
        <v>1641</v>
      </c>
      <c r="H821" s="247" t="s">
        <v>1642</v>
      </c>
      <c r="I821" s="247" t="s">
        <v>2890</v>
      </c>
      <c r="J821" s="247" t="s">
        <v>1868</v>
      </c>
      <c r="K821" s="247" t="s">
        <v>358</v>
      </c>
      <c r="L821" s="247" t="s">
        <v>2164</v>
      </c>
      <c r="M821" s="250">
        <v>0.3</v>
      </c>
      <c r="N821" s="251">
        <f t="shared" si="25"/>
        <v>8220.336</v>
      </c>
    </row>
    <row r="822" spans="1:14" ht="15">
      <c r="A822" s="247" t="s">
        <v>853</v>
      </c>
      <c r="B822" s="247" t="s">
        <v>854</v>
      </c>
      <c r="C822" s="248">
        <v>0</v>
      </c>
      <c r="D822" s="248">
        <v>28034.16</v>
      </c>
      <c r="E822" s="249">
        <f t="shared" si="24"/>
        <v>28034.16</v>
      </c>
      <c r="F822" s="247" t="s">
        <v>1863</v>
      </c>
      <c r="G822" s="247" t="s">
        <v>1641</v>
      </c>
      <c r="H822" s="247" t="s">
        <v>1642</v>
      </c>
      <c r="I822" s="247" t="s">
        <v>2890</v>
      </c>
      <c r="J822" s="247" t="s">
        <v>1868</v>
      </c>
      <c r="K822" s="247" t="s">
        <v>1691</v>
      </c>
      <c r="L822" s="247" t="s">
        <v>2164</v>
      </c>
      <c r="M822" s="250">
        <v>0.3</v>
      </c>
      <c r="N822" s="251">
        <f t="shared" si="25"/>
        <v>8410.248</v>
      </c>
    </row>
    <row r="823" spans="1:14" ht="15">
      <c r="A823" s="247" t="s">
        <v>855</v>
      </c>
      <c r="B823" s="247" t="s">
        <v>856</v>
      </c>
      <c r="C823" s="248">
        <v>0</v>
      </c>
      <c r="D823" s="248">
        <v>28034.16</v>
      </c>
      <c r="E823" s="249">
        <f t="shared" si="24"/>
        <v>28034.16</v>
      </c>
      <c r="F823" s="247" t="s">
        <v>1863</v>
      </c>
      <c r="G823" s="247" t="s">
        <v>1641</v>
      </c>
      <c r="H823" s="247" t="s">
        <v>1642</v>
      </c>
      <c r="I823" s="247" t="s">
        <v>2890</v>
      </c>
      <c r="J823" s="247" t="s">
        <v>1868</v>
      </c>
      <c r="K823" s="247" t="s">
        <v>1701</v>
      </c>
      <c r="L823" s="247" t="s">
        <v>2164</v>
      </c>
      <c r="M823" s="250">
        <v>0.3</v>
      </c>
      <c r="N823" s="251">
        <f t="shared" si="25"/>
        <v>8410.248</v>
      </c>
    </row>
    <row r="824" spans="1:14" ht="15">
      <c r="A824" s="247" t="s">
        <v>857</v>
      </c>
      <c r="B824" s="247" t="s">
        <v>858</v>
      </c>
      <c r="C824" s="248">
        <v>0</v>
      </c>
      <c r="D824" s="248">
        <v>28034.16</v>
      </c>
      <c r="E824" s="249">
        <f t="shared" si="24"/>
        <v>28034.16</v>
      </c>
      <c r="F824" s="247" t="s">
        <v>1863</v>
      </c>
      <c r="G824" s="247" t="s">
        <v>1641</v>
      </c>
      <c r="H824" s="247" t="s">
        <v>1642</v>
      </c>
      <c r="I824" s="247" t="s">
        <v>2890</v>
      </c>
      <c r="J824" s="247" t="s">
        <v>1868</v>
      </c>
      <c r="K824" s="247" t="s">
        <v>796</v>
      </c>
      <c r="L824" s="247" t="s">
        <v>2164</v>
      </c>
      <c r="M824" s="250">
        <v>0.3</v>
      </c>
      <c r="N824" s="251">
        <f t="shared" si="25"/>
        <v>8410.248</v>
      </c>
    </row>
    <row r="825" spans="1:14" ht="15">
      <c r="A825" s="247" t="s">
        <v>859</v>
      </c>
      <c r="B825" s="247" t="s">
        <v>860</v>
      </c>
      <c r="C825" s="248">
        <v>0</v>
      </c>
      <c r="D825" s="248">
        <v>28034.16</v>
      </c>
      <c r="E825" s="249">
        <f t="shared" si="24"/>
        <v>28034.16</v>
      </c>
      <c r="F825" s="247" t="s">
        <v>1863</v>
      </c>
      <c r="G825" s="247" t="s">
        <v>1641</v>
      </c>
      <c r="H825" s="247" t="s">
        <v>1642</v>
      </c>
      <c r="I825" s="247" t="s">
        <v>2890</v>
      </c>
      <c r="J825" s="247" t="s">
        <v>1868</v>
      </c>
      <c r="K825" s="247" t="s">
        <v>1710</v>
      </c>
      <c r="L825" s="247" t="s">
        <v>2164</v>
      </c>
      <c r="M825" s="250">
        <v>0.3</v>
      </c>
      <c r="N825" s="251">
        <f t="shared" si="25"/>
        <v>8410.248</v>
      </c>
    </row>
    <row r="826" spans="1:14" ht="15">
      <c r="A826" s="247" t="s">
        <v>861</v>
      </c>
      <c r="B826" s="247" t="s">
        <v>862</v>
      </c>
      <c r="C826" s="248">
        <v>0</v>
      </c>
      <c r="D826" s="248">
        <v>23846.13</v>
      </c>
      <c r="E826" s="249">
        <f t="shared" si="24"/>
        <v>23846.13</v>
      </c>
      <c r="F826" s="247" t="s">
        <v>1863</v>
      </c>
      <c r="G826" s="247" t="s">
        <v>1641</v>
      </c>
      <c r="H826" s="247" t="s">
        <v>1642</v>
      </c>
      <c r="I826" s="247" t="s">
        <v>2890</v>
      </c>
      <c r="J826" s="247" t="s">
        <v>1868</v>
      </c>
      <c r="K826" s="247" t="s">
        <v>2962</v>
      </c>
      <c r="L826" s="247" t="s">
        <v>2957</v>
      </c>
      <c r="M826" s="250">
        <v>0.45</v>
      </c>
      <c r="N826" s="251">
        <f t="shared" si="25"/>
        <v>10730.7585</v>
      </c>
    </row>
    <row r="827" spans="1:14" ht="15">
      <c r="A827" s="247" t="s">
        <v>863</v>
      </c>
      <c r="B827" s="247" t="s">
        <v>864</v>
      </c>
      <c r="C827" s="248">
        <v>0</v>
      </c>
      <c r="D827" s="248">
        <v>23846.13</v>
      </c>
      <c r="E827" s="249">
        <f t="shared" si="24"/>
        <v>23846.13</v>
      </c>
      <c r="F827" s="247" t="s">
        <v>1863</v>
      </c>
      <c r="G827" s="247" t="s">
        <v>1641</v>
      </c>
      <c r="H827" s="247" t="s">
        <v>1642</v>
      </c>
      <c r="I827" s="247" t="s">
        <v>2890</v>
      </c>
      <c r="J827" s="247" t="s">
        <v>1868</v>
      </c>
      <c r="K827" s="247" t="s">
        <v>2965</v>
      </c>
      <c r="L827" s="247" t="s">
        <v>2957</v>
      </c>
      <c r="M827" s="250">
        <v>0.45</v>
      </c>
      <c r="N827" s="251">
        <f t="shared" si="25"/>
        <v>10730.7585</v>
      </c>
    </row>
    <row r="828" spans="1:14" ht="15">
      <c r="A828" s="247" t="s">
        <v>865</v>
      </c>
      <c r="B828" s="247" t="s">
        <v>866</v>
      </c>
      <c r="C828" s="248">
        <v>0</v>
      </c>
      <c r="D828" s="248">
        <v>23846.13</v>
      </c>
      <c r="E828" s="249">
        <f t="shared" si="24"/>
        <v>23846.13</v>
      </c>
      <c r="F828" s="247" t="s">
        <v>1863</v>
      </c>
      <c r="G828" s="247" t="s">
        <v>1641</v>
      </c>
      <c r="H828" s="247" t="s">
        <v>1642</v>
      </c>
      <c r="I828" s="247" t="s">
        <v>2890</v>
      </c>
      <c r="J828" s="247" t="s">
        <v>1868</v>
      </c>
      <c r="K828" s="247" t="s">
        <v>867</v>
      </c>
      <c r="L828" s="247" t="s">
        <v>2957</v>
      </c>
      <c r="M828" s="250">
        <v>0.45</v>
      </c>
      <c r="N828" s="251">
        <f t="shared" si="25"/>
        <v>10730.7585</v>
      </c>
    </row>
    <row r="829" spans="1:14" ht="15">
      <c r="A829" s="247" t="s">
        <v>868</v>
      </c>
      <c r="B829" s="247" t="s">
        <v>869</v>
      </c>
      <c r="C829" s="248">
        <v>0</v>
      </c>
      <c r="D829" s="248">
        <v>23846.13</v>
      </c>
      <c r="E829" s="249">
        <f t="shared" si="24"/>
        <v>23846.13</v>
      </c>
      <c r="F829" s="247" t="s">
        <v>1863</v>
      </c>
      <c r="G829" s="247" t="s">
        <v>1641</v>
      </c>
      <c r="H829" s="247" t="s">
        <v>1642</v>
      </c>
      <c r="I829" s="247" t="s">
        <v>2890</v>
      </c>
      <c r="J829" s="247" t="s">
        <v>1868</v>
      </c>
      <c r="K829" s="247" t="s">
        <v>2417</v>
      </c>
      <c r="L829" s="247" t="s">
        <v>2957</v>
      </c>
      <c r="M829" s="250">
        <v>0.45</v>
      </c>
      <c r="N829" s="251">
        <f t="shared" si="25"/>
        <v>10730.7585</v>
      </c>
    </row>
    <row r="830" spans="1:14" ht="15">
      <c r="A830" s="247" t="s">
        <v>870</v>
      </c>
      <c r="B830" s="247" t="s">
        <v>871</v>
      </c>
      <c r="C830" s="248">
        <v>0</v>
      </c>
      <c r="D830" s="248">
        <v>24705.45</v>
      </c>
      <c r="E830" s="249">
        <f t="shared" si="24"/>
        <v>24705.45</v>
      </c>
      <c r="F830" s="247" t="s">
        <v>1863</v>
      </c>
      <c r="G830" s="247" t="s">
        <v>1641</v>
      </c>
      <c r="H830" s="247" t="s">
        <v>1642</v>
      </c>
      <c r="I830" s="247" t="s">
        <v>2890</v>
      </c>
      <c r="J830" s="247" t="s">
        <v>1868</v>
      </c>
      <c r="K830" s="247" t="s">
        <v>1713</v>
      </c>
      <c r="L830" s="247" t="s">
        <v>2957</v>
      </c>
      <c r="M830" s="250">
        <v>0.45</v>
      </c>
      <c r="N830" s="251">
        <f t="shared" si="25"/>
        <v>11117.452500000001</v>
      </c>
    </row>
    <row r="831" spans="1:14" ht="15">
      <c r="A831" s="247" t="s">
        <v>872</v>
      </c>
      <c r="B831" s="247" t="s">
        <v>873</v>
      </c>
      <c r="C831" s="248">
        <v>0</v>
      </c>
      <c r="D831" s="248">
        <v>24705.45</v>
      </c>
      <c r="E831" s="249">
        <f t="shared" si="24"/>
        <v>24705.45</v>
      </c>
      <c r="F831" s="247" t="s">
        <v>1863</v>
      </c>
      <c r="G831" s="247" t="s">
        <v>1641</v>
      </c>
      <c r="H831" s="247" t="s">
        <v>1642</v>
      </c>
      <c r="I831" s="247" t="s">
        <v>2890</v>
      </c>
      <c r="J831" s="247" t="s">
        <v>1868</v>
      </c>
      <c r="K831" s="247" t="s">
        <v>1716</v>
      </c>
      <c r="L831" s="247" t="s">
        <v>2957</v>
      </c>
      <c r="M831" s="250">
        <v>0.45</v>
      </c>
      <c r="N831" s="251">
        <f t="shared" si="25"/>
        <v>11117.452500000001</v>
      </c>
    </row>
    <row r="832" spans="1:14" ht="15">
      <c r="A832" s="247" t="s">
        <v>874</v>
      </c>
      <c r="B832" s="247" t="s">
        <v>875</v>
      </c>
      <c r="C832" s="248">
        <v>0</v>
      </c>
      <c r="D832" s="248">
        <v>14703.04</v>
      </c>
      <c r="E832" s="249">
        <f t="shared" si="24"/>
        <v>14703.04</v>
      </c>
      <c r="F832" s="247" t="s">
        <v>1863</v>
      </c>
      <c r="G832" s="247" t="s">
        <v>1641</v>
      </c>
      <c r="H832" s="247" t="s">
        <v>1642</v>
      </c>
      <c r="I832" s="247" t="s">
        <v>2890</v>
      </c>
      <c r="J832" s="247" t="s">
        <v>876</v>
      </c>
      <c r="K832" s="247" t="s">
        <v>2728</v>
      </c>
      <c r="L832" s="247" t="s">
        <v>2164</v>
      </c>
      <c r="M832" s="250">
        <v>0.3</v>
      </c>
      <c r="N832" s="251">
        <f t="shared" si="25"/>
        <v>4410.912</v>
      </c>
    </row>
    <row r="833" spans="1:14" ht="15">
      <c r="A833" s="247" t="s">
        <v>874</v>
      </c>
      <c r="B833" s="247" t="s">
        <v>875</v>
      </c>
      <c r="C833" s="248">
        <v>0</v>
      </c>
      <c r="D833" s="248">
        <v>6049.44</v>
      </c>
      <c r="E833" s="249">
        <f t="shared" si="24"/>
        <v>6049.44</v>
      </c>
      <c r="F833" s="247" t="s">
        <v>1863</v>
      </c>
      <c r="G833" s="247" t="s">
        <v>1641</v>
      </c>
      <c r="H833" s="247" t="s">
        <v>1642</v>
      </c>
      <c r="I833" s="247" t="s">
        <v>2890</v>
      </c>
      <c r="J833" s="247" t="s">
        <v>876</v>
      </c>
      <c r="K833" s="247" t="s">
        <v>2728</v>
      </c>
      <c r="L833" s="247" t="s">
        <v>2164</v>
      </c>
      <c r="M833" s="250">
        <v>0.3</v>
      </c>
      <c r="N833" s="251">
        <f t="shared" si="25"/>
        <v>1814.8319999999999</v>
      </c>
    </row>
    <row r="834" spans="1:14" ht="15">
      <c r="A834" s="247" t="s">
        <v>874</v>
      </c>
      <c r="B834" s="247" t="s">
        <v>875</v>
      </c>
      <c r="C834" s="248">
        <v>0</v>
      </c>
      <c r="D834" s="248">
        <v>2456.4</v>
      </c>
      <c r="E834" s="249">
        <f aca="true" t="shared" si="26" ref="E834:E897">+D834-C834</f>
        <v>2456.4</v>
      </c>
      <c r="F834" s="247" t="s">
        <v>1863</v>
      </c>
      <c r="G834" s="247" t="s">
        <v>1641</v>
      </c>
      <c r="H834" s="247" t="s">
        <v>1642</v>
      </c>
      <c r="I834" s="247" t="s">
        <v>2890</v>
      </c>
      <c r="J834" s="247" t="s">
        <v>876</v>
      </c>
      <c r="K834" s="247" t="s">
        <v>2728</v>
      </c>
      <c r="L834" s="247" t="s">
        <v>2164</v>
      </c>
      <c r="M834" s="250">
        <v>0.3</v>
      </c>
      <c r="N834" s="251">
        <f aca="true" t="shared" si="27" ref="N834:N897">+M834*E834</f>
        <v>736.92</v>
      </c>
    </row>
    <row r="835" spans="1:14" ht="15">
      <c r="A835" s="247" t="s">
        <v>874</v>
      </c>
      <c r="B835" s="247" t="s">
        <v>875</v>
      </c>
      <c r="C835" s="248">
        <v>0</v>
      </c>
      <c r="D835" s="248">
        <v>2768.64</v>
      </c>
      <c r="E835" s="249">
        <f t="shared" si="26"/>
        <v>2768.64</v>
      </c>
      <c r="F835" s="247" t="s">
        <v>1863</v>
      </c>
      <c r="G835" s="247" t="s">
        <v>1641</v>
      </c>
      <c r="H835" s="247" t="s">
        <v>1642</v>
      </c>
      <c r="I835" s="247" t="s">
        <v>2890</v>
      </c>
      <c r="J835" s="247" t="s">
        <v>876</v>
      </c>
      <c r="K835" s="247" t="s">
        <v>2728</v>
      </c>
      <c r="L835" s="247" t="s">
        <v>2164</v>
      </c>
      <c r="M835" s="250">
        <v>0.3</v>
      </c>
      <c r="N835" s="251">
        <f t="shared" si="27"/>
        <v>830.592</v>
      </c>
    </row>
    <row r="836" spans="1:14" ht="15">
      <c r="A836" s="247" t="s">
        <v>874</v>
      </c>
      <c r="B836" s="247" t="s">
        <v>875</v>
      </c>
      <c r="C836" s="248">
        <v>0</v>
      </c>
      <c r="D836" s="248">
        <v>5034.96</v>
      </c>
      <c r="E836" s="249">
        <f t="shared" si="26"/>
        <v>5034.96</v>
      </c>
      <c r="F836" s="247" t="s">
        <v>1863</v>
      </c>
      <c r="G836" s="247" t="s">
        <v>1641</v>
      </c>
      <c r="H836" s="247" t="s">
        <v>1642</v>
      </c>
      <c r="I836" s="247" t="s">
        <v>2890</v>
      </c>
      <c r="J836" s="247" t="s">
        <v>876</v>
      </c>
      <c r="K836" s="247" t="s">
        <v>2728</v>
      </c>
      <c r="L836" s="247" t="s">
        <v>2164</v>
      </c>
      <c r="M836" s="250">
        <v>0.3</v>
      </c>
      <c r="N836" s="251">
        <f t="shared" si="27"/>
        <v>1510.488</v>
      </c>
    </row>
    <row r="837" spans="1:14" ht="15">
      <c r="A837" s="247" t="s">
        <v>877</v>
      </c>
      <c r="B837" s="247" t="s">
        <v>878</v>
      </c>
      <c r="C837" s="248">
        <v>0</v>
      </c>
      <c r="D837" s="248">
        <v>14703.04</v>
      </c>
      <c r="E837" s="249">
        <f t="shared" si="26"/>
        <v>14703.04</v>
      </c>
      <c r="F837" s="247" t="s">
        <v>1863</v>
      </c>
      <c r="G837" s="247" t="s">
        <v>1641</v>
      </c>
      <c r="H837" s="247" t="s">
        <v>1642</v>
      </c>
      <c r="I837" s="247" t="s">
        <v>2890</v>
      </c>
      <c r="J837" s="247" t="s">
        <v>876</v>
      </c>
      <c r="K837" s="247" t="s">
        <v>1663</v>
      </c>
      <c r="L837" s="247" t="s">
        <v>2164</v>
      </c>
      <c r="M837" s="250">
        <v>0.3</v>
      </c>
      <c r="N837" s="251">
        <f t="shared" si="27"/>
        <v>4410.912</v>
      </c>
    </row>
    <row r="838" spans="1:14" ht="15">
      <c r="A838" s="247" t="s">
        <v>877</v>
      </c>
      <c r="B838" s="247" t="s">
        <v>878</v>
      </c>
      <c r="C838" s="248">
        <v>0</v>
      </c>
      <c r="D838" s="248">
        <v>6049.44</v>
      </c>
      <c r="E838" s="249">
        <f t="shared" si="26"/>
        <v>6049.44</v>
      </c>
      <c r="F838" s="247" t="s">
        <v>1863</v>
      </c>
      <c r="G838" s="247" t="s">
        <v>1641</v>
      </c>
      <c r="H838" s="247" t="s">
        <v>1642</v>
      </c>
      <c r="I838" s="247" t="s">
        <v>2890</v>
      </c>
      <c r="J838" s="247" t="s">
        <v>876</v>
      </c>
      <c r="K838" s="247" t="s">
        <v>1663</v>
      </c>
      <c r="L838" s="247" t="s">
        <v>2164</v>
      </c>
      <c r="M838" s="250">
        <v>0.3</v>
      </c>
      <c r="N838" s="251">
        <f t="shared" si="27"/>
        <v>1814.8319999999999</v>
      </c>
    </row>
    <row r="839" spans="1:14" ht="15">
      <c r="A839" s="247" t="s">
        <v>877</v>
      </c>
      <c r="B839" s="247" t="s">
        <v>878</v>
      </c>
      <c r="C839" s="248">
        <v>0</v>
      </c>
      <c r="D839" s="248">
        <v>2456.4</v>
      </c>
      <c r="E839" s="249">
        <f t="shared" si="26"/>
        <v>2456.4</v>
      </c>
      <c r="F839" s="247" t="s">
        <v>1863</v>
      </c>
      <c r="G839" s="247" t="s">
        <v>1641</v>
      </c>
      <c r="H839" s="247" t="s">
        <v>1642</v>
      </c>
      <c r="I839" s="247" t="s">
        <v>2890</v>
      </c>
      <c r="J839" s="247" t="s">
        <v>876</v>
      </c>
      <c r="K839" s="247" t="s">
        <v>1663</v>
      </c>
      <c r="L839" s="247" t="s">
        <v>2164</v>
      </c>
      <c r="M839" s="250">
        <v>0.3</v>
      </c>
      <c r="N839" s="251">
        <f t="shared" si="27"/>
        <v>736.92</v>
      </c>
    </row>
    <row r="840" spans="1:14" ht="15">
      <c r="A840" s="247" t="s">
        <v>877</v>
      </c>
      <c r="B840" s="247" t="s">
        <v>878</v>
      </c>
      <c r="C840" s="248">
        <v>0</v>
      </c>
      <c r="D840" s="248">
        <v>2768.64</v>
      </c>
      <c r="E840" s="249">
        <f t="shared" si="26"/>
        <v>2768.64</v>
      </c>
      <c r="F840" s="247" t="s">
        <v>1863</v>
      </c>
      <c r="G840" s="247" t="s">
        <v>1641</v>
      </c>
      <c r="H840" s="247" t="s">
        <v>1642</v>
      </c>
      <c r="I840" s="247" t="s">
        <v>2890</v>
      </c>
      <c r="J840" s="247" t="s">
        <v>876</v>
      </c>
      <c r="K840" s="247" t="s">
        <v>1663</v>
      </c>
      <c r="L840" s="247" t="s">
        <v>2164</v>
      </c>
      <c r="M840" s="250">
        <v>0.3</v>
      </c>
      <c r="N840" s="251">
        <f t="shared" si="27"/>
        <v>830.592</v>
      </c>
    </row>
    <row r="841" spans="1:14" ht="15">
      <c r="A841" s="247" t="s">
        <v>877</v>
      </c>
      <c r="B841" s="247" t="s">
        <v>878</v>
      </c>
      <c r="C841" s="248">
        <v>0</v>
      </c>
      <c r="D841" s="248">
        <v>5034.96</v>
      </c>
      <c r="E841" s="249">
        <f t="shared" si="26"/>
        <v>5034.96</v>
      </c>
      <c r="F841" s="247" t="s">
        <v>1863</v>
      </c>
      <c r="G841" s="247" t="s">
        <v>1641</v>
      </c>
      <c r="H841" s="247" t="s">
        <v>1642</v>
      </c>
      <c r="I841" s="247" t="s">
        <v>2890</v>
      </c>
      <c r="J841" s="247" t="s">
        <v>876</v>
      </c>
      <c r="K841" s="247" t="s">
        <v>1663</v>
      </c>
      <c r="L841" s="247" t="s">
        <v>2164</v>
      </c>
      <c r="M841" s="250">
        <v>0.3</v>
      </c>
      <c r="N841" s="251">
        <f t="shared" si="27"/>
        <v>1510.488</v>
      </c>
    </row>
    <row r="842" spans="1:14" ht="15">
      <c r="A842" s="247" t="s">
        <v>879</v>
      </c>
      <c r="B842" s="247" t="s">
        <v>880</v>
      </c>
      <c r="C842" s="248">
        <v>0</v>
      </c>
      <c r="D842" s="248">
        <v>14703.04</v>
      </c>
      <c r="E842" s="249">
        <f t="shared" si="26"/>
        <v>14703.04</v>
      </c>
      <c r="F842" s="247" t="s">
        <v>1863</v>
      </c>
      <c r="G842" s="247" t="s">
        <v>1641</v>
      </c>
      <c r="H842" s="247" t="s">
        <v>1642</v>
      </c>
      <c r="I842" s="247" t="s">
        <v>2890</v>
      </c>
      <c r="J842" s="247" t="s">
        <v>876</v>
      </c>
      <c r="K842" s="247" t="s">
        <v>1685</v>
      </c>
      <c r="L842" s="247" t="s">
        <v>2164</v>
      </c>
      <c r="M842" s="250">
        <v>0.3</v>
      </c>
      <c r="N842" s="251">
        <f t="shared" si="27"/>
        <v>4410.912</v>
      </c>
    </row>
    <row r="843" spans="1:14" ht="15">
      <c r="A843" s="247" t="s">
        <v>879</v>
      </c>
      <c r="B843" s="247" t="s">
        <v>880</v>
      </c>
      <c r="C843" s="248">
        <v>0</v>
      </c>
      <c r="D843" s="248">
        <v>6049.44</v>
      </c>
      <c r="E843" s="249">
        <f t="shared" si="26"/>
        <v>6049.44</v>
      </c>
      <c r="F843" s="247" t="s">
        <v>1863</v>
      </c>
      <c r="G843" s="247" t="s">
        <v>1641</v>
      </c>
      <c r="H843" s="247" t="s">
        <v>1642</v>
      </c>
      <c r="I843" s="247" t="s">
        <v>2890</v>
      </c>
      <c r="J843" s="247" t="s">
        <v>876</v>
      </c>
      <c r="K843" s="247" t="s">
        <v>1685</v>
      </c>
      <c r="L843" s="247" t="s">
        <v>2164</v>
      </c>
      <c r="M843" s="250">
        <v>0.3</v>
      </c>
      <c r="N843" s="251">
        <f t="shared" si="27"/>
        <v>1814.8319999999999</v>
      </c>
    </row>
    <row r="844" spans="1:14" ht="15">
      <c r="A844" s="247" t="s">
        <v>879</v>
      </c>
      <c r="B844" s="247" t="s">
        <v>880</v>
      </c>
      <c r="C844" s="248">
        <v>0</v>
      </c>
      <c r="D844" s="248">
        <v>2456.4</v>
      </c>
      <c r="E844" s="249">
        <f t="shared" si="26"/>
        <v>2456.4</v>
      </c>
      <c r="F844" s="247" t="s">
        <v>1863</v>
      </c>
      <c r="G844" s="247" t="s">
        <v>1641</v>
      </c>
      <c r="H844" s="247" t="s">
        <v>1642</v>
      </c>
      <c r="I844" s="247" t="s">
        <v>2890</v>
      </c>
      <c r="J844" s="247" t="s">
        <v>876</v>
      </c>
      <c r="K844" s="247" t="s">
        <v>1685</v>
      </c>
      <c r="L844" s="247" t="s">
        <v>2164</v>
      </c>
      <c r="M844" s="250">
        <v>0.3</v>
      </c>
      <c r="N844" s="251">
        <f t="shared" si="27"/>
        <v>736.92</v>
      </c>
    </row>
    <row r="845" spans="1:14" ht="15">
      <c r="A845" s="247" t="s">
        <v>879</v>
      </c>
      <c r="B845" s="247" t="s">
        <v>880</v>
      </c>
      <c r="C845" s="248">
        <v>0</v>
      </c>
      <c r="D845" s="248">
        <v>2768.64</v>
      </c>
      <c r="E845" s="249">
        <f t="shared" si="26"/>
        <v>2768.64</v>
      </c>
      <c r="F845" s="247" t="s">
        <v>1863</v>
      </c>
      <c r="G845" s="247" t="s">
        <v>1641</v>
      </c>
      <c r="H845" s="247" t="s">
        <v>1642</v>
      </c>
      <c r="I845" s="247" t="s">
        <v>2890</v>
      </c>
      <c r="J845" s="247" t="s">
        <v>876</v>
      </c>
      <c r="K845" s="247" t="s">
        <v>1685</v>
      </c>
      <c r="L845" s="247" t="s">
        <v>2164</v>
      </c>
      <c r="M845" s="250">
        <v>0.3</v>
      </c>
      <c r="N845" s="251">
        <f t="shared" si="27"/>
        <v>830.592</v>
      </c>
    </row>
    <row r="846" spans="1:14" ht="15">
      <c r="A846" s="247" t="s">
        <v>879</v>
      </c>
      <c r="B846" s="247" t="s">
        <v>880</v>
      </c>
      <c r="C846" s="248">
        <v>0</v>
      </c>
      <c r="D846" s="248">
        <v>5034.96</v>
      </c>
      <c r="E846" s="249">
        <f t="shared" si="26"/>
        <v>5034.96</v>
      </c>
      <c r="F846" s="247" t="s">
        <v>1863</v>
      </c>
      <c r="G846" s="247" t="s">
        <v>1641</v>
      </c>
      <c r="H846" s="247" t="s">
        <v>1642</v>
      </c>
      <c r="I846" s="247" t="s">
        <v>2890</v>
      </c>
      <c r="J846" s="247" t="s">
        <v>876</v>
      </c>
      <c r="K846" s="247" t="s">
        <v>1685</v>
      </c>
      <c r="L846" s="247" t="s">
        <v>2164</v>
      </c>
      <c r="M846" s="250">
        <v>0.3</v>
      </c>
      <c r="N846" s="251">
        <f t="shared" si="27"/>
        <v>1510.488</v>
      </c>
    </row>
    <row r="847" spans="1:14" ht="15">
      <c r="A847" s="247" t="s">
        <v>881</v>
      </c>
      <c r="B847" s="247" t="s">
        <v>882</v>
      </c>
      <c r="C847" s="248">
        <v>0</v>
      </c>
      <c r="D847" s="248">
        <v>10024.8</v>
      </c>
      <c r="E847" s="249">
        <f t="shared" si="26"/>
        <v>10024.8</v>
      </c>
      <c r="F847" s="247" t="s">
        <v>1863</v>
      </c>
      <c r="G847" s="247" t="s">
        <v>1641</v>
      </c>
      <c r="H847" s="247" t="s">
        <v>1642</v>
      </c>
      <c r="I847" s="247" t="s">
        <v>2890</v>
      </c>
      <c r="J847" s="247" t="s">
        <v>883</v>
      </c>
      <c r="K847" s="247" t="s">
        <v>2292</v>
      </c>
      <c r="L847" s="247" t="s">
        <v>2164</v>
      </c>
      <c r="M847" s="250">
        <v>0.3</v>
      </c>
      <c r="N847" s="251">
        <f t="shared" si="27"/>
        <v>3007.4399999999996</v>
      </c>
    </row>
    <row r="848" spans="1:14" ht="15">
      <c r="A848" s="247" t="s">
        <v>884</v>
      </c>
      <c r="B848" s="247" t="s">
        <v>885</v>
      </c>
      <c r="C848" s="248">
        <v>0</v>
      </c>
      <c r="D848" s="248">
        <v>10024.8</v>
      </c>
      <c r="E848" s="249">
        <f t="shared" si="26"/>
        <v>10024.8</v>
      </c>
      <c r="F848" s="247" t="s">
        <v>1863</v>
      </c>
      <c r="G848" s="247" t="s">
        <v>1641</v>
      </c>
      <c r="H848" s="247" t="s">
        <v>1642</v>
      </c>
      <c r="I848" s="247" t="s">
        <v>2890</v>
      </c>
      <c r="J848" s="247" t="s">
        <v>883</v>
      </c>
      <c r="K848" s="247" t="s">
        <v>1641</v>
      </c>
      <c r="L848" s="247" t="s">
        <v>2164</v>
      </c>
      <c r="M848" s="250">
        <v>0.3</v>
      </c>
      <c r="N848" s="251">
        <f t="shared" si="27"/>
        <v>3007.4399999999996</v>
      </c>
    </row>
    <row r="849" spans="1:14" ht="15">
      <c r="A849" s="247" t="s">
        <v>886</v>
      </c>
      <c r="B849" s="247" t="s">
        <v>887</v>
      </c>
      <c r="C849" s="248">
        <v>0</v>
      </c>
      <c r="D849" s="248">
        <v>10024.8</v>
      </c>
      <c r="E849" s="249">
        <f t="shared" si="26"/>
        <v>10024.8</v>
      </c>
      <c r="F849" s="247" t="s">
        <v>1863</v>
      </c>
      <c r="G849" s="247" t="s">
        <v>1641</v>
      </c>
      <c r="H849" s="247" t="s">
        <v>1642</v>
      </c>
      <c r="I849" s="247" t="s">
        <v>2890</v>
      </c>
      <c r="J849" s="247" t="s">
        <v>883</v>
      </c>
      <c r="K849" s="247" t="s">
        <v>1910</v>
      </c>
      <c r="L849" s="247" t="s">
        <v>2164</v>
      </c>
      <c r="M849" s="250">
        <v>0.3</v>
      </c>
      <c r="N849" s="251">
        <f t="shared" si="27"/>
        <v>3007.4399999999996</v>
      </c>
    </row>
    <row r="850" spans="1:14" ht="15">
      <c r="A850" s="247" t="s">
        <v>888</v>
      </c>
      <c r="B850" s="247" t="s">
        <v>2987</v>
      </c>
      <c r="C850" s="248">
        <v>0</v>
      </c>
      <c r="D850" s="248">
        <v>10024.8</v>
      </c>
      <c r="E850" s="249">
        <f t="shared" si="26"/>
        <v>10024.8</v>
      </c>
      <c r="F850" s="247" t="s">
        <v>1863</v>
      </c>
      <c r="G850" s="247" t="s">
        <v>1641</v>
      </c>
      <c r="H850" s="247" t="s">
        <v>1642</v>
      </c>
      <c r="I850" s="247" t="s">
        <v>2890</v>
      </c>
      <c r="J850" s="247" t="s">
        <v>883</v>
      </c>
      <c r="K850" s="247" t="s">
        <v>658</v>
      </c>
      <c r="L850" s="247" t="s">
        <v>2164</v>
      </c>
      <c r="M850" s="250">
        <v>0.3</v>
      </c>
      <c r="N850" s="251">
        <f t="shared" si="27"/>
        <v>3007.4399999999996</v>
      </c>
    </row>
    <row r="851" spans="1:14" ht="15">
      <c r="A851" s="247" t="s">
        <v>2988</v>
      </c>
      <c r="B851" s="247" t="s">
        <v>2989</v>
      </c>
      <c r="C851" s="248">
        <v>0</v>
      </c>
      <c r="D851" s="248">
        <v>10024.8</v>
      </c>
      <c r="E851" s="249">
        <f t="shared" si="26"/>
        <v>10024.8</v>
      </c>
      <c r="F851" s="247" t="s">
        <v>1863</v>
      </c>
      <c r="G851" s="247" t="s">
        <v>1641</v>
      </c>
      <c r="H851" s="247" t="s">
        <v>1642</v>
      </c>
      <c r="I851" s="247" t="s">
        <v>2890</v>
      </c>
      <c r="J851" s="247" t="s">
        <v>883</v>
      </c>
      <c r="K851" s="247" t="s">
        <v>2385</v>
      </c>
      <c r="L851" s="247" t="s">
        <v>2164</v>
      </c>
      <c r="M851" s="250">
        <v>0.3</v>
      </c>
      <c r="N851" s="251">
        <f t="shared" si="27"/>
        <v>3007.4399999999996</v>
      </c>
    </row>
    <row r="852" spans="1:14" ht="15">
      <c r="A852" s="247" t="s">
        <v>2990</v>
      </c>
      <c r="B852" s="247" t="s">
        <v>2991</v>
      </c>
      <c r="C852" s="248">
        <v>0</v>
      </c>
      <c r="D852" s="248">
        <v>10024.8</v>
      </c>
      <c r="E852" s="249">
        <f t="shared" si="26"/>
        <v>10024.8</v>
      </c>
      <c r="F852" s="247" t="s">
        <v>1863</v>
      </c>
      <c r="G852" s="247" t="s">
        <v>1641</v>
      </c>
      <c r="H852" s="247" t="s">
        <v>1642</v>
      </c>
      <c r="I852" s="247" t="s">
        <v>2890</v>
      </c>
      <c r="J852" s="247" t="s">
        <v>883</v>
      </c>
      <c r="K852" s="247" t="s">
        <v>1669</v>
      </c>
      <c r="L852" s="247" t="s">
        <v>2164</v>
      </c>
      <c r="M852" s="250">
        <v>0.3</v>
      </c>
      <c r="N852" s="251">
        <f t="shared" si="27"/>
        <v>3007.4399999999996</v>
      </c>
    </row>
    <row r="853" spans="1:14" ht="15">
      <c r="A853" s="247" t="s">
        <v>2992</v>
      </c>
      <c r="B853" s="247" t="s">
        <v>2993</v>
      </c>
      <c r="C853" s="248">
        <v>0</v>
      </c>
      <c r="D853" s="248">
        <v>10024.8</v>
      </c>
      <c r="E853" s="249">
        <f t="shared" si="26"/>
        <v>10024.8</v>
      </c>
      <c r="F853" s="247" t="s">
        <v>1863</v>
      </c>
      <c r="G853" s="247" t="s">
        <v>1641</v>
      </c>
      <c r="H853" s="247" t="s">
        <v>1642</v>
      </c>
      <c r="I853" s="247" t="s">
        <v>2890</v>
      </c>
      <c r="J853" s="247" t="s">
        <v>883</v>
      </c>
      <c r="K853" s="247" t="s">
        <v>1681</v>
      </c>
      <c r="L853" s="247" t="s">
        <v>2164</v>
      </c>
      <c r="M853" s="250">
        <v>0.3</v>
      </c>
      <c r="N853" s="251">
        <f t="shared" si="27"/>
        <v>3007.4399999999996</v>
      </c>
    </row>
    <row r="854" spans="1:14" ht="15">
      <c r="A854" s="247" t="s">
        <v>2994</v>
      </c>
      <c r="B854" s="247" t="s">
        <v>2995</v>
      </c>
      <c r="C854" s="248">
        <v>0</v>
      </c>
      <c r="D854" s="248">
        <v>10024.8</v>
      </c>
      <c r="E854" s="249">
        <f t="shared" si="26"/>
        <v>10024.8</v>
      </c>
      <c r="F854" s="247" t="s">
        <v>1863</v>
      </c>
      <c r="G854" s="247" t="s">
        <v>1641</v>
      </c>
      <c r="H854" s="247" t="s">
        <v>1642</v>
      </c>
      <c r="I854" s="247" t="s">
        <v>2890</v>
      </c>
      <c r="J854" s="247" t="s">
        <v>883</v>
      </c>
      <c r="K854" s="247" t="s">
        <v>1686</v>
      </c>
      <c r="L854" s="247" t="s">
        <v>2164</v>
      </c>
      <c r="M854" s="250">
        <v>0.3</v>
      </c>
      <c r="N854" s="251">
        <f t="shared" si="27"/>
        <v>3007.4399999999996</v>
      </c>
    </row>
    <row r="855" spans="1:14" ht="15">
      <c r="A855" s="247" t="s">
        <v>2996</v>
      </c>
      <c r="B855" s="247" t="s">
        <v>2997</v>
      </c>
      <c r="C855" s="248">
        <v>0</v>
      </c>
      <c r="D855" s="248">
        <v>10256.4</v>
      </c>
      <c r="E855" s="249">
        <f t="shared" si="26"/>
        <v>10256.4</v>
      </c>
      <c r="F855" s="247" t="s">
        <v>1863</v>
      </c>
      <c r="G855" s="247" t="s">
        <v>1641</v>
      </c>
      <c r="H855" s="247" t="s">
        <v>1642</v>
      </c>
      <c r="I855" s="247" t="s">
        <v>2890</v>
      </c>
      <c r="J855" s="247" t="s">
        <v>883</v>
      </c>
      <c r="K855" s="247" t="s">
        <v>1692</v>
      </c>
      <c r="L855" s="247" t="s">
        <v>2164</v>
      </c>
      <c r="M855" s="250">
        <v>0.3</v>
      </c>
      <c r="N855" s="251">
        <f t="shared" si="27"/>
        <v>3076.9199999999996</v>
      </c>
    </row>
    <row r="856" spans="1:14" ht="15">
      <c r="A856" s="247" t="s">
        <v>2998</v>
      </c>
      <c r="B856" s="247" t="s">
        <v>2999</v>
      </c>
      <c r="C856" s="248">
        <v>0</v>
      </c>
      <c r="D856" s="248">
        <v>10256.4</v>
      </c>
      <c r="E856" s="249">
        <f t="shared" si="26"/>
        <v>10256.4</v>
      </c>
      <c r="F856" s="247" t="s">
        <v>1863</v>
      </c>
      <c r="G856" s="247" t="s">
        <v>1641</v>
      </c>
      <c r="H856" s="247" t="s">
        <v>1642</v>
      </c>
      <c r="I856" s="247" t="s">
        <v>2890</v>
      </c>
      <c r="J856" s="247" t="s">
        <v>883</v>
      </c>
      <c r="K856" s="247" t="s">
        <v>1702</v>
      </c>
      <c r="L856" s="247" t="s">
        <v>2164</v>
      </c>
      <c r="M856" s="250">
        <v>0.3</v>
      </c>
      <c r="N856" s="251">
        <f t="shared" si="27"/>
        <v>3076.9199999999996</v>
      </c>
    </row>
    <row r="857" spans="1:14" ht="15">
      <c r="A857" s="247" t="s">
        <v>3000</v>
      </c>
      <c r="B857" s="247" t="s">
        <v>3001</v>
      </c>
      <c r="C857" s="248">
        <v>0</v>
      </c>
      <c r="D857" s="248">
        <v>10256.4</v>
      </c>
      <c r="E857" s="249">
        <f t="shared" si="26"/>
        <v>10256.4</v>
      </c>
      <c r="F857" s="247" t="s">
        <v>1863</v>
      </c>
      <c r="G857" s="247" t="s">
        <v>1641</v>
      </c>
      <c r="H857" s="247" t="s">
        <v>1642</v>
      </c>
      <c r="I857" s="247" t="s">
        <v>2890</v>
      </c>
      <c r="J857" s="247" t="s">
        <v>883</v>
      </c>
      <c r="K857" s="247" t="s">
        <v>2321</v>
      </c>
      <c r="L857" s="247" t="s">
        <v>2164</v>
      </c>
      <c r="M857" s="250">
        <v>0.3</v>
      </c>
      <c r="N857" s="251">
        <f t="shared" si="27"/>
        <v>3076.9199999999996</v>
      </c>
    </row>
    <row r="858" spans="1:14" ht="15">
      <c r="A858" s="247" t="s">
        <v>3002</v>
      </c>
      <c r="B858" s="247" t="s">
        <v>3003</v>
      </c>
      <c r="C858" s="248">
        <v>0</v>
      </c>
      <c r="D858" s="248">
        <v>10256.4</v>
      </c>
      <c r="E858" s="249">
        <f t="shared" si="26"/>
        <v>10256.4</v>
      </c>
      <c r="F858" s="247" t="s">
        <v>1863</v>
      </c>
      <c r="G858" s="247" t="s">
        <v>1641</v>
      </c>
      <c r="H858" s="247" t="s">
        <v>1642</v>
      </c>
      <c r="I858" s="247" t="s">
        <v>2890</v>
      </c>
      <c r="J858" s="247" t="s">
        <v>883</v>
      </c>
      <c r="K858" s="247" t="s">
        <v>1712</v>
      </c>
      <c r="L858" s="247" t="s">
        <v>2164</v>
      </c>
      <c r="M858" s="250">
        <v>0.3</v>
      </c>
      <c r="N858" s="251">
        <f t="shared" si="27"/>
        <v>3076.9199999999996</v>
      </c>
    </row>
    <row r="859" spans="1:14" ht="15">
      <c r="A859" s="247" t="s">
        <v>3004</v>
      </c>
      <c r="B859" s="247" t="s">
        <v>3005</v>
      </c>
      <c r="C859" s="248">
        <v>0</v>
      </c>
      <c r="D859" s="248">
        <v>10256.4</v>
      </c>
      <c r="E859" s="249">
        <f t="shared" si="26"/>
        <v>10256.4</v>
      </c>
      <c r="F859" s="247" t="s">
        <v>1863</v>
      </c>
      <c r="G859" s="247" t="s">
        <v>1641</v>
      </c>
      <c r="H859" s="247" t="s">
        <v>1642</v>
      </c>
      <c r="I859" s="247" t="s">
        <v>2890</v>
      </c>
      <c r="J859" s="247" t="s">
        <v>883</v>
      </c>
      <c r="K859" s="247" t="s">
        <v>2962</v>
      </c>
      <c r="L859" s="247" t="s">
        <v>2164</v>
      </c>
      <c r="M859" s="250">
        <v>0.3</v>
      </c>
      <c r="N859" s="251">
        <f t="shared" si="27"/>
        <v>3076.9199999999996</v>
      </c>
    </row>
    <row r="860" spans="1:14" ht="15">
      <c r="A860" s="247" t="s">
        <v>3006</v>
      </c>
      <c r="B860" s="247" t="s">
        <v>3007</v>
      </c>
      <c r="C860" s="248">
        <v>0</v>
      </c>
      <c r="D860" s="248">
        <v>10256.4</v>
      </c>
      <c r="E860" s="249">
        <f t="shared" si="26"/>
        <v>10256.4</v>
      </c>
      <c r="F860" s="247" t="s">
        <v>1863</v>
      </c>
      <c r="G860" s="247" t="s">
        <v>1641</v>
      </c>
      <c r="H860" s="247" t="s">
        <v>1642</v>
      </c>
      <c r="I860" s="247" t="s">
        <v>2890</v>
      </c>
      <c r="J860" s="247" t="s">
        <v>883</v>
      </c>
      <c r="K860" s="247" t="s">
        <v>2965</v>
      </c>
      <c r="L860" s="247" t="s">
        <v>2164</v>
      </c>
      <c r="M860" s="250">
        <v>0.3</v>
      </c>
      <c r="N860" s="251">
        <f t="shared" si="27"/>
        <v>3076.9199999999996</v>
      </c>
    </row>
    <row r="861" spans="1:14" ht="15">
      <c r="A861" s="247" t="s">
        <v>3008</v>
      </c>
      <c r="B861" s="247" t="s">
        <v>3009</v>
      </c>
      <c r="C861" s="248">
        <v>0</v>
      </c>
      <c r="D861" s="248">
        <v>10256.4</v>
      </c>
      <c r="E861" s="249">
        <f t="shared" si="26"/>
        <v>10256.4</v>
      </c>
      <c r="F861" s="247" t="s">
        <v>1863</v>
      </c>
      <c r="G861" s="247" t="s">
        <v>1641</v>
      </c>
      <c r="H861" s="247" t="s">
        <v>1642</v>
      </c>
      <c r="I861" s="247" t="s">
        <v>2890</v>
      </c>
      <c r="J861" s="247" t="s">
        <v>883</v>
      </c>
      <c r="K861" s="247" t="s">
        <v>867</v>
      </c>
      <c r="L861" s="247" t="s">
        <v>2164</v>
      </c>
      <c r="M861" s="250">
        <v>0.3</v>
      </c>
      <c r="N861" s="251">
        <f t="shared" si="27"/>
        <v>3076.9199999999996</v>
      </c>
    </row>
    <row r="862" spans="1:14" ht="15">
      <c r="A862" s="247" t="s">
        <v>3010</v>
      </c>
      <c r="B862" s="247" t="s">
        <v>3011</v>
      </c>
      <c r="C862" s="248">
        <v>0</v>
      </c>
      <c r="D862" s="248">
        <v>10256.4</v>
      </c>
      <c r="E862" s="249">
        <f t="shared" si="26"/>
        <v>10256.4</v>
      </c>
      <c r="F862" s="247" t="s">
        <v>1863</v>
      </c>
      <c r="G862" s="247" t="s">
        <v>1641</v>
      </c>
      <c r="H862" s="247" t="s">
        <v>1642</v>
      </c>
      <c r="I862" s="247" t="s">
        <v>2890</v>
      </c>
      <c r="J862" s="247" t="s">
        <v>883</v>
      </c>
      <c r="K862" s="247" t="s">
        <v>2417</v>
      </c>
      <c r="L862" s="247" t="s">
        <v>2164</v>
      </c>
      <c r="M862" s="250">
        <v>0.3</v>
      </c>
      <c r="N862" s="251">
        <f t="shared" si="27"/>
        <v>3076.9199999999996</v>
      </c>
    </row>
    <row r="863" spans="1:14" ht="15">
      <c r="A863" s="247" t="s">
        <v>3012</v>
      </c>
      <c r="B863" s="247" t="s">
        <v>3013</v>
      </c>
      <c r="C863" s="248">
        <v>0</v>
      </c>
      <c r="D863" s="248">
        <v>10626</v>
      </c>
      <c r="E863" s="249">
        <f t="shared" si="26"/>
        <v>10626</v>
      </c>
      <c r="F863" s="247" t="s">
        <v>1863</v>
      </c>
      <c r="G863" s="247" t="s">
        <v>1641</v>
      </c>
      <c r="H863" s="247" t="s">
        <v>1642</v>
      </c>
      <c r="I863" s="247" t="s">
        <v>2890</v>
      </c>
      <c r="J863" s="247" t="s">
        <v>883</v>
      </c>
      <c r="K863" s="247" t="s">
        <v>1713</v>
      </c>
      <c r="L863" s="247" t="s">
        <v>2164</v>
      </c>
      <c r="M863" s="250">
        <v>0.3</v>
      </c>
      <c r="N863" s="251">
        <f t="shared" si="27"/>
        <v>3187.7999999999997</v>
      </c>
    </row>
    <row r="864" spans="1:14" ht="15">
      <c r="A864" s="247" t="s">
        <v>3014</v>
      </c>
      <c r="B864" s="247" t="s">
        <v>3015</v>
      </c>
      <c r="C864" s="248">
        <v>0</v>
      </c>
      <c r="D864" s="248">
        <v>10626</v>
      </c>
      <c r="E864" s="249">
        <f t="shared" si="26"/>
        <v>10626</v>
      </c>
      <c r="F864" s="247" t="s">
        <v>1863</v>
      </c>
      <c r="G864" s="247" t="s">
        <v>1641</v>
      </c>
      <c r="H864" s="247" t="s">
        <v>1642</v>
      </c>
      <c r="I864" s="247" t="s">
        <v>2890</v>
      </c>
      <c r="J864" s="247" t="s">
        <v>883</v>
      </c>
      <c r="K864" s="247" t="s">
        <v>1716</v>
      </c>
      <c r="L864" s="247" t="s">
        <v>2164</v>
      </c>
      <c r="M864" s="250">
        <v>0.3</v>
      </c>
      <c r="N864" s="251">
        <f t="shared" si="27"/>
        <v>3187.7999999999997</v>
      </c>
    </row>
    <row r="865" spans="1:14" ht="15">
      <c r="A865" s="247" t="s">
        <v>3016</v>
      </c>
      <c r="B865" s="247" t="s">
        <v>3017</v>
      </c>
      <c r="C865" s="248">
        <v>0</v>
      </c>
      <c r="D865" s="248">
        <v>594212.24</v>
      </c>
      <c r="E865" s="249">
        <f t="shared" si="26"/>
        <v>594212.24</v>
      </c>
      <c r="F865" s="247" t="s">
        <v>1863</v>
      </c>
      <c r="G865" s="247" t="s">
        <v>1641</v>
      </c>
      <c r="H865" s="247" t="s">
        <v>1642</v>
      </c>
      <c r="I865" s="247" t="s">
        <v>2890</v>
      </c>
      <c r="J865" s="247" t="s">
        <v>3018</v>
      </c>
      <c r="K865" s="247" t="s">
        <v>1630</v>
      </c>
      <c r="L865" s="247" t="s">
        <v>2164</v>
      </c>
      <c r="M865" s="250">
        <v>0.3</v>
      </c>
      <c r="N865" s="251">
        <f t="shared" si="27"/>
        <v>178263.672</v>
      </c>
    </row>
    <row r="866" spans="1:14" ht="15">
      <c r="A866" s="247" t="s">
        <v>3016</v>
      </c>
      <c r="B866" s="247" t="s">
        <v>3017</v>
      </c>
      <c r="C866" s="248">
        <v>0</v>
      </c>
      <c r="D866" s="248">
        <v>337587.29</v>
      </c>
      <c r="E866" s="249">
        <f t="shared" si="26"/>
        <v>337587.29</v>
      </c>
      <c r="F866" s="247" t="s">
        <v>1863</v>
      </c>
      <c r="G866" s="247" t="s">
        <v>1641</v>
      </c>
      <c r="H866" s="247" t="s">
        <v>1642</v>
      </c>
      <c r="I866" s="247" t="s">
        <v>2890</v>
      </c>
      <c r="J866" s="247" t="s">
        <v>3018</v>
      </c>
      <c r="K866" s="247" t="s">
        <v>1630</v>
      </c>
      <c r="L866" s="247" t="s">
        <v>2164</v>
      </c>
      <c r="M866" s="250">
        <v>0.3</v>
      </c>
      <c r="N866" s="251">
        <f t="shared" si="27"/>
        <v>101276.18699999999</v>
      </c>
    </row>
    <row r="867" spans="1:14" ht="15">
      <c r="A867" s="247" t="s">
        <v>3019</v>
      </c>
      <c r="B867" s="247" t="s">
        <v>3020</v>
      </c>
      <c r="C867" s="248">
        <v>0</v>
      </c>
      <c r="D867" s="248">
        <v>343901.41</v>
      </c>
      <c r="E867" s="249">
        <f t="shared" si="26"/>
        <v>343901.41</v>
      </c>
      <c r="F867" s="247" t="s">
        <v>1863</v>
      </c>
      <c r="G867" s="247" t="s">
        <v>1641</v>
      </c>
      <c r="H867" s="247" t="s">
        <v>1642</v>
      </c>
      <c r="I867" s="247" t="s">
        <v>2890</v>
      </c>
      <c r="J867" s="247" t="s">
        <v>3018</v>
      </c>
      <c r="K867" s="247" t="s">
        <v>1635</v>
      </c>
      <c r="L867" s="247" t="s">
        <v>2164</v>
      </c>
      <c r="M867" s="250">
        <v>0.3</v>
      </c>
      <c r="N867" s="251">
        <f t="shared" si="27"/>
        <v>103170.423</v>
      </c>
    </row>
    <row r="868" spans="1:14" ht="15">
      <c r="A868" s="247" t="s">
        <v>3021</v>
      </c>
      <c r="B868" s="247" t="s">
        <v>3022</v>
      </c>
      <c r="C868" s="248">
        <v>0</v>
      </c>
      <c r="D868" s="248">
        <v>153013.08</v>
      </c>
      <c r="E868" s="249">
        <f t="shared" si="26"/>
        <v>153013.08</v>
      </c>
      <c r="F868" s="247" t="s">
        <v>1863</v>
      </c>
      <c r="G868" s="247" t="s">
        <v>1641</v>
      </c>
      <c r="H868" s="247" t="s">
        <v>1642</v>
      </c>
      <c r="I868" s="247" t="s">
        <v>2890</v>
      </c>
      <c r="J868" s="247" t="s">
        <v>3018</v>
      </c>
      <c r="K868" s="247" t="s">
        <v>1910</v>
      </c>
      <c r="L868" s="247" t="s">
        <v>2164</v>
      </c>
      <c r="M868" s="250">
        <v>0.3</v>
      </c>
      <c r="N868" s="251">
        <f t="shared" si="27"/>
        <v>45903.92399999999</v>
      </c>
    </row>
    <row r="869" spans="1:14" ht="15">
      <c r="A869" s="247" t="s">
        <v>3021</v>
      </c>
      <c r="B869" s="247" t="s">
        <v>3022</v>
      </c>
      <c r="C869" s="248">
        <v>0</v>
      </c>
      <c r="D869" s="248">
        <v>42935.78</v>
      </c>
      <c r="E869" s="249">
        <f t="shared" si="26"/>
        <v>42935.78</v>
      </c>
      <c r="F869" s="247" t="s">
        <v>1863</v>
      </c>
      <c r="G869" s="247" t="s">
        <v>1641</v>
      </c>
      <c r="H869" s="247" t="s">
        <v>1642</v>
      </c>
      <c r="I869" s="247" t="s">
        <v>2890</v>
      </c>
      <c r="J869" s="247" t="s">
        <v>3018</v>
      </c>
      <c r="K869" s="247" t="s">
        <v>1910</v>
      </c>
      <c r="L869" s="247" t="s">
        <v>2164</v>
      </c>
      <c r="M869" s="250">
        <v>0.3</v>
      </c>
      <c r="N869" s="251">
        <f t="shared" si="27"/>
        <v>12880.733999999999</v>
      </c>
    </row>
    <row r="870" spans="1:14" ht="15">
      <c r="A870" s="247" t="s">
        <v>3052</v>
      </c>
      <c r="B870" s="247" t="s">
        <v>3053</v>
      </c>
      <c r="C870" s="248">
        <v>0</v>
      </c>
      <c r="D870" s="248">
        <v>34511.16</v>
      </c>
      <c r="E870" s="249">
        <f t="shared" si="26"/>
        <v>34511.16</v>
      </c>
      <c r="F870" s="247" t="s">
        <v>1863</v>
      </c>
      <c r="G870" s="247" t="s">
        <v>1645</v>
      </c>
      <c r="H870" s="247" t="s">
        <v>1646</v>
      </c>
      <c r="I870" s="247" t="s">
        <v>3054</v>
      </c>
      <c r="J870" s="247" t="s">
        <v>1906</v>
      </c>
      <c r="K870" s="247" t="s">
        <v>2892</v>
      </c>
      <c r="L870" s="247" t="s">
        <v>2362</v>
      </c>
      <c r="M870" s="250">
        <v>0.32</v>
      </c>
      <c r="N870" s="251">
        <f t="shared" si="27"/>
        <v>11043.571200000002</v>
      </c>
    </row>
    <row r="871" spans="1:14" ht="15">
      <c r="A871" s="247" t="s">
        <v>3052</v>
      </c>
      <c r="B871" s="247" t="s">
        <v>3053</v>
      </c>
      <c r="C871" s="248">
        <v>0</v>
      </c>
      <c r="D871" s="248">
        <v>34511.16</v>
      </c>
      <c r="E871" s="249">
        <f t="shared" si="26"/>
        <v>34511.16</v>
      </c>
      <c r="F871" s="247" t="s">
        <v>1863</v>
      </c>
      <c r="G871" s="247" t="s">
        <v>1645</v>
      </c>
      <c r="H871" s="247" t="s">
        <v>1646</v>
      </c>
      <c r="I871" s="247" t="s">
        <v>3054</v>
      </c>
      <c r="J871" s="247" t="s">
        <v>1906</v>
      </c>
      <c r="K871" s="247" t="s">
        <v>2892</v>
      </c>
      <c r="L871" s="247" t="s">
        <v>2362</v>
      </c>
      <c r="M871" s="250">
        <v>0.32</v>
      </c>
      <c r="N871" s="251">
        <f t="shared" si="27"/>
        <v>11043.571200000002</v>
      </c>
    </row>
    <row r="872" spans="1:14" ht="15">
      <c r="A872" s="247" t="s">
        <v>3052</v>
      </c>
      <c r="B872" s="247" t="s">
        <v>3053</v>
      </c>
      <c r="C872" s="248">
        <v>0</v>
      </c>
      <c r="D872" s="248">
        <v>24414.81</v>
      </c>
      <c r="E872" s="249">
        <f t="shared" si="26"/>
        <v>24414.81</v>
      </c>
      <c r="F872" s="247" t="s">
        <v>1863</v>
      </c>
      <c r="G872" s="247" t="s">
        <v>1645</v>
      </c>
      <c r="H872" s="247" t="s">
        <v>1646</v>
      </c>
      <c r="I872" s="247" t="s">
        <v>3054</v>
      </c>
      <c r="J872" s="247" t="s">
        <v>1906</v>
      </c>
      <c r="K872" s="247" t="s">
        <v>2892</v>
      </c>
      <c r="L872" s="247" t="s">
        <v>2362</v>
      </c>
      <c r="M872" s="250">
        <v>0.32</v>
      </c>
      <c r="N872" s="251">
        <f t="shared" si="27"/>
        <v>7812.739200000001</v>
      </c>
    </row>
    <row r="873" spans="1:14" ht="15">
      <c r="A873" s="247" t="s">
        <v>3055</v>
      </c>
      <c r="B873" s="247" t="s">
        <v>3056</v>
      </c>
      <c r="C873" s="248">
        <v>0</v>
      </c>
      <c r="D873" s="248">
        <v>34511.16</v>
      </c>
      <c r="E873" s="249">
        <f t="shared" si="26"/>
        <v>34511.16</v>
      </c>
      <c r="F873" s="247" t="s">
        <v>1863</v>
      </c>
      <c r="G873" s="247" t="s">
        <v>1645</v>
      </c>
      <c r="H873" s="247" t="s">
        <v>1646</v>
      </c>
      <c r="I873" s="247" t="s">
        <v>3054</v>
      </c>
      <c r="J873" s="247" t="s">
        <v>1906</v>
      </c>
      <c r="K873" s="247" t="s">
        <v>2898</v>
      </c>
      <c r="L873" s="247" t="s">
        <v>2362</v>
      </c>
      <c r="M873" s="250">
        <v>0.32</v>
      </c>
      <c r="N873" s="251">
        <f t="shared" si="27"/>
        <v>11043.571200000002</v>
      </c>
    </row>
    <row r="874" spans="1:14" ht="15">
      <c r="A874" s="247" t="s">
        <v>3055</v>
      </c>
      <c r="B874" s="247" t="s">
        <v>3056</v>
      </c>
      <c r="C874" s="248">
        <v>0</v>
      </c>
      <c r="D874" s="248">
        <v>34511.16</v>
      </c>
      <c r="E874" s="249">
        <f t="shared" si="26"/>
        <v>34511.16</v>
      </c>
      <c r="F874" s="247" t="s">
        <v>1863</v>
      </c>
      <c r="G874" s="247" t="s">
        <v>1645</v>
      </c>
      <c r="H874" s="247" t="s">
        <v>1646</v>
      </c>
      <c r="I874" s="247" t="s">
        <v>3054</v>
      </c>
      <c r="J874" s="247" t="s">
        <v>1906</v>
      </c>
      <c r="K874" s="247" t="s">
        <v>2898</v>
      </c>
      <c r="L874" s="247" t="s">
        <v>2362</v>
      </c>
      <c r="M874" s="250">
        <v>0.32</v>
      </c>
      <c r="N874" s="251">
        <f t="shared" si="27"/>
        <v>11043.571200000002</v>
      </c>
    </row>
    <row r="875" spans="1:14" ht="15">
      <c r="A875" s="247" t="s">
        <v>3055</v>
      </c>
      <c r="B875" s="247" t="s">
        <v>3056</v>
      </c>
      <c r="C875" s="248">
        <v>0</v>
      </c>
      <c r="D875" s="248">
        <v>24414.81</v>
      </c>
      <c r="E875" s="249">
        <f t="shared" si="26"/>
        <v>24414.81</v>
      </c>
      <c r="F875" s="247" t="s">
        <v>1863</v>
      </c>
      <c r="G875" s="247" t="s">
        <v>1645</v>
      </c>
      <c r="H875" s="247" t="s">
        <v>1646</v>
      </c>
      <c r="I875" s="247" t="s">
        <v>3054</v>
      </c>
      <c r="J875" s="247" t="s">
        <v>1906</v>
      </c>
      <c r="K875" s="247" t="s">
        <v>2898</v>
      </c>
      <c r="L875" s="247" t="s">
        <v>2362</v>
      </c>
      <c r="M875" s="250">
        <v>0.32</v>
      </c>
      <c r="N875" s="251">
        <f t="shared" si="27"/>
        <v>7812.739200000001</v>
      </c>
    </row>
    <row r="876" spans="1:14" ht="15">
      <c r="A876" s="247" t="s">
        <v>3057</v>
      </c>
      <c r="B876" s="247" t="s">
        <v>3058</v>
      </c>
      <c r="C876" s="248">
        <v>0</v>
      </c>
      <c r="D876" s="248">
        <v>3490.43</v>
      </c>
      <c r="E876" s="249">
        <f t="shared" si="26"/>
        <v>3490.43</v>
      </c>
      <c r="F876" s="247" t="s">
        <v>1863</v>
      </c>
      <c r="G876" s="247" t="s">
        <v>1645</v>
      </c>
      <c r="H876" s="247" t="s">
        <v>1646</v>
      </c>
      <c r="I876" s="247" t="s">
        <v>3059</v>
      </c>
      <c r="J876" s="247" t="s">
        <v>1906</v>
      </c>
      <c r="K876" s="247" t="s">
        <v>1651</v>
      </c>
      <c r="L876" s="247" t="s">
        <v>2241</v>
      </c>
      <c r="M876" s="250">
        <v>0.2</v>
      </c>
      <c r="N876" s="251">
        <f t="shared" si="27"/>
        <v>698.086</v>
      </c>
    </row>
    <row r="877" spans="1:14" ht="15">
      <c r="A877" s="247" t="s">
        <v>3057</v>
      </c>
      <c r="B877" s="247" t="s">
        <v>3058</v>
      </c>
      <c r="C877" s="248">
        <v>0</v>
      </c>
      <c r="D877" s="248">
        <v>1445.49</v>
      </c>
      <c r="E877" s="249">
        <f t="shared" si="26"/>
        <v>1445.49</v>
      </c>
      <c r="F877" s="247" t="s">
        <v>1863</v>
      </c>
      <c r="G877" s="247" t="s">
        <v>1645</v>
      </c>
      <c r="H877" s="247" t="s">
        <v>1646</v>
      </c>
      <c r="I877" s="247" t="s">
        <v>3059</v>
      </c>
      <c r="J877" s="247" t="s">
        <v>1906</v>
      </c>
      <c r="K877" s="247" t="s">
        <v>1651</v>
      </c>
      <c r="L877" s="247" t="s">
        <v>2241</v>
      </c>
      <c r="M877" s="250">
        <v>0.2</v>
      </c>
      <c r="N877" s="251">
        <f t="shared" si="27"/>
        <v>289.098</v>
      </c>
    </row>
    <row r="878" spans="1:14" ht="15">
      <c r="A878" s="247" t="s">
        <v>3057</v>
      </c>
      <c r="B878" s="247" t="s">
        <v>3058</v>
      </c>
      <c r="C878" s="248">
        <v>0</v>
      </c>
      <c r="D878" s="248">
        <v>4103.15</v>
      </c>
      <c r="E878" s="249">
        <f t="shared" si="26"/>
        <v>4103.15</v>
      </c>
      <c r="F878" s="247" t="s">
        <v>1863</v>
      </c>
      <c r="G878" s="247" t="s">
        <v>1645</v>
      </c>
      <c r="H878" s="247" t="s">
        <v>1646</v>
      </c>
      <c r="I878" s="247" t="s">
        <v>3059</v>
      </c>
      <c r="J878" s="247" t="s">
        <v>1906</v>
      </c>
      <c r="K878" s="247" t="s">
        <v>1651</v>
      </c>
      <c r="L878" s="247" t="s">
        <v>2241</v>
      </c>
      <c r="M878" s="250">
        <v>0.2</v>
      </c>
      <c r="N878" s="251">
        <f t="shared" si="27"/>
        <v>820.63</v>
      </c>
    </row>
    <row r="879" spans="1:14" ht="15">
      <c r="A879" s="247" t="s">
        <v>3060</v>
      </c>
      <c r="B879" s="247" t="s">
        <v>3061</v>
      </c>
      <c r="C879" s="248">
        <v>0</v>
      </c>
      <c r="D879" s="248">
        <v>963.66</v>
      </c>
      <c r="E879" s="249">
        <f t="shared" si="26"/>
        <v>963.66</v>
      </c>
      <c r="F879" s="247" t="s">
        <v>1863</v>
      </c>
      <c r="G879" s="247" t="s">
        <v>1645</v>
      </c>
      <c r="H879" s="247" t="s">
        <v>1646</v>
      </c>
      <c r="I879" s="247" t="s">
        <v>3059</v>
      </c>
      <c r="J879" s="247" t="s">
        <v>1906</v>
      </c>
      <c r="K879" s="247" t="s">
        <v>1654</v>
      </c>
      <c r="L879" s="247" t="s">
        <v>2241</v>
      </c>
      <c r="M879" s="250">
        <v>0.2</v>
      </c>
      <c r="N879" s="251">
        <f t="shared" si="27"/>
        <v>192.732</v>
      </c>
    </row>
    <row r="880" spans="1:14" ht="15">
      <c r="A880" s="247" t="s">
        <v>3062</v>
      </c>
      <c r="B880" s="247" t="s">
        <v>3063</v>
      </c>
      <c r="C880" s="248">
        <v>0</v>
      </c>
      <c r="D880" s="248">
        <v>692546.18</v>
      </c>
      <c r="E880" s="249">
        <f t="shared" si="26"/>
        <v>692546.18</v>
      </c>
      <c r="F880" s="247" t="s">
        <v>1863</v>
      </c>
      <c r="G880" s="247" t="s">
        <v>1645</v>
      </c>
      <c r="H880" s="247" t="s">
        <v>1646</v>
      </c>
      <c r="I880" s="247" t="s">
        <v>3059</v>
      </c>
      <c r="J880" s="247" t="s">
        <v>1906</v>
      </c>
      <c r="K880" s="247" t="s">
        <v>1645</v>
      </c>
      <c r="L880" s="247" t="s">
        <v>2362</v>
      </c>
      <c r="M880" s="250">
        <v>0.32</v>
      </c>
      <c r="N880" s="251">
        <f t="shared" si="27"/>
        <v>221614.77760000003</v>
      </c>
    </row>
    <row r="881" spans="1:14" ht="15">
      <c r="A881" s="247" t="s">
        <v>3062</v>
      </c>
      <c r="B881" s="247" t="s">
        <v>3063</v>
      </c>
      <c r="C881" s="248">
        <v>0</v>
      </c>
      <c r="D881" s="248">
        <v>3634.25</v>
      </c>
      <c r="E881" s="249">
        <f t="shared" si="26"/>
        <v>3634.25</v>
      </c>
      <c r="F881" s="247" t="s">
        <v>1863</v>
      </c>
      <c r="G881" s="247" t="s">
        <v>1645</v>
      </c>
      <c r="H881" s="247" t="s">
        <v>1646</v>
      </c>
      <c r="I881" s="247" t="s">
        <v>3059</v>
      </c>
      <c r="J881" s="247" t="s">
        <v>1906</v>
      </c>
      <c r="K881" s="247" t="s">
        <v>1645</v>
      </c>
      <c r="L881" s="247" t="s">
        <v>2362</v>
      </c>
      <c r="M881" s="250">
        <v>0.32</v>
      </c>
      <c r="N881" s="251">
        <f t="shared" si="27"/>
        <v>1162.96</v>
      </c>
    </row>
    <row r="882" spans="1:14" ht="15">
      <c r="A882" s="247" t="s">
        <v>3062</v>
      </c>
      <c r="B882" s="247" t="s">
        <v>3063</v>
      </c>
      <c r="C882" s="248">
        <v>0</v>
      </c>
      <c r="D882" s="248">
        <v>324678.02</v>
      </c>
      <c r="E882" s="249">
        <f t="shared" si="26"/>
        <v>324678.02</v>
      </c>
      <c r="F882" s="247" t="s">
        <v>1863</v>
      </c>
      <c r="G882" s="247" t="s">
        <v>1645</v>
      </c>
      <c r="H882" s="247" t="s">
        <v>1646</v>
      </c>
      <c r="I882" s="247" t="s">
        <v>3059</v>
      </c>
      <c r="J882" s="247" t="s">
        <v>1906</v>
      </c>
      <c r="K882" s="247" t="s">
        <v>1645</v>
      </c>
      <c r="L882" s="247" t="s">
        <v>2362</v>
      </c>
      <c r="M882" s="250">
        <v>0.32</v>
      </c>
      <c r="N882" s="251">
        <f t="shared" si="27"/>
        <v>103896.9664</v>
      </c>
    </row>
    <row r="883" spans="1:14" ht="15">
      <c r="A883" s="247" t="s">
        <v>3064</v>
      </c>
      <c r="B883" s="247" t="s">
        <v>3065</v>
      </c>
      <c r="C883" s="248">
        <v>0</v>
      </c>
      <c r="D883" s="248">
        <v>135249.95</v>
      </c>
      <c r="E883" s="249">
        <f t="shared" si="26"/>
        <v>135249.95</v>
      </c>
      <c r="F883" s="247" t="s">
        <v>1863</v>
      </c>
      <c r="G883" s="247" t="s">
        <v>1645</v>
      </c>
      <c r="H883" s="247" t="s">
        <v>1646</v>
      </c>
      <c r="I883" s="247" t="s">
        <v>3059</v>
      </c>
      <c r="J883" s="247" t="s">
        <v>1906</v>
      </c>
      <c r="K883" s="247" t="s">
        <v>1647</v>
      </c>
      <c r="L883" s="247" t="s">
        <v>2362</v>
      </c>
      <c r="M883" s="250">
        <v>0.32</v>
      </c>
      <c r="N883" s="251">
        <f t="shared" si="27"/>
        <v>43279.984000000004</v>
      </c>
    </row>
    <row r="884" spans="1:14" ht="15">
      <c r="A884" s="247" t="s">
        <v>3064</v>
      </c>
      <c r="B884" s="247" t="s">
        <v>3065</v>
      </c>
      <c r="C884" s="248">
        <v>0</v>
      </c>
      <c r="D884" s="248">
        <v>25363.61</v>
      </c>
      <c r="E884" s="249">
        <f t="shared" si="26"/>
        <v>25363.61</v>
      </c>
      <c r="F884" s="247" t="s">
        <v>1863</v>
      </c>
      <c r="G884" s="247" t="s">
        <v>1645</v>
      </c>
      <c r="H884" s="247" t="s">
        <v>1646</v>
      </c>
      <c r="I884" s="247" t="s">
        <v>3059</v>
      </c>
      <c r="J884" s="247" t="s">
        <v>1906</v>
      </c>
      <c r="K884" s="247" t="s">
        <v>1647</v>
      </c>
      <c r="L884" s="247" t="s">
        <v>2362</v>
      </c>
      <c r="M884" s="250">
        <v>0.32</v>
      </c>
      <c r="N884" s="251">
        <f t="shared" si="27"/>
        <v>8116.3552</v>
      </c>
    </row>
    <row r="885" spans="1:14" ht="15">
      <c r="A885" s="247" t="s">
        <v>909</v>
      </c>
      <c r="B885" s="247" t="s">
        <v>910</v>
      </c>
      <c r="C885" s="248">
        <v>58713.72</v>
      </c>
      <c r="D885" s="248">
        <v>78284.96</v>
      </c>
      <c r="E885" s="249">
        <f t="shared" si="26"/>
        <v>19571.240000000005</v>
      </c>
      <c r="F885" s="247" t="s">
        <v>1863</v>
      </c>
      <c r="G885" s="247" t="s">
        <v>1651</v>
      </c>
      <c r="H885" s="247" t="s">
        <v>1652</v>
      </c>
      <c r="I885" s="247" t="s">
        <v>911</v>
      </c>
      <c r="J885" s="247" t="s">
        <v>1906</v>
      </c>
      <c r="K885" s="247" t="s">
        <v>1864</v>
      </c>
      <c r="L885" s="247" t="s">
        <v>3069</v>
      </c>
      <c r="M885" s="250">
        <v>0.28</v>
      </c>
      <c r="N885" s="251">
        <f t="shared" si="27"/>
        <v>5479.947200000002</v>
      </c>
    </row>
    <row r="886" spans="1:14" ht="15">
      <c r="A886" s="247" t="s">
        <v>909</v>
      </c>
      <c r="B886" s="247" t="s">
        <v>910</v>
      </c>
      <c r="C886" s="248">
        <v>35573.535</v>
      </c>
      <c r="D886" s="248">
        <v>47431.38</v>
      </c>
      <c r="E886" s="249">
        <f t="shared" si="26"/>
        <v>11857.844999999994</v>
      </c>
      <c r="F886" s="247" t="s">
        <v>1863</v>
      </c>
      <c r="G886" s="247" t="s">
        <v>1651</v>
      </c>
      <c r="H886" s="247" t="s">
        <v>1652</v>
      </c>
      <c r="I886" s="247" t="s">
        <v>911</v>
      </c>
      <c r="J886" s="247" t="s">
        <v>1906</v>
      </c>
      <c r="K886" s="247" t="s">
        <v>1864</v>
      </c>
      <c r="L886" s="247" t="s">
        <v>3069</v>
      </c>
      <c r="M886" s="250">
        <v>0.28</v>
      </c>
      <c r="N886" s="251">
        <f t="shared" si="27"/>
        <v>3320.1965999999984</v>
      </c>
    </row>
    <row r="887" spans="1:14" ht="15">
      <c r="A887" s="247" t="s">
        <v>912</v>
      </c>
      <c r="B887" s="247" t="s">
        <v>913</v>
      </c>
      <c r="C887" s="248">
        <v>0</v>
      </c>
      <c r="D887" s="248">
        <v>179564.48</v>
      </c>
      <c r="E887" s="249">
        <f t="shared" si="26"/>
        <v>179564.48</v>
      </c>
      <c r="F887" s="247" t="s">
        <v>1863</v>
      </c>
      <c r="G887" s="247" t="s">
        <v>1651</v>
      </c>
      <c r="H887" s="247" t="s">
        <v>1652</v>
      </c>
      <c r="I887" s="247" t="s">
        <v>911</v>
      </c>
      <c r="J887" s="247" t="s">
        <v>1906</v>
      </c>
      <c r="K887" s="247" t="s">
        <v>1654</v>
      </c>
      <c r="L887" s="247" t="s">
        <v>3069</v>
      </c>
      <c r="M887" s="250">
        <v>0.28</v>
      </c>
      <c r="N887" s="251">
        <f t="shared" si="27"/>
        <v>50278.05440000001</v>
      </c>
    </row>
    <row r="888" spans="1:14" ht="15">
      <c r="A888" s="247" t="s">
        <v>912</v>
      </c>
      <c r="B888" s="247" t="s">
        <v>913</v>
      </c>
      <c r="C888" s="248">
        <v>0</v>
      </c>
      <c r="D888" s="248">
        <v>68983.69</v>
      </c>
      <c r="E888" s="249">
        <f t="shared" si="26"/>
        <v>68983.69</v>
      </c>
      <c r="F888" s="247" t="s">
        <v>1863</v>
      </c>
      <c r="G888" s="247" t="s">
        <v>1651</v>
      </c>
      <c r="H888" s="247" t="s">
        <v>1652</v>
      </c>
      <c r="I888" s="247" t="s">
        <v>911</v>
      </c>
      <c r="J888" s="247" t="s">
        <v>1906</v>
      </c>
      <c r="K888" s="247" t="s">
        <v>1654</v>
      </c>
      <c r="L888" s="247" t="s">
        <v>3069</v>
      </c>
      <c r="M888" s="250">
        <v>0.28</v>
      </c>
      <c r="N888" s="251">
        <f t="shared" si="27"/>
        <v>19315.433200000003</v>
      </c>
    </row>
    <row r="889" spans="1:14" ht="15">
      <c r="A889" s="247" t="s">
        <v>919</v>
      </c>
      <c r="B889" s="247" t="s">
        <v>920</v>
      </c>
      <c r="C889" s="248">
        <v>14729.191</v>
      </c>
      <c r="D889" s="248">
        <v>17328.46</v>
      </c>
      <c r="E889" s="249">
        <f t="shared" si="26"/>
        <v>2599.2689999999984</v>
      </c>
      <c r="F889" s="247" t="s">
        <v>1863</v>
      </c>
      <c r="G889" s="247" t="s">
        <v>1651</v>
      </c>
      <c r="H889" s="247" t="s">
        <v>1653</v>
      </c>
      <c r="I889" s="247" t="s">
        <v>911</v>
      </c>
      <c r="J889" s="247" t="s">
        <v>1906</v>
      </c>
      <c r="K889" s="247" t="s">
        <v>1641</v>
      </c>
      <c r="L889" s="247" t="s">
        <v>2362</v>
      </c>
      <c r="M889" s="250">
        <v>0.32</v>
      </c>
      <c r="N889" s="251">
        <f t="shared" si="27"/>
        <v>831.7660799999995</v>
      </c>
    </row>
    <row r="890" spans="1:14" ht="15">
      <c r="A890" s="247" t="s">
        <v>919</v>
      </c>
      <c r="B890" s="247" t="s">
        <v>920</v>
      </c>
      <c r="C890" s="248">
        <v>27544.113999999998</v>
      </c>
      <c r="D890" s="248">
        <v>32404.84</v>
      </c>
      <c r="E890" s="249">
        <f t="shared" si="26"/>
        <v>4860.726000000002</v>
      </c>
      <c r="F890" s="247" t="s">
        <v>1863</v>
      </c>
      <c r="G890" s="247" t="s">
        <v>1651</v>
      </c>
      <c r="H890" s="247" t="s">
        <v>1653</v>
      </c>
      <c r="I890" s="247" t="s">
        <v>911</v>
      </c>
      <c r="J890" s="247" t="s">
        <v>1906</v>
      </c>
      <c r="K890" s="247" t="s">
        <v>1641</v>
      </c>
      <c r="L890" s="247" t="s">
        <v>2362</v>
      </c>
      <c r="M890" s="250">
        <v>0.32</v>
      </c>
      <c r="N890" s="251">
        <f t="shared" si="27"/>
        <v>1555.4323200000008</v>
      </c>
    </row>
    <row r="891" spans="1:14" ht="15">
      <c r="A891" s="247" t="s">
        <v>921</v>
      </c>
      <c r="B891" s="247" t="s">
        <v>1071</v>
      </c>
      <c r="C891" s="248">
        <v>0</v>
      </c>
      <c r="D891" s="248">
        <v>28857.44</v>
      </c>
      <c r="E891" s="249">
        <f t="shared" si="26"/>
        <v>28857.44</v>
      </c>
      <c r="F891" s="247" t="s">
        <v>1863</v>
      </c>
      <c r="G891" s="247" t="s">
        <v>1651</v>
      </c>
      <c r="H891" s="247" t="s">
        <v>1653</v>
      </c>
      <c r="I891" s="247" t="s">
        <v>911</v>
      </c>
      <c r="J891" s="247" t="s">
        <v>1906</v>
      </c>
      <c r="K891" s="247" t="s">
        <v>1647</v>
      </c>
      <c r="L891" s="247" t="s">
        <v>2362</v>
      </c>
      <c r="M891" s="250">
        <v>0.32</v>
      </c>
      <c r="N891" s="251">
        <f t="shared" si="27"/>
        <v>9234.380799999999</v>
      </c>
    </row>
    <row r="892" spans="1:14" ht="15">
      <c r="A892" s="247" t="s">
        <v>921</v>
      </c>
      <c r="B892" s="247" t="s">
        <v>1071</v>
      </c>
      <c r="C892" s="248">
        <v>0</v>
      </c>
      <c r="D892" s="248">
        <v>33367.35</v>
      </c>
      <c r="E892" s="249">
        <f t="shared" si="26"/>
        <v>33367.35</v>
      </c>
      <c r="F892" s="247" t="s">
        <v>1863</v>
      </c>
      <c r="G892" s="247" t="s">
        <v>1651</v>
      </c>
      <c r="H892" s="247" t="s">
        <v>1653</v>
      </c>
      <c r="I892" s="247" t="s">
        <v>911</v>
      </c>
      <c r="J892" s="247" t="s">
        <v>1906</v>
      </c>
      <c r="K892" s="247" t="s">
        <v>1647</v>
      </c>
      <c r="L892" s="247" t="s">
        <v>2362</v>
      </c>
      <c r="M892" s="250">
        <v>0.32</v>
      </c>
      <c r="N892" s="251">
        <f t="shared" si="27"/>
        <v>10677.552</v>
      </c>
    </row>
    <row r="893" spans="1:14" ht="15">
      <c r="A893" s="247" t="s">
        <v>914</v>
      </c>
      <c r="B893" s="247" t="s">
        <v>2684</v>
      </c>
      <c r="C893" s="248">
        <v>0</v>
      </c>
      <c r="D893" s="248">
        <v>6498.08</v>
      </c>
      <c r="E893" s="249">
        <f t="shared" si="26"/>
        <v>6498.08</v>
      </c>
      <c r="F893" s="247" t="s">
        <v>1863</v>
      </c>
      <c r="G893" s="247" t="s">
        <v>1651</v>
      </c>
      <c r="H893" s="247" t="s">
        <v>1652</v>
      </c>
      <c r="I893" s="247" t="s">
        <v>915</v>
      </c>
      <c r="J893" s="247" t="s">
        <v>916</v>
      </c>
      <c r="K893" s="247" t="s">
        <v>1660</v>
      </c>
      <c r="L893" s="247" t="s">
        <v>3069</v>
      </c>
      <c r="M893" s="250">
        <v>0.28</v>
      </c>
      <c r="N893" s="251">
        <f t="shared" si="27"/>
        <v>1819.4624000000001</v>
      </c>
    </row>
    <row r="894" spans="1:14" ht="15">
      <c r="A894" s="247" t="s">
        <v>914</v>
      </c>
      <c r="B894" s="247" t="s">
        <v>2684</v>
      </c>
      <c r="C894" s="248">
        <v>0</v>
      </c>
      <c r="D894" s="248">
        <v>26585.05</v>
      </c>
      <c r="E894" s="249">
        <f t="shared" si="26"/>
        <v>26585.05</v>
      </c>
      <c r="F894" s="247" t="s">
        <v>1863</v>
      </c>
      <c r="G894" s="247" t="s">
        <v>1651</v>
      </c>
      <c r="H894" s="247" t="s">
        <v>1652</v>
      </c>
      <c r="I894" s="247" t="s">
        <v>915</v>
      </c>
      <c r="J894" s="247" t="s">
        <v>916</v>
      </c>
      <c r="K894" s="247" t="s">
        <v>1660</v>
      </c>
      <c r="L894" s="247" t="s">
        <v>3069</v>
      </c>
      <c r="M894" s="250">
        <v>0.28</v>
      </c>
      <c r="N894" s="251">
        <f t="shared" si="27"/>
        <v>7443.814</v>
      </c>
    </row>
    <row r="895" spans="1:14" ht="15">
      <c r="A895" s="247" t="s">
        <v>917</v>
      </c>
      <c r="B895" s="247" t="s">
        <v>918</v>
      </c>
      <c r="C895" s="248">
        <v>0</v>
      </c>
      <c r="D895" s="248">
        <v>504725.76</v>
      </c>
      <c r="E895" s="249">
        <f t="shared" si="26"/>
        <v>504725.76</v>
      </c>
      <c r="F895" s="247" t="s">
        <v>1863</v>
      </c>
      <c r="G895" s="247" t="s">
        <v>1651</v>
      </c>
      <c r="H895" s="247" t="s">
        <v>1652</v>
      </c>
      <c r="I895" s="247" t="s">
        <v>915</v>
      </c>
      <c r="J895" s="247" t="s">
        <v>916</v>
      </c>
      <c r="K895" s="247" t="s">
        <v>1910</v>
      </c>
      <c r="L895" s="247" t="s">
        <v>3069</v>
      </c>
      <c r="M895" s="250">
        <v>0.28</v>
      </c>
      <c r="N895" s="251">
        <f t="shared" si="27"/>
        <v>141323.2128</v>
      </c>
    </row>
    <row r="896" spans="1:14" ht="15">
      <c r="A896" s="247" t="s">
        <v>917</v>
      </c>
      <c r="B896" s="247" t="s">
        <v>918</v>
      </c>
      <c r="C896" s="248">
        <v>0</v>
      </c>
      <c r="D896" s="248">
        <v>3696</v>
      </c>
      <c r="E896" s="249">
        <f t="shared" si="26"/>
        <v>3696</v>
      </c>
      <c r="F896" s="247" t="s">
        <v>1863</v>
      </c>
      <c r="G896" s="247" t="s">
        <v>1651</v>
      </c>
      <c r="H896" s="247" t="s">
        <v>1652</v>
      </c>
      <c r="I896" s="247" t="s">
        <v>915</v>
      </c>
      <c r="J896" s="247" t="s">
        <v>916</v>
      </c>
      <c r="K896" s="247" t="s">
        <v>1910</v>
      </c>
      <c r="L896" s="247" t="s">
        <v>3069</v>
      </c>
      <c r="M896" s="250">
        <v>0.28</v>
      </c>
      <c r="N896" s="251">
        <f t="shared" si="27"/>
        <v>1034.88</v>
      </c>
    </row>
    <row r="897" spans="1:14" ht="15">
      <c r="A897" s="247" t="s">
        <v>1072</v>
      </c>
      <c r="B897" s="247" t="s">
        <v>1073</v>
      </c>
      <c r="C897" s="248">
        <v>0</v>
      </c>
      <c r="D897" s="248">
        <v>11232.73</v>
      </c>
      <c r="E897" s="249">
        <f t="shared" si="26"/>
        <v>11232.73</v>
      </c>
      <c r="F897" s="247" t="s">
        <v>1863</v>
      </c>
      <c r="G897" s="247" t="s">
        <v>1651</v>
      </c>
      <c r="H897" s="247" t="s">
        <v>1653</v>
      </c>
      <c r="I897" s="247" t="s">
        <v>1074</v>
      </c>
      <c r="J897" s="247" t="s">
        <v>1075</v>
      </c>
      <c r="K897" s="247" t="s">
        <v>1660</v>
      </c>
      <c r="L897" s="247" t="s">
        <v>2362</v>
      </c>
      <c r="M897" s="250">
        <v>0.32</v>
      </c>
      <c r="N897" s="251">
        <f t="shared" si="27"/>
        <v>3594.4736</v>
      </c>
    </row>
    <row r="898" spans="1:14" ht="15">
      <c r="A898" s="247" t="s">
        <v>1076</v>
      </c>
      <c r="B898" s="247" t="s">
        <v>1077</v>
      </c>
      <c r="C898" s="248">
        <v>0</v>
      </c>
      <c r="D898" s="248">
        <v>300171.05</v>
      </c>
      <c r="E898" s="249">
        <f aca="true" t="shared" si="28" ref="E898:E961">+D898-C898</f>
        <v>300171.05</v>
      </c>
      <c r="F898" s="247" t="s">
        <v>1863</v>
      </c>
      <c r="G898" s="247" t="s">
        <v>1651</v>
      </c>
      <c r="H898" s="247" t="s">
        <v>1653</v>
      </c>
      <c r="I898" s="247" t="s">
        <v>1074</v>
      </c>
      <c r="J898" s="247" t="s">
        <v>1075</v>
      </c>
      <c r="K898" s="247" t="s">
        <v>1910</v>
      </c>
      <c r="L898" s="247" t="s">
        <v>2362</v>
      </c>
      <c r="M898" s="250">
        <v>0.32</v>
      </c>
      <c r="N898" s="251">
        <f aca="true" t="shared" si="29" ref="N898:N961">+M898*E898</f>
        <v>96054.736</v>
      </c>
    </row>
    <row r="899" spans="1:14" ht="15">
      <c r="A899" s="247" t="s">
        <v>1076</v>
      </c>
      <c r="B899" s="247" t="s">
        <v>1077</v>
      </c>
      <c r="C899" s="248">
        <v>0</v>
      </c>
      <c r="D899" s="248">
        <v>3656.04</v>
      </c>
      <c r="E899" s="249">
        <f t="shared" si="28"/>
        <v>3656.04</v>
      </c>
      <c r="F899" s="247" t="s">
        <v>1863</v>
      </c>
      <c r="G899" s="247" t="s">
        <v>1651</v>
      </c>
      <c r="H899" s="247" t="s">
        <v>1653</v>
      </c>
      <c r="I899" s="247" t="s">
        <v>1074</v>
      </c>
      <c r="J899" s="247" t="s">
        <v>1075</v>
      </c>
      <c r="K899" s="247" t="s">
        <v>1910</v>
      </c>
      <c r="L899" s="247" t="s">
        <v>2362</v>
      </c>
      <c r="M899" s="250">
        <v>0.32</v>
      </c>
      <c r="N899" s="251">
        <f t="shared" si="29"/>
        <v>1169.9328</v>
      </c>
    </row>
    <row r="900" spans="1:14" ht="15">
      <c r="A900" s="247" t="s">
        <v>1078</v>
      </c>
      <c r="B900" s="247" t="s">
        <v>1079</v>
      </c>
      <c r="C900" s="248">
        <v>53796.365999999995</v>
      </c>
      <c r="D900" s="248">
        <v>136539</v>
      </c>
      <c r="E900" s="249">
        <f t="shared" si="28"/>
        <v>82742.634</v>
      </c>
      <c r="F900" s="247" t="s">
        <v>1863</v>
      </c>
      <c r="G900" s="247" t="s">
        <v>1654</v>
      </c>
      <c r="H900" s="247" t="s">
        <v>1655</v>
      </c>
      <c r="I900" s="247" t="s">
        <v>1080</v>
      </c>
      <c r="J900" s="247" t="s">
        <v>1081</v>
      </c>
      <c r="K900" s="247" t="s">
        <v>1910</v>
      </c>
      <c r="L900" s="247" t="s">
        <v>2297</v>
      </c>
      <c r="M900" s="250">
        <v>0.24</v>
      </c>
      <c r="N900" s="251">
        <f t="shared" si="29"/>
        <v>19858.23216</v>
      </c>
    </row>
    <row r="901" spans="1:14" ht="15">
      <c r="A901" s="247" t="s">
        <v>1082</v>
      </c>
      <c r="B901" s="247" t="s">
        <v>1083</v>
      </c>
      <c r="C901" s="248">
        <v>0</v>
      </c>
      <c r="D901" s="248">
        <v>151697.99</v>
      </c>
      <c r="E901" s="249">
        <f t="shared" si="28"/>
        <v>151697.99</v>
      </c>
      <c r="F901" s="247" t="s">
        <v>1863</v>
      </c>
      <c r="G901" s="247" t="s">
        <v>1654</v>
      </c>
      <c r="H901" s="247" t="s">
        <v>1655</v>
      </c>
      <c r="I901" s="247" t="s">
        <v>1080</v>
      </c>
      <c r="J901" s="247" t="s">
        <v>1081</v>
      </c>
      <c r="K901" s="247" t="s">
        <v>1663</v>
      </c>
      <c r="L901" s="247" t="s">
        <v>2297</v>
      </c>
      <c r="M901" s="250">
        <v>0.24</v>
      </c>
      <c r="N901" s="251">
        <f t="shared" si="29"/>
        <v>36407.5176</v>
      </c>
    </row>
    <row r="902" spans="1:14" ht="15">
      <c r="A902" s="247" t="s">
        <v>1084</v>
      </c>
      <c r="B902" s="247" t="s">
        <v>1085</v>
      </c>
      <c r="C902" s="248">
        <v>0</v>
      </c>
      <c r="D902" s="248">
        <v>155203.36</v>
      </c>
      <c r="E902" s="249">
        <f t="shared" si="28"/>
        <v>155203.36</v>
      </c>
      <c r="F902" s="247" t="s">
        <v>1863</v>
      </c>
      <c r="G902" s="247" t="s">
        <v>1654</v>
      </c>
      <c r="H902" s="247" t="s">
        <v>1655</v>
      </c>
      <c r="I902" s="247" t="s">
        <v>1080</v>
      </c>
      <c r="J902" s="247" t="s">
        <v>1081</v>
      </c>
      <c r="K902" s="247" t="s">
        <v>1923</v>
      </c>
      <c r="L902" s="247" t="s">
        <v>2297</v>
      </c>
      <c r="M902" s="250">
        <v>0.24</v>
      </c>
      <c r="N902" s="251">
        <f t="shared" si="29"/>
        <v>37248.806399999994</v>
      </c>
    </row>
    <row r="903" spans="1:14" ht="15">
      <c r="A903" s="247" t="s">
        <v>1086</v>
      </c>
      <c r="B903" s="247" t="s">
        <v>1087</v>
      </c>
      <c r="C903" s="248">
        <v>0</v>
      </c>
      <c r="D903" s="248">
        <v>160771</v>
      </c>
      <c r="E903" s="249">
        <f t="shared" si="28"/>
        <v>160771</v>
      </c>
      <c r="F903" s="247" t="s">
        <v>1863</v>
      </c>
      <c r="G903" s="247" t="s">
        <v>1654</v>
      </c>
      <c r="H903" s="247" t="s">
        <v>1655</v>
      </c>
      <c r="I903" s="247" t="s">
        <v>1080</v>
      </c>
      <c r="J903" s="247" t="s">
        <v>1081</v>
      </c>
      <c r="K903" s="247" t="s">
        <v>2403</v>
      </c>
      <c r="L903" s="247" t="s">
        <v>2297</v>
      </c>
      <c r="M903" s="250">
        <v>0.24</v>
      </c>
      <c r="N903" s="251">
        <f t="shared" si="29"/>
        <v>38585.04</v>
      </c>
    </row>
    <row r="904" spans="1:14" ht="15">
      <c r="A904" s="247" t="s">
        <v>1088</v>
      </c>
      <c r="B904" s="247" t="s">
        <v>1089</v>
      </c>
      <c r="C904" s="248">
        <v>3792.3288000000002</v>
      </c>
      <c r="D904" s="248">
        <v>9625.2</v>
      </c>
      <c r="E904" s="249">
        <f t="shared" si="28"/>
        <v>5832.8712000000005</v>
      </c>
      <c r="F904" s="247" t="s">
        <v>1863</v>
      </c>
      <c r="G904" s="247" t="s">
        <v>1654</v>
      </c>
      <c r="H904" s="247" t="s">
        <v>1655</v>
      </c>
      <c r="I904" s="247" t="s">
        <v>1080</v>
      </c>
      <c r="J904" s="247" t="s">
        <v>1081</v>
      </c>
      <c r="K904" s="247" t="s">
        <v>2592</v>
      </c>
      <c r="L904" s="247" t="s">
        <v>2297</v>
      </c>
      <c r="M904" s="250">
        <v>0.24</v>
      </c>
      <c r="N904" s="251">
        <f t="shared" si="29"/>
        <v>1399.8890880000001</v>
      </c>
    </row>
    <row r="905" spans="1:14" ht="15">
      <c r="A905" s="247" t="s">
        <v>1090</v>
      </c>
      <c r="B905" s="247" t="s">
        <v>1091</v>
      </c>
      <c r="C905" s="248">
        <v>0</v>
      </c>
      <c r="D905" s="248">
        <v>116541.57</v>
      </c>
      <c r="E905" s="249">
        <f t="shared" si="28"/>
        <v>116541.57</v>
      </c>
      <c r="F905" s="247" t="s">
        <v>1863</v>
      </c>
      <c r="G905" s="247" t="s">
        <v>1654</v>
      </c>
      <c r="H905" s="247" t="s">
        <v>1655</v>
      </c>
      <c r="I905" s="247" t="s">
        <v>1080</v>
      </c>
      <c r="J905" s="247" t="s">
        <v>1081</v>
      </c>
      <c r="K905" s="247" t="s">
        <v>1670</v>
      </c>
      <c r="L905" s="247" t="s">
        <v>2297</v>
      </c>
      <c r="M905" s="250">
        <v>0.24</v>
      </c>
      <c r="N905" s="251">
        <f t="shared" si="29"/>
        <v>27969.9768</v>
      </c>
    </row>
    <row r="906" spans="1:14" ht="15">
      <c r="A906" s="247" t="s">
        <v>1092</v>
      </c>
      <c r="B906" s="247" t="s">
        <v>1093</v>
      </c>
      <c r="C906" s="248">
        <v>0</v>
      </c>
      <c r="D906" s="248">
        <v>269898.66</v>
      </c>
      <c r="E906" s="249">
        <f t="shared" si="28"/>
        <v>269898.66</v>
      </c>
      <c r="F906" s="247" t="s">
        <v>1863</v>
      </c>
      <c r="G906" s="247" t="s">
        <v>1654</v>
      </c>
      <c r="H906" s="247" t="s">
        <v>1655</v>
      </c>
      <c r="I906" s="247" t="s">
        <v>1080</v>
      </c>
      <c r="J906" s="247" t="s">
        <v>1081</v>
      </c>
      <c r="K906" s="247" t="s">
        <v>2597</v>
      </c>
      <c r="L906" s="247" t="s">
        <v>2297</v>
      </c>
      <c r="M906" s="250">
        <v>0.24</v>
      </c>
      <c r="N906" s="251">
        <f t="shared" si="29"/>
        <v>64775.67839999999</v>
      </c>
    </row>
    <row r="907" spans="1:14" ht="15">
      <c r="A907" s="247" t="s">
        <v>1094</v>
      </c>
      <c r="B907" s="247" t="s">
        <v>1095</v>
      </c>
      <c r="C907" s="248">
        <v>0</v>
      </c>
      <c r="D907" s="248">
        <v>279624.87</v>
      </c>
      <c r="E907" s="249">
        <f t="shared" si="28"/>
        <v>279624.87</v>
      </c>
      <c r="F907" s="247" t="s">
        <v>1863</v>
      </c>
      <c r="G907" s="247" t="s">
        <v>1654</v>
      </c>
      <c r="H907" s="247" t="s">
        <v>1655</v>
      </c>
      <c r="I907" s="247" t="s">
        <v>1080</v>
      </c>
      <c r="J907" s="247" t="s">
        <v>1081</v>
      </c>
      <c r="K907" s="247" t="s">
        <v>1673</v>
      </c>
      <c r="L907" s="247" t="s">
        <v>2297</v>
      </c>
      <c r="M907" s="250">
        <v>0.24</v>
      </c>
      <c r="N907" s="251">
        <f t="shared" si="29"/>
        <v>67109.9688</v>
      </c>
    </row>
    <row r="908" spans="1:14" ht="15">
      <c r="A908" s="247" t="s">
        <v>1521</v>
      </c>
      <c r="B908" s="247" t="s">
        <v>1522</v>
      </c>
      <c r="C908" s="248">
        <v>661</v>
      </c>
      <c r="D908" s="248">
        <v>1322</v>
      </c>
      <c r="E908" s="249">
        <f t="shared" si="28"/>
        <v>661</v>
      </c>
      <c r="F908" s="247" t="s">
        <v>1863</v>
      </c>
      <c r="G908" s="247" t="s">
        <v>1654</v>
      </c>
      <c r="H908" s="247" t="s">
        <v>1658</v>
      </c>
      <c r="I908" s="247" t="s">
        <v>1523</v>
      </c>
      <c r="J908" s="247" t="s">
        <v>1524</v>
      </c>
      <c r="K908" s="247" t="s">
        <v>1645</v>
      </c>
      <c r="L908" s="247" t="s">
        <v>2241</v>
      </c>
      <c r="M908" s="250">
        <v>0.2</v>
      </c>
      <c r="N908" s="251">
        <f t="shared" si="29"/>
        <v>132.20000000000002</v>
      </c>
    </row>
    <row r="909" spans="1:14" ht="15">
      <c r="A909" s="247" t="s">
        <v>1521</v>
      </c>
      <c r="B909" s="247" t="s">
        <v>1522</v>
      </c>
      <c r="C909" s="248">
        <v>6141</v>
      </c>
      <c r="D909" s="248">
        <v>12282</v>
      </c>
      <c r="E909" s="249">
        <f t="shared" si="28"/>
        <v>6141</v>
      </c>
      <c r="F909" s="247" t="s">
        <v>1863</v>
      </c>
      <c r="G909" s="247" t="s">
        <v>1654</v>
      </c>
      <c r="H909" s="247" t="s">
        <v>1658</v>
      </c>
      <c r="I909" s="247" t="s">
        <v>1523</v>
      </c>
      <c r="J909" s="247" t="s">
        <v>1524</v>
      </c>
      <c r="K909" s="247" t="s">
        <v>1645</v>
      </c>
      <c r="L909" s="247" t="s">
        <v>2241</v>
      </c>
      <c r="M909" s="250">
        <v>0.2</v>
      </c>
      <c r="N909" s="251">
        <f t="shared" si="29"/>
        <v>1228.2</v>
      </c>
    </row>
    <row r="910" spans="1:14" ht="15">
      <c r="A910" s="247" t="s">
        <v>1525</v>
      </c>
      <c r="B910" s="247" t="s">
        <v>1526</v>
      </c>
      <c r="C910" s="248">
        <v>0</v>
      </c>
      <c r="D910" s="248">
        <v>13220</v>
      </c>
      <c r="E910" s="249">
        <f t="shared" si="28"/>
        <v>13220</v>
      </c>
      <c r="F910" s="247" t="s">
        <v>1863</v>
      </c>
      <c r="G910" s="247" t="s">
        <v>1654</v>
      </c>
      <c r="H910" s="247" t="s">
        <v>1658</v>
      </c>
      <c r="I910" s="247" t="s">
        <v>1523</v>
      </c>
      <c r="J910" s="247" t="s">
        <v>1524</v>
      </c>
      <c r="K910" s="247" t="s">
        <v>1665</v>
      </c>
      <c r="L910" s="247" t="s">
        <v>2241</v>
      </c>
      <c r="M910" s="250">
        <v>0.2</v>
      </c>
      <c r="N910" s="251">
        <f t="shared" si="29"/>
        <v>2644</v>
      </c>
    </row>
    <row r="911" spans="1:14" ht="15">
      <c r="A911" s="247" t="s">
        <v>1525</v>
      </c>
      <c r="B911" s="247" t="s">
        <v>1526</v>
      </c>
      <c r="C911" s="248">
        <v>0</v>
      </c>
      <c r="D911" s="248">
        <v>12282</v>
      </c>
      <c r="E911" s="249">
        <f t="shared" si="28"/>
        <v>12282</v>
      </c>
      <c r="F911" s="247" t="s">
        <v>1863</v>
      </c>
      <c r="G911" s="247" t="s">
        <v>1654</v>
      </c>
      <c r="H911" s="247" t="s">
        <v>1658</v>
      </c>
      <c r="I911" s="247" t="s">
        <v>1523</v>
      </c>
      <c r="J911" s="247" t="s">
        <v>1524</v>
      </c>
      <c r="K911" s="247" t="s">
        <v>1665</v>
      </c>
      <c r="L911" s="247" t="s">
        <v>2241</v>
      </c>
      <c r="M911" s="250">
        <v>0.2</v>
      </c>
      <c r="N911" s="251">
        <f t="shared" si="29"/>
        <v>2456.4</v>
      </c>
    </row>
    <row r="912" spans="1:14" ht="15">
      <c r="A912" s="247" t="s">
        <v>1527</v>
      </c>
      <c r="B912" s="247" t="s">
        <v>1528</v>
      </c>
      <c r="C912" s="248">
        <v>2644</v>
      </c>
      <c r="D912" s="248">
        <v>13220</v>
      </c>
      <c r="E912" s="249">
        <f t="shared" si="28"/>
        <v>10576</v>
      </c>
      <c r="F912" s="247" t="s">
        <v>1863</v>
      </c>
      <c r="G912" s="247" t="s">
        <v>1654</v>
      </c>
      <c r="H912" s="247" t="s">
        <v>1658</v>
      </c>
      <c r="I912" s="247" t="s">
        <v>1523</v>
      </c>
      <c r="J912" s="247" t="s">
        <v>1524</v>
      </c>
      <c r="K912" s="247" t="s">
        <v>1923</v>
      </c>
      <c r="L912" s="247" t="s">
        <v>2241</v>
      </c>
      <c r="M912" s="250">
        <v>0.2</v>
      </c>
      <c r="N912" s="251">
        <f t="shared" si="29"/>
        <v>2115.2000000000003</v>
      </c>
    </row>
    <row r="913" spans="1:14" ht="15">
      <c r="A913" s="247" t="s">
        <v>1529</v>
      </c>
      <c r="B913" s="247" t="s">
        <v>1530</v>
      </c>
      <c r="C913" s="248">
        <v>0</v>
      </c>
      <c r="D913" s="248">
        <v>1983</v>
      </c>
      <c r="E913" s="249">
        <f t="shared" si="28"/>
        <v>1983</v>
      </c>
      <c r="F913" s="247" t="s">
        <v>1863</v>
      </c>
      <c r="G913" s="247" t="s">
        <v>1654</v>
      </c>
      <c r="H913" s="247" t="s">
        <v>1658</v>
      </c>
      <c r="I913" s="247" t="s">
        <v>1523</v>
      </c>
      <c r="J913" s="247" t="s">
        <v>1524</v>
      </c>
      <c r="K913" s="247" t="s">
        <v>2592</v>
      </c>
      <c r="L913" s="247" t="s">
        <v>2241</v>
      </c>
      <c r="M913" s="250">
        <v>0.2</v>
      </c>
      <c r="N913" s="251">
        <f t="shared" si="29"/>
        <v>396.6</v>
      </c>
    </row>
    <row r="914" spans="1:14" ht="15">
      <c r="A914" s="247" t="s">
        <v>1531</v>
      </c>
      <c r="B914" s="247" t="s">
        <v>1532</v>
      </c>
      <c r="C914" s="248">
        <v>0</v>
      </c>
      <c r="D914" s="248">
        <v>2644</v>
      </c>
      <c r="E914" s="249">
        <f t="shared" si="28"/>
        <v>2644</v>
      </c>
      <c r="F914" s="247" t="s">
        <v>1863</v>
      </c>
      <c r="G914" s="247" t="s">
        <v>1654</v>
      </c>
      <c r="H914" s="247" t="s">
        <v>1658</v>
      </c>
      <c r="I914" s="247" t="s">
        <v>1523</v>
      </c>
      <c r="J914" s="247" t="s">
        <v>1524</v>
      </c>
      <c r="K914" s="247" t="s">
        <v>1681</v>
      </c>
      <c r="L914" s="247" t="s">
        <v>2241</v>
      </c>
      <c r="M914" s="250">
        <v>0.2</v>
      </c>
      <c r="N914" s="251">
        <f t="shared" si="29"/>
        <v>528.8000000000001</v>
      </c>
    </row>
    <row r="915" spans="1:14" ht="15">
      <c r="A915" s="247" t="s">
        <v>1533</v>
      </c>
      <c r="B915" s="247" t="s">
        <v>1534</v>
      </c>
      <c r="C915" s="248">
        <v>0</v>
      </c>
      <c r="D915" s="248">
        <v>1983</v>
      </c>
      <c r="E915" s="249">
        <f t="shared" si="28"/>
        <v>1983</v>
      </c>
      <c r="F915" s="247" t="s">
        <v>1863</v>
      </c>
      <c r="G915" s="247" t="s">
        <v>1654</v>
      </c>
      <c r="H915" s="247" t="s">
        <v>1658</v>
      </c>
      <c r="I915" s="247" t="s">
        <v>1523</v>
      </c>
      <c r="J915" s="247" t="s">
        <v>1524</v>
      </c>
      <c r="K915" s="247" t="s">
        <v>358</v>
      </c>
      <c r="L915" s="247" t="s">
        <v>2241</v>
      </c>
      <c r="M915" s="250">
        <v>0.2</v>
      </c>
      <c r="N915" s="251">
        <f t="shared" si="29"/>
        <v>396.6</v>
      </c>
    </row>
    <row r="916" spans="1:14" ht="15">
      <c r="A916" s="247" t="s">
        <v>1535</v>
      </c>
      <c r="B916" s="247" t="s">
        <v>1536</v>
      </c>
      <c r="C916" s="248">
        <v>0</v>
      </c>
      <c r="D916" s="248">
        <v>2644</v>
      </c>
      <c r="E916" s="249">
        <f t="shared" si="28"/>
        <v>2644</v>
      </c>
      <c r="F916" s="247" t="s">
        <v>1863</v>
      </c>
      <c r="G916" s="247" t="s">
        <v>1654</v>
      </c>
      <c r="H916" s="247" t="s">
        <v>1658</v>
      </c>
      <c r="I916" s="247" t="s">
        <v>1523</v>
      </c>
      <c r="J916" s="247" t="s">
        <v>1524</v>
      </c>
      <c r="K916" s="247" t="s">
        <v>1690</v>
      </c>
      <c r="L916" s="247" t="s">
        <v>2241</v>
      </c>
      <c r="M916" s="250">
        <v>0.2</v>
      </c>
      <c r="N916" s="251">
        <f t="shared" si="29"/>
        <v>528.8000000000001</v>
      </c>
    </row>
    <row r="917" spans="1:14" ht="15">
      <c r="A917" s="247" t="s">
        <v>1535</v>
      </c>
      <c r="B917" s="247" t="s">
        <v>1536</v>
      </c>
      <c r="C917" s="248">
        <v>0</v>
      </c>
      <c r="D917" s="248">
        <v>818.8</v>
      </c>
      <c r="E917" s="249">
        <f t="shared" si="28"/>
        <v>818.8</v>
      </c>
      <c r="F917" s="247" t="s">
        <v>1863</v>
      </c>
      <c r="G917" s="247" t="s">
        <v>1654</v>
      </c>
      <c r="H917" s="247" t="s">
        <v>1658</v>
      </c>
      <c r="I917" s="247" t="s">
        <v>1523</v>
      </c>
      <c r="J917" s="247" t="s">
        <v>1524</v>
      </c>
      <c r="K917" s="247" t="s">
        <v>1690</v>
      </c>
      <c r="L917" s="247" t="s">
        <v>2241</v>
      </c>
      <c r="M917" s="250">
        <v>0.2</v>
      </c>
      <c r="N917" s="251">
        <f t="shared" si="29"/>
        <v>163.76</v>
      </c>
    </row>
    <row r="918" spans="1:14" ht="15">
      <c r="A918" s="247" t="s">
        <v>1537</v>
      </c>
      <c r="B918" s="247" t="s">
        <v>1538</v>
      </c>
      <c r="C918" s="248">
        <v>0</v>
      </c>
      <c r="D918" s="248">
        <v>2644</v>
      </c>
      <c r="E918" s="249">
        <f t="shared" si="28"/>
        <v>2644</v>
      </c>
      <c r="F918" s="247" t="s">
        <v>1863</v>
      </c>
      <c r="G918" s="247" t="s">
        <v>1654</v>
      </c>
      <c r="H918" s="247" t="s">
        <v>1658</v>
      </c>
      <c r="I918" s="247" t="s">
        <v>1523</v>
      </c>
      <c r="J918" s="247" t="s">
        <v>1524</v>
      </c>
      <c r="K918" s="247" t="s">
        <v>2361</v>
      </c>
      <c r="L918" s="247" t="s">
        <v>2241</v>
      </c>
      <c r="M918" s="250">
        <v>0.2</v>
      </c>
      <c r="N918" s="251">
        <f t="shared" si="29"/>
        <v>528.8000000000001</v>
      </c>
    </row>
    <row r="919" spans="1:14" ht="15">
      <c r="A919" s="247" t="s">
        <v>1537</v>
      </c>
      <c r="B919" s="247" t="s">
        <v>1538</v>
      </c>
      <c r="C919" s="248">
        <v>0</v>
      </c>
      <c r="D919" s="248">
        <v>4094</v>
      </c>
      <c r="E919" s="249">
        <f t="shared" si="28"/>
        <v>4094</v>
      </c>
      <c r="F919" s="247" t="s">
        <v>1863</v>
      </c>
      <c r="G919" s="247" t="s">
        <v>1654</v>
      </c>
      <c r="H919" s="247" t="s">
        <v>1658</v>
      </c>
      <c r="I919" s="247" t="s">
        <v>1523</v>
      </c>
      <c r="J919" s="247" t="s">
        <v>1524</v>
      </c>
      <c r="K919" s="247" t="s">
        <v>2361</v>
      </c>
      <c r="L919" s="247" t="s">
        <v>2241</v>
      </c>
      <c r="M919" s="250">
        <v>0.2</v>
      </c>
      <c r="N919" s="251">
        <f t="shared" si="29"/>
        <v>818.8000000000001</v>
      </c>
    </row>
    <row r="920" spans="1:14" ht="15">
      <c r="A920" s="247" t="s">
        <v>1539</v>
      </c>
      <c r="B920" s="247" t="s">
        <v>1540</v>
      </c>
      <c r="C920" s="248">
        <v>0</v>
      </c>
      <c r="D920" s="248">
        <v>2644</v>
      </c>
      <c r="E920" s="249">
        <f t="shared" si="28"/>
        <v>2644</v>
      </c>
      <c r="F920" s="247" t="s">
        <v>1863</v>
      </c>
      <c r="G920" s="247" t="s">
        <v>1654</v>
      </c>
      <c r="H920" s="247" t="s">
        <v>1658</v>
      </c>
      <c r="I920" s="247" t="s">
        <v>1523</v>
      </c>
      <c r="J920" s="247" t="s">
        <v>1524</v>
      </c>
      <c r="K920" s="247" t="s">
        <v>1694</v>
      </c>
      <c r="L920" s="247" t="s">
        <v>2241</v>
      </c>
      <c r="M920" s="250">
        <v>0.2</v>
      </c>
      <c r="N920" s="251">
        <f t="shared" si="29"/>
        <v>528.8000000000001</v>
      </c>
    </row>
    <row r="921" spans="1:14" ht="15">
      <c r="A921" s="247" t="s">
        <v>1541</v>
      </c>
      <c r="B921" s="247" t="s">
        <v>1542</v>
      </c>
      <c r="C921" s="248">
        <v>0</v>
      </c>
      <c r="D921" s="248">
        <v>14790</v>
      </c>
      <c r="E921" s="249">
        <f t="shared" si="28"/>
        <v>14790</v>
      </c>
      <c r="F921" s="247" t="s">
        <v>1863</v>
      </c>
      <c r="G921" s="247" t="s">
        <v>1654</v>
      </c>
      <c r="H921" s="247" t="s">
        <v>1658</v>
      </c>
      <c r="I921" s="247" t="s">
        <v>1523</v>
      </c>
      <c r="J921" s="247" t="s">
        <v>1524</v>
      </c>
      <c r="K921" s="247" t="s">
        <v>1710</v>
      </c>
      <c r="L921" s="247" t="s">
        <v>2241</v>
      </c>
      <c r="M921" s="250">
        <v>0.2</v>
      </c>
      <c r="N921" s="251">
        <f t="shared" si="29"/>
        <v>2958</v>
      </c>
    </row>
    <row r="922" spans="1:14" ht="15">
      <c r="A922" s="247" t="s">
        <v>1543</v>
      </c>
      <c r="B922" s="247" t="s">
        <v>1544</v>
      </c>
      <c r="C922" s="248">
        <v>0</v>
      </c>
      <c r="D922" s="248">
        <v>7395</v>
      </c>
      <c r="E922" s="249">
        <f t="shared" si="28"/>
        <v>7395</v>
      </c>
      <c r="F922" s="247" t="s">
        <v>1863</v>
      </c>
      <c r="G922" s="247" t="s">
        <v>1654</v>
      </c>
      <c r="H922" s="247" t="s">
        <v>1658</v>
      </c>
      <c r="I922" s="247" t="s">
        <v>1523</v>
      </c>
      <c r="J922" s="247" t="s">
        <v>1524</v>
      </c>
      <c r="K922" s="247" t="s">
        <v>2417</v>
      </c>
      <c r="L922" s="247" t="s">
        <v>2241</v>
      </c>
      <c r="M922" s="250">
        <v>0.2</v>
      </c>
      <c r="N922" s="251">
        <f t="shared" si="29"/>
        <v>1479</v>
      </c>
    </row>
    <row r="923" spans="1:14" ht="15">
      <c r="A923" s="247" t="s">
        <v>1545</v>
      </c>
      <c r="B923" s="247" t="s">
        <v>1546</v>
      </c>
      <c r="C923" s="248">
        <v>0</v>
      </c>
      <c r="D923" s="248">
        <v>7395</v>
      </c>
      <c r="E923" s="249">
        <f t="shared" si="28"/>
        <v>7395</v>
      </c>
      <c r="F923" s="247" t="s">
        <v>1863</v>
      </c>
      <c r="G923" s="247" t="s">
        <v>1654</v>
      </c>
      <c r="H923" s="247" t="s">
        <v>1658</v>
      </c>
      <c r="I923" s="247" t="s">
        <v>1523</v>
      </c>
      <c r="J923" s="247" t="s">
        <v>1524</v>
      </c>
      <c r="K923" s="247" t="s">
        <v>2417</v>
      </c>
      <c r="L923" s="247" t="s">
        <v>2241</v>
      </c>
      <c r="M923" s="250">
        <v>0.2</v>
      </c>
      <c r="N923" s="251">
        <f t="shared" si="29"/>
        <v>1479</v>
      </c>
    </row>
    <row r="924" spans="1:14" ht="15">
      <c r="A924" s="247" t="s">
        <v>1547</v>
      </c>
      <c r="B924" s="247" t="s">
        <v>1548</v>
      </c>
      <c r="C924" s="248">
        <v>661</v>
      </c>
      <c r="D924" s="248">
        <v>1322</v>
      </c>
      <c r="E924" s="249">
        <f t="shared" si="28"/>
        <v>661</v>
      </c>
      <c r="F924" s="247" t="s">
        <v>1863</v>
      </c>
      <c r="G924" s="247" t="s">
        <v>1654</v>
      </c>
      <c r="H924" s="247" t="s">
        <v>1658</v>
      </c>
      <c r="I924" s="247" t="s">
        <v>1523</v>
      </c>
      <c r="J924" s="247" t="s">
        <v>1549</v>
      </c>
      <c r="K924" s="247" t="s">
        <v>1630</v>
      </c>
      <c r="L924" s="247" t="s">
        <v>2241</v>
      </c>
      <c r="M924" s="250">
        <v>0.2</v>
      </c>
      <c r="N924" s="251">
        <f t="shared" si="29"/>
        <v>132.20000000000002</v>
      </c>
    </row>
    <row r="925" spans="1:14" ht="15">
      <c r="A925" s="247" t="s">
        <v>1547</v>
      </c>
      <c r="B925" s="247" t="s">
        <v>1548</v>
      </c>
      <c r="C925" s="248">
        <v>3070.5</v>
      </c>
      <c r="D925" s="248">
        <v>6141</v>
      </c>
      <c r="E925" s="249">
        <f t="shared" si="28"/>
        <v>3070.5</v>
      </c>
      <c r="F925" s="247" t="s">
        <v>1863</v>
      </c>
      <c r="G925" s="247" t="s">
        <v>1654</v>
      </c>
      <c r="H925" s="247" t="s">
        <v>1658</v>
      </c>
      <c r="I925" s="247" t="s">
        <v>1523</v>
      </c>
      <c r="J925" s="247" t="s">
        <v>1549</v>
      </c>
      <c r="K925" s="247" t="s">
        <v>1630</v>
      </c>
      <c r="L925" s="247" t="s">
        <v>2241</v>
      </c>
      <c r="M925" s="250">
        <v>0.2</v>
      </c>
      <c r="N925" s="251">
        <f t="shared" si="29"/>
        <v>614.1</v>
      </c>
    </row>
    <row r="926" spans="1:14" ht="15">
      <c r="A926" s="247" t="s">
        <v>1550</v>
      </c>
      <c r="B926" s="247" t="s">
        <v>1551</v>
      </c>
      <c r="C926" s="248">
        <v>0</v>
      </c>
      <c r="D926" s="248">
        <v>1983</v>
      </c>
      <c r="E926" s="249">
        <f t="shared" si="28"/>
        <v>1983</v>
      </c>
      <c r="F926" s="247" t="s">
        <v>1863</v>
      </c>
      <c r="G926" s="247" t="s">
        <v>1654</v>
      </c>
      <c r="H926" s="247" t="s">
        <v>1658</v>
      </c>
      <c r="I926" s="247" t="s">
        <v>1523</v>
      </c>
      <c r="J926" s="247" t="s">
        <v>1549</v>
      </c>
      <c r="K926" s="247" t="s">
        <v>1864</v>
      </c>
      <c r="L926" s="247" t="s">
        <v>2241</v>
      </c>
      <c r="M926" s="250">
        <v>0.2</v>
      </c>
      <c r="N926" s="251">
        <f t="shared" si="29"/>
        <v>396.6</v>
      </c>
    </row>
    <row r="927" spans="1:14" ht="15">
      <c r="A927" s="247" t="s">
        <v>1550</v>
      </c>
      <c r="B927" s="247" t="s">
        <v>1551</v>
      </c>
      <c r="C927" s="248">
        <v>0</v>
      </c>
      <c r="D927" s="248">
        <v>12282</v>
      </c>
      <c r="E927" s="249">
        <f t="shared" si="28"/>
        <v>12282</v>
      </c>
      <c r="F927" s="247" t="s">
        <v>1863</v>
      </c>
      <c r="G927" s="247" t="s">
        <v>1654</v>
      </c>
      <c r="H927" s="247" t="s">
        <v>1658</v>
      </c>
      <c r="I927" s="247" t="s">
        <v>1523</v>
      </c>
      <c r="J927" s="247" t="s">
        <v>1549</v>
      </c>
      <c r="K927" s="247" t="s">
        <v>1864</v>
      </c>
      <c r="L927" s="247" t="s">
        <v>2241</v>
      </c>
      <c r="M927" s="250">
        <v>0.2</v>
      </c>
      <c r="N927" s="251">
        <f t="shared" si="29"/>
        <v>2456.4</v>
      </c>
    </row>
    <row r="928" spans="1:14" ht="15">
      <c r="A928" s="247" t="s">
        <v>1552</v>
      </c>
      <c r="B928" s="247" t="s">
        <v>1553</v>
      </c>
      <c r="C928" s="248">
        <v>0</v>
      </c>
      <c r="D928" s="248">
        <v>9915</v>
      </c>
      <c r="E928" s="249">
        <f t="shared" si="28"/>
        <v>9915</v>
      </c>
      <c r="F928" s="247" t="s">
        <v>1863</v>
      </c>
      <c r="G928" s="247" t="s">
        <v>1654</v>
      </c>
      <c r="H928" s="247" t="s">
        <v>1658</v>
      </c>
      <c r="I928" s="247" t="s">
        <v>1523</v>
      </c>
      <c r="J928" s="247" t="s">
        <v>1549</v>
      </c>
      <c r="K928" s="247" t="s">
        <v>1635</v>
      </c>
      <c r="L928" s="247" t="s">
        <v>2241</v>
      </c>
      <c r="M928" s="250">
        <v>0.2</v>
      </c>
      <c r="N928" s="251">
        <f t="shared" si="29"/>
        <v>1983</v>
      </c>
    </row>
    <row r="929" spans="1:14" ht="15">
      <c r="A929" s="247" t="s">
        <v>1552</v>
      </c>
      <c r="B929" s="247" t="s">
        <v>1553</v>
      </c>
      <c r="C929" s="248">
        <v>0</v>
      </c>
      <c r="D929" s="248">
        <v>8188</v>
      </c>
      <c r="E929" s="249">
        <f t="shared" si="28"/>
        <v>8188</v>
      </c>
      <c r="F929" s="247" t="s">
        <v>1863</v>
      </c>
      <c r="G929" s="247" t="s">
        <v>1654</v>
      </c>
      <c r="H929" s="247" t="s">
        <v>1658</v>
      </c>
      <c r="I929" s="247" t="s">
        <v>1523</v>
      </c>
      <c r="J929" s="247" t="s">
        <v>1549</v>
      </c>
      <c r="K929" s="247" t="s">
        <v>1635</v>
      </c>
      <c r="L929" s="247" t="s">
        <v>2241</v>
      </c>
      <c r="M929" s="250">
        <v>0.2</v>
      </c>
      <c r="N929" s="251">
        <f t="shared" si="29"/>
        <v>1637.6000000000001</v>
      </c>
    </row>
    <row r="930" spans="1:14" ht="15">
      <c r="A930" s="247" t="s">
        <v>1554</v>
      </c>
      <c r="B930" s="247" t="s">
        <v>1528</v>
      </c>
      <c r="C930" s="248">
        <v>0</v>
      </c>
      <c r="D930" s="248">
        <v>0</v>
      </c>
      <c r="E930" s="249">
        <f t="shared" si="28"/>
        <v>0</v>
      </c>
      <c r="F930" s="247" t="s">
        <v>1863</v>
      </c>
      <c r="G930" s="247" t="s">
        <v>1654</v>
      </c>
      <c r="H930" s="247" t="s">
        <v>1658</v>
      </c>
      <c r="I930" s="247" t="s">
        <v>1523</v>
      </c>
      <c r="J930" s="247" t="s">
        <v>1549</v>
      </c>
      <c r="K930" s="247" t="s">
        <v>1641</v>
      </c>
      <c r="L930" s="247" t="s">
        <v>2241</v>
      </c>
      <c r="M930" s="250">
        <v>0.2</v>
      </c>
      <c r="N930" s="251">
        <f t="shared" si="29"/>
        <v>0</v>
      </c>
    </row>
    <row r="931" spans="1:14" ht="15">
      <c r="A931" s="247" t="s">
        <v>1554</v>
      </c>
      <c r="B931" s="247" t="s">
        <v>1528</v>
      </c>
      <c r="C931" s="248">
        <v>0</v>
      </c>
      <c r="D931" s="248">
        <v>13220</v>
      </c>
      <c r="E931" s="249">
        <f t="shared" si="28"/>
        <v>13220</v>
      </c>
      <c r="F931" s="247" t="s">
        <v>1863</v>
      </c>
      <c r="G931" s="247" t="s">
        <v>1654</v>
      </c>
      <c r="H931" s="247" t="s">
        <v>1658</v>
      </c>
      <c r="I931" s="247" t="s">
        <v>1523</v>
      </c>
      <c r="J931" s="247" t="s">
        <v>1549</v>
      </c>
      <c r="K931" s="247" t="s">
        <v>1641</v>
      </c>
      <c r="L931" s="247" t="s">
        <v>2241</v>
      </c>
      <c r="M931" s="250">
        <v>0.2</v>
      </c>
      <c r="N931" s="251">
        <f t="shared" si="29"/>
        <v>2644</v>
      </c>
    </row>
    <row r="932" spans="1:14" ht="15">
      <c r="A932" s="247" t="s">
        <v>1555</v>
      </c>
      <c r="B932" s="247" t="s">
        <v>1556</v>
      </c>
      <c r="C932" s="248">
        <v>0</v>
      </c>
      <c r="D932" s="248">
        <v>1983</v>
      </c>
      <c r="E932" s="249">
        <f t="shared" si="28"/>
        <v>1983</v>
      </c>
      <c r="F932" s="247" t="s">
        <v>1863</v>
      </c>
      <c r="G932" s="247" t="s">
        <v>1654</v>
      </c>
      <c r="H932" s="247" t="s">
        <v>1658</v>
      </c>
      <c r="I932" s="247" t="s">
        <v>1523</v>
      </c>
      <c r="J932" s="247" t="s">
        <v>1549</v>
      </c>
      <c r="K932" s="247" t="s">
        <v>1910</v>
      </c>
      <c r="L932" s="247" t="s">
        <v>2241</v>
      </c>
      <c r="M932" s="250">
        <v>0.2</v>
      </c>
      <c r="N932" s="251">
        <f t="shared" si="29"/>
        <v>396.6</v>
      </c>
    </row>
    <row r="933" spans="1:14" ht="15">
      <c r="A933" s="247" t="s">
        <v>1557</v>
      </c>
      <c r="B933" s="247" t="s">
        <v>1532</v>
      </c>
      <c r="C933" s="248">
        <v>0</v>
      </c>
      <c r="D933" s="248">
        <v>2644</v>
      </c>
      <c r="E933" s="249">
        <f t="shared" si="28"/>
        <v>2644</v>
      </c>
      <c r="F933" s="247" t="s">
        <v>1863</v>
      </c>
      <c r="G933" s="247" t="s">
        <v>1654</v>
      </c>
      <c r="H933" s="247" t="s">
        <v>1658</v>
      </c>
      <c r="I933" s="247" t="s">
        <v>1523</v>
      </c>
      <c r="J933" s="247" t="s">
        <v>1549</v>
      </c>
      <c r="K933" s="247" t="s">
        <v>1665</v>
      </c>
      <c r="L933" s="247" t="s">
        <v>2241</v>
      </c>
      <c r="M933" s="250">
        <v>0.2</v>
      </c>
      <c r="N933" s="251">
        <f t="shared" si="29"/>
        <v>528.8000000000001</v>
      </c>
    </row>
    <row r="934" spans="1:14" ht="15">
      <c r="A934" s="247" t="s">
        <v>1558</v>
      </c>
      <c r="B934" s="247" t="s">
        <v>1559</v>
      </c>
      <c r="C934" s="248">
        <v>0</v>
      </c>
      <c r="D934" s="248">
        <v>1983</v>
      </c>
      <c r="E934" s="249">
        <f t="shared" si="28"/>
        <v>1983</v>
      </c>
      <c r="F934" s="247" t="s">
        <v>1863</v>
      </c>
      <c r="G934" s="247" t="s">
        <v>1654</v>
      </c>
      <c r="H934" s="247" t="s">
        <v>1658</v>
      </c>
      <c r="I934" s="247" t="s">
        <v>1523</v>
      </c>
      <c r="J934" s="247" t="s">
        <v>1549</v>
      </c>
      <c r="K934" s="247" t="s">
        <v>1923</v>
      </c>
      <c r="L934" s="247" t="s">
        <v>2241</v>
      </c>
      <c r="M934" s="250">
        <v>0.2</v>
      </c>
      <c r="N934" s="251">
        <f t="shared" si="29"/>
        <v>396.6</v>
      </c>
    </row>
    <row r="935" spans="1:14" ht="15">
      <c r="A935" s="247" t="s">
        <v>1560</v>
      </c>
      <c r="B935" s="247" t="s">
        <v>1538</v>
      </c>
      <c r="C935" s="248">
        <v>0</v>
      </c>
      <c r="D935" s="248">
        <v>2644</v>
      </c>
      <c r="E935" s="249">
        <f t="shared" si="28"/>
        <v>2644</v>
      </c>
      <c r="F935" s="247" t="s">
        <v>1863</v>
      </c>
      <c r="G935" s="247" t="s">
        <v>1654</v>
      </c>
      <c r="H935" s="247" t="s">
        <v>1658</v>
      </c>
      <c r="I935" s="247" t="s">
        <v>1523</v>
      </c>
      <c r="J935" s="247" t="s">
        <v>1549</v>
      </c>
      <c r="K935" s="247" t="s">
        <v>2375</v>
      </c>
      <c r="L935" s="247" t="s">
        <v>2241</v>
      </c>
      <c r="M935" s="250">
        <v>0.2</v>
      </c>
      <c r="N935" s="251">
        <f t="shared" si="29"/>
        <v>528.8000000000001</v>
      </c>
    </row>
    <row r="936" spans="1:14" ht="15">
      <c r="A936" s="247" t="s">
        <v>1560</v>
      </c>
      <c r="B936" s="247" t="s">
        <v>1538</v>
      </c>
      <c r="C936" s="248">
        <v>0</v>
      </c>
      <c r="D936" s="248">
        <v>4094</v>
      </c>
      <c r="E936" s="249">
        <f t="shared" si="28"/>
        <v>4094</v>
      </c>
      <c r="F936" s="247" t="s">
        <v>1863</v>
      </c>
      <c r="G936" s="247" t="s">
        <v>1654</v>
      </c>
      <c r="H936" s="247" t="s">
        <v>1658</v>
      </c>
      <c r="I936" s="247" t="s">
        <v>1523</v>
      </c>
      <c r="J936" s="247" t="s">
        <v>1549</v>
      </c>
      <c r="K936" s="247" t="s">
        <v>2375</v>
      </c>
      <c r="L936" s="247" t="s">
        <v>2241</v>
      </c>
      <c r="M936" s="250">
        <v>0.2</v>
      </c>
      <c r="N936" s="251">
        <f t="shared" si="29"/>
        <v>818.8000000000001</v>
      </c>
    </row>
    <row r="937" spans="1:14" ht="15">
      <c r="A937" s="247" t="s">
        <v>1561</v>
      </c>
      <c r="B937" s="247" t="s">
        <v>1536</v>
      </c>
      <c r="C937" s="248">
        <v>0</v>
      </c>
      <c r="D937" s="248">
        <v>2644</v>
      </c>
      <c r="E937" s="249">
        <f t="shared" si="28"/>
        <v>2644</v>
      </c>
      <c r="F937" s="247" t="s">
        <v>1863</v>
      </c>
      <c r="G937" s="247" t="s">
        <v>1654</v>
      </c>
      <c r="H937" s="247" t="s">
        <v>1658</v>
      </c>
      <c r="I937" s="247" t="s">
        <v>1523</v>
      </c>
      <c r="J937" s="247" t="s">
        <v>1549</v>
      </c>
      <c r="K937" s="247" t="s">
        <v>2592</v>
      </c>
      <c r="L937" s="247" t="s">
        <v>2241</v>
      </c>
      <c r="M937" s="250">
        <v>0.2</v>
      </c>
      <c r="N937" s="251">
        <f t="shared" si="29"/>
        <v>528.8000000000001</v>
      </c>
    </row>
    <row r="938" spans="1:14" ht="15">
      <c r="A938" s="247" t="s">
        <v>1561</v>
      </c>
      <c r="B938" s="247" t="s">
        <v>1536</v>
      </c>
      <c r="C938" s="248">
        <v>0</v>
      </c>
      <c r="D938" s="248">
        <v>818.8</v>
      </c>
      <c r="E938" s="249">
        <f t="shared" si="28"/>
        <v>818.8</v>
      </c>
      <c r="F938" s="247" t="s">
        <v>1863</v>
      </c>
      <c r="G938" s="247" t="s">
        <v>1654</v>
      </c>
      <c r="H938" s="247" t="s">
        <v>1658</v>
      </c>
      <c r="I938" s="247" t="s">
        <v>1523</v>
      </c>
      <c r="J938" s="247" t="s">
        <v>1549</v>
      </c>
      <c r="K938" s="247" t="s">
        <v>2592</v>
      </c>
      <c r="L938" s="247" t="s">
        <v>2241</v>
      </c>
      <c r="M938" s="250">
        <v>0.2</v>
      </c>
      <c r="N938" s="251">
        <f t="shared" si="29"/>
        <v>163.76</v>
      </c>
    </row>
    <row r="939" spans="1:14" ht="15">
      <c r="A939" s="247" t="s">
        <v>1562</v>
      </c>
      <c r="B939" s="247" t="s">
        <v>1563</v>
      </c>
      <c r="C939" s="248">
        <v>0</v>
      </c>
      <c r="D939" s="248">
        <v>2644</v>
      </c>
      <c r="E939" s="249">
        <f t="shared" si="28"/>
        <v>2644</v>
      </c>
      <c r="F939" s="247" t="s">
        <v>1863</v>
      </c>
      <c r="G939" s="247" t="s">
        <v>1654</v>
      </c>
      <c r="H939" s="247" t="s">
        <v>1658</v>
      </c>
      <c r="I939" s="247" t="s">
        <v>1523</v>
      </c>
      <c r="J939" s="247" t="s">
        <v>1549</v>
      </c>
      <c r="K939" s="247" t="s">
        <v>1681</v>
      </c>
      <c r="L939" s="247" t="s">
        <v>2241</v>
      </c>
      <c r="M939" s="250">
        <v>0.2</v>
      </c>
      <c r="N939" s="251">
        <f t="shared" si="29"/>
        <v>528.8000000000001</v>
      </c>
    </row>
    <row r="940" spans="1:14" ht="15">
      <c r="A940" s="247" t="s">
        <v>1564</v>
      </c>
      <c r="B940" s="247" t="s">
        <v>1565</v>
      </c>
      <c r="C940" s="248">
        <v>0</v>
      </c>
      <c r="D940" s="248">
        <v>29580</v>
      </c>
      <c r="E940" s="249">
        <f t="shared" si="28"/>
        <v>29580</v>
      </c>
      <c r="F940" s="247" t="s">
        <v>1863</v>
      </c>
      <c r="G940" s="247" t="s">
        <v>1654</v>
      </c>
      <c r="H940" s="247" t="s">
        <v>1658</v>
      </c>
      <c r="I940" s="247" t="s">
        <v>1523</v>
      </c>
      <c r="J940" s="247" t="s">
        <v>1549</v>
      </c>
      <c r="K940" s="247" t="s">
        <v>358</v>
      </c>
      <c r="L940" s="247" t="s">
        <v>2241</v>
      </c>
      <c r="M940" s="250">
        <v>0.2</v>
      </c>
      <c r="N940" s="251">
        <f t="shared" si="29"/>
        <v>5916</v>
      </c>
    </row>
    <row r="941" spans="1:14" ht="15">
      <c r="A941" s="247" t="s">
        <v>1566</v>
      </c>
      <c r="B941" s="247" t="s">
        <v>1567</v>
      </c>
      <c r="C941" s="248">
        <v>0</v>
      </c>
      <c r="D941" s="248">
        <v>14790</v>
      </c>
      <c r="E941" s="249">
        <f t="shared" si="28"/>
        <v>14790</v>
      </c>
      <c r="F941" s="247" t="s">
        <v>1863</v>
      </c>
      <c r="G941" s="247" t="s">
        <v>1654</v>
      </c>
      <c r="H941" s="247" t="s">
        <v>1658</v>
      </c>
      <c r="I941" s="247" t="s">
        <v>1523</v>
      </c>
      <c r="J941" s="247" t="s">
        <v>1549</v>
      </c>
      <c r="K941" s="247" t="s">
        <v>358</v>
      </c>
      <c r="L941" s="247" t="s">
        <v>2241</v>
      </c>
      <c r="M941" s="250">
        <v>0.2</v>
      </c>
      <c r="N941" s="251">
        <f t="shared" si="29"/>
        <v>2958</v>
      </c>
    </row>
    <row r="942" spans="1:14" ht="15">
      <c r="A942" s="247" t="s">
        <v>1568</v>
      </c>
      <c r="B942" s="247" t="s">
        <v>1753</v>
      </c>
      <c r="C942" s="248">
        <v>0</v>
      </c>
      <c r="D942" s="248">
        <v>68314.62</v>
      </c>
      <c r="E942" s="249">
        <f t="shared" si="28"/>
        <v>68314.62</v>
      </c>
      <c r="F942" s="247" t="s">
        <v>1863</v>
      </c>
      <c r="G942" s="247" t="s">
        <v>1654</v>
      </c>
      <c r="H942" s="247" t="s">
        <v>1658</v>
      </c>
      <c r="I942" s="247" t="s">
        <v>1523</v>
      </c>
      <c r="J942" s="247" t="s">
        <v>1754</v>
      </c>
      <c r="K942" s="247" t="s">
        <v>2417</v>
      </c>
      <c r="L942" s="247" t="s">
        <v>1755</v>
      </c>
      <c r="M942" s="250">
        <v>1</v>
      </c>
      <c r="N942" s="251">
        <f t="shared" si="29"/>
        <v>68314.62</v>
      </c>
    </row>
    <row r="943" spans="1:14" ht="15">
      <c r="A943" s="247" t="s">
        <v>1756</v>
      </c>
      <c r="B943" s="247" t="s">
        <v>1757</v>
      </c>
      <c r="C943" s="248">
        <v>0</v>
      </c>
      <c r="D943" s="248">
        <v>295800</v>
      </c>
      <c r="E943" s="249">
        <f t="shared" si="28"/>
        <v>295800</v>
      </c>
      <c r="F943" s="247" t="s">
        <v>1863</v>
      </c>
      <c r="G943" s="247" t="s">
        <v>1654</v>
      </c>
      <c r="H943" s="247" t="s">
        <v>1658</v>
      </c>
      <c r="I943" s="247" t="s">
        <v>1523</v>
      </c>
      <c r="J943" s="247" t="s">
        <v>1754</v>
      </c>
      <c r="K943" s="247" t="s">
        <v>1758</v>
      </c>
      <c r="L943" s="247" t="s">
        <v>1755</v>
      </c>
      <c r="M943" s="250">
        <v>1</v>
      </c>
      <c r="N943" s="251">
        <f t="shared" si="29"/>
        <v>295800</v>
      </c>
    </row>
    <row r="944" spans="1:14" ht="15">
      <c r="A944" s="247" t="s">
        <v>1759</v>
      </c>
      <c r="B944" s="247" t="s">
        <v>1760</v>
      </c>
      <c r="C944" s="248">
        <v>0</v>
      </c>
      <c r="D944" s="248">
        <v>73950</v>
      </c>
      <c r="E944" s="249">
        <f t="shared" si="28"/>
        <v>73950</v>
      </c>
      <c r="F944" s="247" t="s">
        <v>1863</v>
      </c>
      <c r="G944" s="247" t="s">
        <v>1654</v>
      </c>
      <c r="H944" s="247" t="s">
        <v>1658</v>
      </c>
      <c r="I944" s="247" t="s">
        <v>1523</v>
      </c>
      <c r="J944" s="247" t="s">
        <v>1754</v>
      </c>
      <c r="K944" s="247" t="s">
        <v>1717</v>
      </c>
      <c r="L944" s="247" t="s">
        <v>1755</v>
      </c>
      <c r="M944" s="250">
        <v>1</v>
      </c>
      <c r="N944" s="251">
        <f t="shared" si="29"/>
        <v>73950</v>
      </c>
    </row>
    <row r="945" spans="1:14" ht="15">
      <c r="A945" s="247" t="s">
        <v>1761</v>
      </c>
      <c r="B945" s="247" t="s">
        <v>1762</v>
      </c>
      <c r="C945" s="248">
        <v>0</v>
      </c>
      <c r="D945" s="248">
        <v>22185</v>
      </c>
      <c r="E945" s="249">
        <f t="shared" si="28"/>
        <v>22185</v>
      </c>
      <c r="F945" s="247" t="s">
        <v>1863</v>
      </c>
      <c r="G945" s="247" t="s">
        <v>1654</v>
      </c>
      <c r="H945" s="247" t="s">
        <v>1658</v>
      </c>
      <c r="I945" s="247" t="s">
        <v>1523</v>
      </c>
      <c r="J945" s="247" t="s">
        <v>1754</v>
      </c>
      <c r="K945" s="247" t="s">
        <v>1763</v>
      </c>
      <c r="L945" s="247" t="s">
        <v>1755</v>
      </c>
      <c r="M945" s="250">
        <v>1</v>
      </c>
      <c r="N945" s="251">
        <f t="shared" si="29"/>
        <v>22185</v>
      </c>
    </row>
    <row r="946" spans="1:14" ht="15">
      <c r="A946" s="247" t="s">
        <v>1764</v>
      </c>
      <c r="B946" s="247" t="s">
        <v>1765</v>
      </c>
      <c r="C946" s="248">
        <v>0</v>
      </c>
      <c r="D946" s="248">
        <v>14790</v>
      </c>
      <c r="E946" s="249">
        <f t="shared" si="28"/>
        <v>14790</v>
      </c>
      <c r="F946" s="247" t="s">
        <v>1863</v>
      </c>
      <c r="G946" s="247" t="s">
        <v>1654</v>
      </c>
      <c r="H946" s="247" t="s">
        <v>1658</v>
      </c>
      <c r="I946" s="247" t="s">
        <v>1523</v>
      </c>
      <c r="J946" s="247" t="s">
        <v>1754</v>
      </c>
      <c r="K946" s="247" t="s">
        <v>2406</v>
      </c>
      <c r="L946" s="247" t="s">
        <v>1755</v>
      </c>
      <c r="M946" s="250">
        <v>1</v>
      </c>
      <c r="N946" s="251">
        <f t="shared" si="29"/>
        <v>14790</v>
      </c>
    </row>
    <row r="947" spans="1:14" ht="15">
      <c r="A947" s="247" t="s">
        <v>1766</v>
      </c>
      <c r="B947" s="247" t="s">
        <v>1767</v>
      </c>
      <c r="C947" s="248">
        <v>0</v>
      </c>
      <c r="D947" s="248">
        <v>7395</v>
      </c>
      <c r="E947" s="249">
        <f t="shared" si="28"/>
        <v>7395</v>
      </c>
      <c r="F947" s="247" t="s">
        <v>1863</v>
      </c>
      <c r="G947" s="247" t="s">
        <v>1654</v>
      </c>
      <c r="H947" s="247" t="s">
        <v>1658</v>
      </c>
      <c r="I947" s="247" t="s">
        <v>1523</v>
      </c>
      <c r="J947" s="247" t="s">
        <v>1754</v>
      </c>
      <c r="K947" s="247" t="s">
        <v>2406</v>
      </c>
      <c r="L947" s="247" t="s">
        <v>1755</v>
      </c>
      <c r="M947" s="250">
        <v>1</v>
      </c>
      <c r="N947" s="251">
        <f t="shared" si="29"/>
        <v>7395</v>
      </c>
    </row>
    <row r="948" spans="1:14" ht="15">
      <c r="A948" s="247" t="s">
        <v>1768</v>
      </c>
      <c r="B948" s="247" t="s">
        <v>1769</v>
      </c>
      <c r="C948" s="248">
        <v>561.85</v>
      </c>
      <c r="D948" s="248">
        <v>661</v>
      </c>
      <c r="E948" s="249">
        <f t="shared" si="28"/>
        <v>99.14999999999998</v>
      </c>
      <c r="F948" s="247" t="s">
        <v>1863</v>
      </c>
      <c r="G948" s="247" t="s">
        <v>1654</v>
      </c>
      <c r="H948" s="247" t="s">
        <v>1658</v>
      </c>
      <c r="I948" s="247" t="s">
        <v>1523</v>
      </c>
      <c r="J948" s="247" t="s">
        <v>1754</v>
      </c>
      <c r="K948" s="247" t="s">
        <v>1665</v>
      </c>
      <c r="L948" s="247" t="s">
        <v>2312</v>
      </c>
      <c r="M948" s="250">
        <v>0.4</v>
      </c>
      <c r="N948" s="251">
        <f t="shared" si="29"/>
        <v>39.66</v>
      </c>
    </row>
    <row r="949" spans="1:14" ht="15">
      <c r="A949" s="247" t="s">
        <v>1768</v>
      </c>
      <c r="B949" s="247" t="s">
        <v>1769</v>
      </c>
      <c r="C949" s="248">
        <v>6959.8</v>
      </c>
      <c r="D949" s="248">
        <v>8188</v>
      </c>
      <c r="E949" s="249">
        <f t="shared" si="28"/>
        <v>1228.1999999999998</v>
      </c>
      <c r="F949" s="247" t="s">
        <v>1863</v>
      </c>
      <c r="G949" s="247" t="s">
        <v>1654</v>
      </c>
      <c r="H949" s="247" t="s">
        <v>1658</v>
      </c>
      <c r="I949" s="247" t="s">
        <v>1523</v>
      </c>
      <c r="J949" s="247" t="s">
        <v>1754</v>
      </c>
      <c r="K949" s="247" t="s">
        <v>1665</v>
      </c>
      <c r="L949" s="247" t="s">
        <v>2312</v>
      </c>
      <c r="M949" s="250">
        <v>0.4</v>
      </c>
      <c r="N949" s="251">
        <f t="shared" si="29"/>
        <v>491.28</v>
      </c>
    </row>
    <row r="950" spans="1:14" ht="15">
      <c r="A950" s="247" t="s">
        <v>1770</v>
      </c>
      <c r="B950" s="247" t="s">
        <v>1771</v>
      </c>
      <c r="C950" s="248">
        <v>0</v>
      </c>
      <c r="D950" s="248">
        <v>991.5</v>
      </c>
      <c r="E950" s="249">
        <f t="shared" si="28"/>
        <v>991.5</v>
      </c>
      <c r="F950" s="247" t="s">
        <v>1863</v>
      </c>
      <c r="G950" s="247" t="s">
        <v>1654</v>
      </c>
      <c r="H950" s="247" t="s">
        <v>1658</v>
      </c>
      <c r="I950" s="247" t="s">
        <v>1523</v>
      </c>
      <c r="J950" s="247" t="s">
        <v>1754</v>
      </c>
      <c r="K950" s="247" t="s">
        <v>1923</v>
      </c>
      <c r="L950" s="247" t="s">
        <v>2312</v>
      </c>
      <c r="M950" s="250">
        <v>0.4</v>
      </c>
      <c r="N950" s="251">
        <f t="shared" si="29"/>
        <v>396.6</v>
      </c>
    </row>
    <row r="951" spans="1:14" ht="15">
      <c r="A951" s="247" t="s">
        <v>1770</v>
      </c>
      <c r="B951" s="247" t="s">
        <v>1771</v>
      </c>
      <c r="C951" s="248">
        <v>0</v>
      </c>
      <c r="D951" s="248">
        <v>8188</v>
      </c>
      <c r="E951" s="249">
        <f t="shared" si="28"/>
        <v>8188</v>
      </c>
      <c r="F951" s="247" t="s">
        <v>1863</v>
      </c>
      <c r="G951" s="247" t="s">
        <v>1654</v>
      </c>
      <c r="H951" s="247" t="s">
        <v>1658</v>
      </c>
      <c r="I951" s="247" t="s">
        <v>1523</v>
      </c>
      <c r="J951" s="247" t="s">
        <v>1754</v>
      </c>
      <c r="K951" s="247" t="s">
        <v>1923</v>
      </c>
      <c r="L951" s="247" t="s">
        <v>2312</v>
      </c>
      <c r="M951" s="250">
        <v>0.4</v>
      </c>
      <c r="N951" s="251">
        <f t="shared" si="29"/>
        <v>3275.2000000000003</v>
      </c>
    </row>
    <row r="952" spans="1:14" ht="15">
      <c r="A952" s="247" t="s">
        <v>1772</v>
      </c>
      <c r="B952" s="247" t="s">
        <v>1553</v>
      </c>
      <c r="C952" s="248">
        <v>0</v>
      </c>
      <c r="D952" s="248">
        <v>6610</v>
      </c>
      <c r="E952" s="249">
        <f t="shared" si="28"/>
        <v>6610</v>
      </c>
      <c r="F952" s="247" t="s">
        <v>1863</v>
      </c>
      <c r="G952" s="247" t="s">
        <v>1654</v>
      </c>
      <c r="H952" s="247" t="s">
        <v>1658</v>
      </c>
      <c r="I952" s="247" t="s">
        <v>1523</v>
      </c>
      <c r="J952" s="247" t="s">
        <v>1754</v>
      </c>
      <c r="K952" s="247" t="s">
        <v>2375</v>
      </c>
      <c r="L952" s="247" t="s">
        <v>2312</v>
      </c>
      <c r="M952" s="250">
        <v>0.4</v>
      </c>
      <c r="N952" s="251">
        <f t="shared" si="29"/>
        <v>2644</v>
      </c>
    </row>
    <row r="953" spans="1:14" ht="15">
      <c r="A953" s="247" t="s">
        <v>1772</v>
      </c>
      <c r="B953" s="247" t="s">
        <v>1553</v>
      </c>
      <c r="C953" s="248">
        <v>0</v>
      </c>
      <c r="D953" s="248">
        <v>8188</v>
      </c>
      <c r="E953" s="249">
        <f t="shared" si="28"/>
        <v>8188</v>
      </c>
      <c r="F953" s="247" t="s">
        <v>1863</v>
      </c>
      <c r="G953" s="247" t="s">
        <v>1654</v>
      </c>
      <c r="H953" s="247" t="s">
        <v>1658</v>
      </c>
      <c r="I953" s="247" t="s">
        <v>1523</v>
      </c>
      <c r="J953" s="247" t="s">
        <v>1754</v>
      </c>
      <c r="K953" s="247" t="s">
        <v>2375</v>
      </c>
      <c r="L953" s="247" t="s">
        <v>2312</v>
      </c>
      <c r="M953" s="250">
        <v>0.4</v>
      </c>
      <c r="N953" s="251">
        <f t="shared" si="29"/>
        <v>3275.2000000000003</v>
      </c>
    </row>
    <row r="954" spans="1:14" ht="15">
      <c r="A954" s="247" t="s">
        <v>1773</v>
      </c>
      <c r="B954" s="247" t="s">
        <v>1774</v>
      </c>
      <c r="C954" s="248">
        <v>0</v>
      </c>
      <c r="D954" s="248">
        <v>991.5</v>
      </c>
      <c r="E954" s="249">
        <f t="shared" si="28"/>
        <v>991.5</v>
      </c>
      <c r="F954" s="247" t="s">
        <v>1863</v>
      </c>
      <c r="G954" s="247" t="s">
        <v>1654</v>
      </c>
      <c r="H954" s="247" t="s">
        <v>1658</v>
      </c>
      <c r="I954" s="247" t="s">
        <v>1523</v>
      </c>
      <c r="J954" s="247" t="s">
        <v>1754</v>
      </c>
      <c r="K954" s="247" t="s">
        <v>2361</v>
      </c>
      <c r="L954" s="247" t="s">
        <v>2312</v>
      </c>
      <c r="M954" s="250">
        <v>0.4</v>
      </c>
      <c r="N954" s="251">
        <f t="shared" si="29"/>
        <v>396.6</v>
      </c>
    </row>
    <row r="955" spans="1:14" ht="15">
      <c r="A955" s="247" t="s">
        <v>1775</v>
      </c>
      <c r="B955" s="247" t="s">
        <v>1776</v>
      </c>
      <c r="C955" s="248">
        <v>0</v>
      </c>
      <c r="D955" s="248">
        <v>991.5</v>
      </c>
      <c r="E955" s="249">
        <f t="shared" si="28"/>
        <v>991.5</v>
      </c>
      <c r="F955" s="247" t="s">
        <v>1863</v>
      </c>
      <c r="G955" s="247" t="s">
        <v>1654</v>
      </c>
      <c r="H955" s="247" t="s">
        <v>1658</v>
      </c>
      <c r="I955" s="247" t="s">
        <v>1523</v>
      </c>
      <c r="J955" s="247" t="s">
        <v>1754</v>
      </c>
      <c r="K955" s="247" t="s">
        <v>1694</v>
      </c>
      <c r="L955" s="247" t="s">
        <v>2312</v>
      </c>
      <c r="M955" s="250">
        <v>0.4</v>
      </c>
      <c r="N955" s="251">
        <f t="shared" si="29"/>
        <v>396.6</v>
      </c>
    </row>
    <row r="956" spans="1:14" ht="15">
      <c r="A956" s="247" t="s">
        <v>1777</v>
      </c>
      <c r="B956" s="247" t="s">
        <v>1536</v>
      </c>
      <c r="C956" s="248">
        <v>0</v>
      </c>
      <c r="D956" s="248">
        <v>2644</v>
      </c>
      <c r="E956" s="249">
        <f t="shared" si="28"/>
        <v>2644</v>
      </c>
      <c r="F956" s="247" t="s">
        <v>1863</v>
      </c>
      <c r="G956" s="247" t="s">
        <v>1654</v>
      </c>
      <c r="H956" s="247" t="s">
        <v>1658</v>
      </c>
      <c r="I956" s="247" t="s">
        <v>1523</v>
      </c>
      <c r="J956" s="247" t="s">
        <v>1754</v>
      </c>
      <c r="K956" s="247" t="s">
        <v>2321</v>
      </c>
      <c r="L956" s="247" t="s">
        <v>2312</v>
      </c>
      <c r="M956" s="250">
        <v>0.4</v>
      </c>
      <c r="N956" s="251">
        <f t="shared" si="29"/>
        <v>1057.6000000000001</v>
      </c>
    </row>
    <row r="957" spans="1:14" ht="15">
      <c r="A957" s="247" t="s">
        <v>1777</v>
      </c>
      <c r="B957" s="247" t="s">
        <v>1536</v>
      </c>
      <c r="C957" s="248">
        <v>0</v>
      </c>
      <c r="D957" s="248">
        <v>818.8</v>
      </c>
      <c r="E957" s="249">
        <f t="shared" si="28"/>
        <v>818.8</v>
      </c>
      <c r="F957" s="247" t="s">
        <v>1863</v>
      </c>
      <c r="G957" s="247" t="s">
        <v>1654</v>
      </c>
      <c r="H957" s="247" t="s">
        <v>1658</v>
      </c>
      <c r="I957" s="247" t="s">
        <v>1523</v>
      </c>
      <c r="J957" s="247" t="s">
        <v>1754</v>
      </c>
      <c r="K957" s="247" t="s">
        <v>2321</v>
      </c>
      <c r="L957" s="247" t="s">
        <v>2312</v>
      </c>
      <c r="M957" s="250">
        <v>0.4</v>
      </c>
      <c r="N957" s="251">
        <f t="shared" si="29"/>
        <v>327.52</v>
      </c>
    </row>
    <row r="958" spans="1:14" ht="15">
      <c r="A958" s="247" t="s">
        <v>1778</v>
      </c>
      <c r="B958" s="247" t="s">
        <v>1779</v>
      </c>
      <c r="C958" s="248">
        <v>0</v>
      </c>
      <c r="D958" s="248">
        <v>9915</v>
      </c>
      <c r="E958" s="249">
        <f t="shared" si="28"/>
        <v>9915</v>
      </c>
      <c r="F958" s="247" t="s">
        <v>1863</v>
      </c>
      <c r="G958" s="247" t="s">
        <v>1654</v>
      </c>
      <c r="H958" s="247" t="s">
        <v>1658</v>
      </c>
      <c r="I958" s="247" t="s">
        <v>1523</v>
      </c>
      <c r="J958" s="247" t="s">
        <v>1754</v>
      </c>
      <c r="K958" s="247" t="s">
        <v>1710</v>
      </c>
      <c r="L958" s="247" t="s">
        <v>2312</v>
      </c>
      <c r="M958" s="250">
        <v>0.4</v>
      </c>
      <c r="N958" s="251">
        <f t="shared" si="29"/>
        <v>3966</v>
      </c>
    </row>
    <row r="959" spans="1:14" ht="15">
      <c r="A959" s="247" t="s">
        <v>1780</v>
      </c>
      <c r="B959" s="247" t="s">
        <v>1528</v>
      </c>
      <c r="C959" s="248">
        <v>0</v>
      </c>
      <c r="D959" s="248">
        <v>29371.2</v>
      </c>
      <c r="E959" s="249">
        <f t="shared" si="28"/>
        <v>29371.2</v>
      </c>
      <c r="F959" s="247" t="s">
        <v>1863</v>
      </c>
      <c r="G959" s="247" t="s">
        <v>1654</v>
      </c>
      <c r="H959" s="247" t="s">
        <v>1658</v>
      </c>
      <c r="I959" s="247" t="s">
        <v>1523</v>
      </c>
      <c r="J959" s="247" t="s">
        <v>1754</v>
      </c>
      <c r="K959" s="247" t="s">
        <v>1716</v>
      </c>
      <c r="L959" s="247" t="s">
        <v>2312</v>
      </c>
      <c r="M959" s="250">
        <v>0.4</v>
      </c>
      <c r="N959" s="251">
        <f t="shared" si="29"/>
        <v>11748.480000000001</v>
      </c>
    </row>
    <row r="960" spans="1:14" ht="15">
      <c r="A960" s="247" t="s">
        <v>1781</v>
      </c>
      <c r="B960" s="247" t="s">
        <v>1782</v>
      </c>
      <c r="C960" s="248">
        <v>0</v>
      </c>
      <c r="D960" s="248">
        <v>991.5</v>
      </c>
      <c r="E960" s="249">
        <f t="shared" si="28"/>
        <v>991.5</v>
      </c>
      <c r="F960" s="247" t="s">
        <v>1863</v>
      </c>
      <c r="G960" s="247" t="s">
        <v>1654</v>
      </c>
      <c r="H960" s="247" t="s">
        <v>1658</v>
      </c>
      <c r="I960" s="247" t="s">
        <v>1523</v>
      </c>
      <c r="J960" s="247" t="s">
        <v>1754</v>
      </c>
      <c r="K960" s="247" t="s">
        <v>1718</v>
      </c>
      <c r="L960" s="247" t="s">
        <v>2312</v>
      </c>
      <c r="M960" s="250">
        <v>0.4</v>
      </c>
      <c r="N960" s="251">
        <f t="shared" si="29"/>
        <v>396.6</v>
      </c>
    </row>
    <row r="961" spans="1:14" ht="15">
      <c r="A961" s="247" t="s">
        <v>1783</v>
      </c>
      <c r="B961" s="247" t="s">
        <v>1532</v>
      </c>
      <c r="C961" s="248">
        <v>0</v>
      </c>
      <c r="D961" s="248">
        <v>2644</v>
      </c>
      <c r="E961" s="249">
        <f t="shared" si="28"/>
        <v>2644</v>
      </c>
      <c r="F961" s="247" t="s">
        <v>1863</v>
      </c>
      <c r="G961" s="247" t="s">
        <v>1654</v>
      </c>
      <c r="H961" s="247" t="s">
        <v>1658</v>
      </c>
      <c r="I961" s="247" t="s">
        <v>1523</v>
      </c>
      <c r="J961" s="247" t="s">
        <v>1754</v>
      </c>
      <c r="K961" s="247" t="s">
        <v>1718</v>
      </c>
      <c r="L961" s="247" t="s">
        <v>2312</v>
      </c>
      <c r="M961" s="250">
        <v>0.4</v>
      </c>
      <c r="N961" s="251">
        <f t="shared" si="29"/>
        <v>1057.6000000000001</v>
      </c>
    </row>
    <row r="962" spans="1:14" ht="15">
      <c r="A962" s="247" t="s">
        <v>1784</v>
      </c>
      <c r="B962" s="247" t="s">
        <v>1785</v>
      </c>
      <c r="C962" s="248">
        <v>0</v>
      </c>
      <c r="D962" s="248">
        <v>991.5</v>
      </c>
      <c r="E962" s="249">
        <f aca="true" t="shared" si="30" ref="E962:E1025">+D962-C962</f>
        <v>991.5</v>
      </c>
      <c r="F962" s="247" t="s">
        <v>1863</v>
      </c>
      <c r="G962" s="247" t="s">
        <v>1654</v>
      </c>
      <c r="H962" s="247" t="s">
        <v>1658</v>
      </c>
      <c r="I962" s="247" t="s">
        <v>1523</v>
      </c>
      <c r="J962" s="247" t="s">
        <v>1754</v>
      </c>
      <c r="K962" s="247" t="s">
        <v>1786</v>
      </c>
      <c r="L962" s="247" t="s">
        <v>2312</v>
      </c>
      <c r="M962" s="250">
        <v>0.4</v>
      </c>
      <c r="N962" s="251">
        <f aca="true" t="shared" si="31" ref="N962:N1025">+M962*E962</f>
        <v>396.6</v>
      </c>
    </row>
    <row r="963" spans="1:14" ht="15">
      <c r="A963" s="247" t="s">
        <v>1787</v>
      </c>
      <c r="B963" s="247" t="s">
        <v>1788</v>
      </c>
      <c r="C963" s="248">
        <v>0</v>
      </c>
      <c r="D963" s="248">
        <v>9915</v>
      </c>
      <c r="E963" s="249">
        <f t="shared" si="30"/>
        <v>9915</v>
      </c>
      <c r="F963" s="247" t="s">
        <v>1863</v>
      </c>
      <c r="G963" s="247" t="s">
        <v>1654</v>
      </c>
      <c r="H963" s="247" t="s">
        <v>1658</v>
      </c>
      <c r="I963" s="247" t="s">
        <v>1523</v>
      </c>
      <c r="J963" s="247" t="s">
        <v>1754</v>
      </c>
      <c r="K963" s="247" t="s">
        <v>2971</v>
      </c>
      <c r="L963" s="247" t="s">
        <v>2312</v>
      </c>
      <c r="M963" s="250">
        <v>0.4</v>
      </c>
      <c r="N963" s="251">
        <f t="shared" si="31"/>
        <v>3966</v>
      </c>
    </row>
    <row r="964" spans="1:14" ht="15">
      <c r="A964" s="247" t="s">
        <v>1789</v>
      </c>
      <c r="B964" s="247" t="s">
        <v>1790</v>
      </c>
      <c r="C964" s="248">
        <v>0</v>
      </c>
      <c r="D964" s="248">
        <v>26629.66</v>
      </c>
      <c r="E964" s="249">
        <f t="shared" si="30"/>
        <v>26629.66</v>
      </c>
      <c r="F964" s="247" t="s">
        <v>1863</v>
      </c>
      <c r="G964" s="247" t="s">
        <v>1654</v>
      </c>
      <c r="H964" s="247" t="s">
        <v>1658</v>
      </c>
      <c r="I964" s="247" t="s">
        <v>1523</v>
      </c>
      <c r="J964" s="247" t="s">
        <v>1754</v>
      </c>
      <c r="K964" s="247" t="s">
        <v>1791</v>
      </c>
      <c r="L964" s="247" t="s">
        <v>2312</v>
      </c>
      <c r="M964" s="250">
        <v>0.4</v>
      </c>
      <c r="N964" s="251">
        <f t="shared" si="31"/>
        <v>10651.864000000001</v>
      </c>
    </row>
    <row r="965" spans="1:14" ht="15">
      <c r="A965" s="247" t="s">
        <v>1792</v>
      </c>
      <c r="B965" s="247" t="s">
        <v>1793</v>
      </c>
      <c r="C965" s="248">
        <v>0</v>
      </c>
      <c r="D965" s="248">
        <v>7007.81</v>
      </c>
      <c r="E965" s="249">
        <f t="shared" si="30"/>
        <v>7007.81</v>
      </c>
      <c r="F965" s="247" t="s">
        <v>1863</v>
      </c>
      <c r="G965" s="247" t="s">
        <v>1654</v>
      </c>
      <c r="H965" s="247" t="s">
        <v>1658</v>
      </c>
      <c r="I965" s="247" t="s">
        <v>1523</v>
      </c>
      <c r="J965" s="247" t="s">
        <v>1754</v>
      </c>
      <c r="K965" s="247" t="s">
        <v>1794</v>
      </c>
      <c r="L965" s="247" t="s">
        <v>2312</v>
      </c>
      <c r="M965" s="250">
        <v>0.4</v>
      </c>
      <c r="N965" s="251">
        <f t="shared" si="31"/>
        <v>2803.1240000000003</v>
      </c>
    </row>
    <row r="966" spans="1:14" ht="15">
      <c r="A966" s="247" t="s">
        <v>1792</v>
      </c>
      <c r="B966" s="247" t="s">
        <v>1793</v>
      </c>
      <c r="C966" s="248">
        <v>0</v>
      </c>
      <c r="D966" s="248">
        <v>4340.46</v>
      </c>
      <c r="E966" s="249">
        <f t="shared" si="30"/>
        <v>4340.46</v>
      </c>
      <c r="F966" s="247" t="s">
        <v>1863</v>
      </c>
      <c r="G966" s="247" t="s">
        <v>1654</v>
      </c>
      <c r="H966" s="247" t="s">
        <v>1658</v>
      </c>
      <c r="I966" s="247" t="s">
        <v>1523</v>
      </c>
      <c r="J966" s="247" t="s">
        <v>1754</v>
      </c>
      <c r="K966" s="247" t="s">
        <v>1794</v>
      </c>
      <c r="L966" s="247" t="s">
        <v>2312</v>
      </c>
      <c r="M966" s="250">
        <v>0.4</v>
      </c>
      <c r="N966" s="251">
        <f t="shared" si="31"/>
        <v>1736.1840000000002</v>
      </c>
    </row>
    <row r="967" spans="1:14" ht="15">
      <c r="A967" s="247" t="s">
        <v>1795</v>
      </c>
      <c r="B967" s="247" t="s">
        <v>1796</v>
      </c>
      <c r="C967" s="248">
        <v>0</v>
      </c>
      <c r="D967" s="248">
        <v>13850</v>
      </c>
      <c r="E967" s="249">
        <f t="shared" si="30"/>
        <v>13850</v>
      </c>
      <c r="F967" s="247" t="s">
        <v>1863</v>
      </c>
      <c r="G967" s="247" t="s">
        <v>1654</v>
      </c>
      <c r="H967" s="247" t="s">
        <v>1658</v>
      </c>
      <c r="I967" s="247" t="s">
        <v>1523</v>
      </c>
      <c r="J967" s="247" t="s">
        <v>1797</v>
      </c>
      <c r="K967" s="247" t="s">
        <v>1910</v>
      </c>
      <c r="L967" s="247" t="s">
        <v>1755</v>
      </c>
      <c r="M967" s="250">
        <v>1</v>
      </c>
      <c r="N967" s="251">
        <f t="shared" si="31"/>
        <v>13850</v>
      </c>
    </row>
    <row r="968" spans="1:14" ht="15">
      <c r="A968" s="247" t="s">
        <v>1798</v>
      </c>
      <c r="B968" s="247" t="s">
        <v>1799</v>
      </c>
      <c r="C968" s="248">
        <v>0</v>
      </c>
      <c r="D968" s="248">
        <v>10387.5</v>
      </c>
      <c r="E968" s="249">
        <f t="shared" si="30"/>
        <v>10387.5</v>
      </c>
      <c r="F968" s="247" t="s">
        <v>1863</v>
      </c>
      <c r="G968" s="247" t="s">
        <v>1654</v>
      </c>
      <c r="H968" s="247" t="s">
        <v>1658</v>
      </c>
      <c r="I968" s="247" t="s">
        <v>1523</v>
      </c>
      <c r="J968" s="247" t="s">
        <v>1797</v>
      </c>
      <c r="K968" s="247" t="s">
        <v>1910</v>
      </c>
      <c r="L968" s="247" t="s">
        <v>1755</v>
      </c>
      <c r="M968" s="250">
        <v>1</v>
      </c>
      <c r="N968" s="251">
        <f t="shared" si="31"/>
        <v>10387.5</v>
      </c>
    </row>
    <row r="969" spans="1:14" ht="15">
      <c r="A969" s="247" t="s">
        <v>1800</v>
      </c>
      <c r="B969" s="247" t="s">
        <v>1801</v>
      </c>
      <c r="C969" s="248">
        <v>0</v>
      </c>
      <c r="D969" s="248">
        <v>41550</v>
      </c>
      <c r="E969" s="249">
        <f t="shared" si="30"/>
        <v>41550</v>
      </c>
      <c r="F969" s="247" t="s">
        <v>1863</v>
      </c>
      <c r="G969" s="247" t="s">
        <v>1654</v>
      </c>
      <c r="H969" s="247" t="s">
        <v>1658</v>
      </c>
      <c r="I969" s="247" t="s">
        <v>1523</v>
      </c>
      <c r="J969" s="247" t="s">
        <v>1797</v>
      </c>
      <c r="K969" s="247" t="s">
        <v>1910</v>
      </c>
      <c r="L969" s="247" t="s">
        <v>1755</v>
      </c>
      <c r="M969" s="250">
        <v>1</v>
      </c>
      <c r="N969" s="251">
        <f t="shared" si="31"/>
        <v>41550</v>
      </c>
    </row>
    <row r="970" spans="1:14" ht="15">
      <c r="A970" s="247" t="s">
        <v>1802</v>
      </c>
      <c r="B970" s="247" t="s">
        <v>1803</v>
      </c>
      <c r="C970" s="248">
        <v>0</v>
      </c>
      <c r="D970" s="248">
        <v>13850</v>
      </c>
      <c r="E970" s="249">
        <f t="shared" si="30"/>
        <v>13850</v>
      </c>
      <c r="F970" s="247" t="s">
        <v>1863</v>
      </c>
      <c r="G970" s="247" t="s">
        <v>1654</v>
      </c>
      <c r="H970" s="247" t="s">
        <v>1658</v>
      </c>
      <c r="I970" s="247" t="s">
        <v>1523</v>
      </c>
      <c r="J970" s="247" t="s">
        <v>1797</v>
      </c>
      <c r="K970" s="247" t="s">
        <v>1910</v>
      </c>
      <c r="L970" s="247" t="s">
        <v>1755</v>
      </c>
      <c r="M970" s="250">
        <v>1</v>
      </c>
      <c r="N970" s="251">
        <f t="shared" si="31"/>
        <v>13850</v>
      </c>
    </row>
    <row r="971" spans="1:14" ht="15">
      <c r="A971" s="247" t="s">
        <v>1804</v>
      </c>
      <c r="B971" s="247" t="s">
        <v>1805</v>
      </c>
      <c r="C971" s="248">
        <v>0</v>
      </c>
      <c r="D971" s="248">
        <v>13850</v>
      </c>
      <c r="E971" s="249">
        <f t="shared" si="30"/>
        <v>13850</v>
      </c>
      <c r="F971" s="247" t="s">
        <v>1863</v>
      </c>
      <c r="G971" s="247" t="s">
        <v>1654</v>
      </c>
      <c r="H971" s="247" t="s">
        <v>1658</v>
      </c>
      <c r="I971" s="247" t="s">
        <v>1523</v>
      </c>
      <c r="J971" s="247" t="s">
        <v>1797</v>
      </c>
      <c r="K971" s="247" t="s">
        <v>1910</v>
      </c>
      <c r="L971" s="247" t="s">
        <v>1755</v>
      </c>
      <c r="M971" s="250">
        <v>1</v>
      </c>
      <c r="N971" s="251">
        <f t="shared" si="31"/>
        <v>13850</v>
      </c>
    </row>
    <row r="972" spans="1:14" ht="15">
      <c r="A972" s="247" t="s">
        <v>1806</v>
      </c>
      <c r="B972" s="247" t="s">
        <v>1807</v>
      </c>
      <c r="C972" s="248">
        <v>0</v>
      </c>
      <c r="D972" s="248">
        <v>13850</v>
      </c>
      <c r="E972" s="249">
        <f t="shared" si="30"/>
        <v>13850</v>
      </c>
      <c r="F972" s="247" t="s">
        <v>1863</v>
      </c>
      <c r="G972" s="247" t="s">
        <v>1654</v>
      </c>
      <c r="H972" s="247" t="s">
        <v>1658</v>
      </c>
      <c r="I972" s="247" t="s">
        <v>1523</v>
      </c>
      <c r="J972" s="247" t="s">
        <v>1797</v>
      </c>
      <c r="K972" s="247" t="s">
        <v>1910</v>
      </c>
      <c r="L972" s="247" t="s">
        <v>1755</v>
      </c>
      <c r="M972" s="250">
        <v>1</v>
      </c>
      <c r="N972" s="251">
        <f t="shared" si="31"/>
        <v>13850</v>
      </c>
    </row>
    <row r="973" spans="1:14" ht="15">
      <c r="A973" s="247" t="s">
        <v>1808</v>
      </c>
      <c r="B973" s="247" t="s">
        <v>1809</v>
      </c>
      <c r="C973" s="248">
        <v>0</v>
      </c>
      <c r="D973" s="248">
        <v>7342.8</v>
      </c>
      <c r="E973" s="249">
        <f t="shared" si="30"/>
        <v>7342.8</v>
      </c>
      <c r="F973" s="247" t="s">
        <v>1863</v>
      </c>
      <c r="G973" s="247" t="s">
        <v>1654</v>
      </c>
      <c r="H973" s="247" t="s">
        <v>1658</v>
      </c>
      <c r="I973" s="247" t="s">
        <v>1523</v>
      </c>
      <c r="J973" s="247" t="s">
        <v>1797</v>
      </c>
      <c r="K973" s="247" t="s">
        <v>1651</v>
      </c>
      <c r="L973" s="247" t="s">
        <v>2312</v>
      </c>
      <c r="M973" s="250">
        <v>0.4</v>
      </c>
      <c r="N973" s="251">
        <f t="shared" si="31"/>
        <v>2937.1200000000003</v>
      </c>
    </row>
    <row r="974" spans="1:14" ht="15">
      <c r="A974" s="247" t="s">
        <v>1808</v>
      </c>
      <c r="B974" s="247" t="s">
        <v>1809</v>
      </c>
      <c r="C974" s="248">
        <v>0</v>
      </c>
      <c r="D974" s="248">
        <v>4548</v>
      </c>
      <c r="E974" s="249">
        <f t="shared" si="30"/>
        <v>4548</v>
      </c>
      <c r="F974" s="247" t="s">
        <v>1863</v>
      </c>
      <c r="G974" s="247" t="s">
        <v>1654</v>
      </c>
      <c r="H974" s="247" t="s">
        <v>1658</v>
      </c>
      <c r="I974" s="247" t="s">
        <v>1523</v>
      </c>
      <c r="J974" s="247" t="s">
        <v>1797</v>
      </c>
      <c r="K974" s="247" t="s">
        <v>1651</v>
      </c>
      <c r="L974" s="247" t="s">
        <v>2312</v>
      </c>
      <c r="M974" s="250">
        <v>0.4</v>
      </c>
      <c r="N974" s="251">
        <f t="shared" si="31"/>
        <v>1819.2</v>
      </c>
    </row>
    <row r="975" spans="1:14" ht="15">
      <c r="A975" s="247" t="s">
        <v>1810</v>
      </c>
      <c r="B975" s="247" t="s">
        <v>1811</v>
      </c>
      <c r="C975" s="248">
        <v>0</v>
      </c>
      <c r="D975" s="248">
        <v>2202.84</v>
      </c>
      <c r="E975" s="249">
        <f t="shared" si="30"/>
        <v>2202.84</v>
      </c>
      <c r="F975" s="247" t="s">
        <v>1863</v>
      </c>
      <c r="G975" s="247" t="s">
        <v>1654</v>
      </c>
      <c r="H975" s="247" t="s">
        <v>1658</v>
      </c>
      <c r="I975" s="247" t="s">
        <v>1523</v>
      </c>
      <c r="J975" s="247" t="s">
        <v>1797</v>
      </c>
      <c r="K975" s="247" t="s">
        <v>1651</v>
      </c>
      <c r="L975" s="247" t="s">
        <v>2312</v>
      </c>
      <c r="M975" s="250">
        <v>0.4</v>
      </c>
      <c r="N975" s="251">
        <f t="shared" si="31"/>
        <v>881.1360000000001</v>
      </c>
    </row>
    <row r="976" spans="1:14" ht="15">
      <c r="A976" s="247" t="s">
        <v>1810</v>
      </c>
      <c r="B976" s="247" t="s">
        <v>1811</v>
      </c>
      <c r="C976" s="248">
        <v>0</v>
      </c>
      <c r="D976" s="248">
        <v>13644</v>
      </c>
      <c r="E976" s="249">
        <f t="shared" si="30"/>
        <v>13644</v>
      </c>
      <c r="F976" s="247" t="s">
        <v>1863</v>
      </c>
      <c r="G976" s="247" t="s">
        <v>1654</v>
      </c>
      <c r="H976" s="247" t="s">
        <v>1658</v>
      </c>
      <c r="I976" s="247" t="s">
        <v>1523</v>
      </c>
      <c r="J976" s="247" t="s">
        <v>1797</v>
      </c>
      <c r="K976" s="247" t="s">
        <v>1651</v>
      </c>
      <c r="L976" s="247" t="s">
        <v>2312</v>
      </c>
      <c r="M976" s="250">
        <v>0.4</v>
      </c>
      <c r="N976" s="251">
        <f t="shared" si="31"/>
        <v>5457.6</v>
      </c>
    </row>
    <row r="977" spans="1:14" ht="15">
      <c r="A977" s="247" t="s">
        <v>1812</v>
      </c>
      <c r="B977" s="247" t="s">
        <v>1813</v>
      </c>
      <c r="C977" s="248">
        <v>0</v>
      </c>
      <c r="D977" s="248">
        <v>2202.84</v>
      </c>
      <c r="E977" s="249">
        <f t="shared" si="30"/>
        <v>2202.84</v>
      </c>
      <c r="F977" s="247" t="s">
        <v>1863</v>
      </c>
      <c r="G977" s="247" t="s">
        <v>1654</v>
      </c>
      <c r="H977" s="247" t="s">
        <v>1658</v>
      </c>
      <c r="I977" s="247" t="s">
        <v>1523</v>
      </c>
      <c r="J977" s="247" t="s">
        <v>1797</v>
      </c>
      <c r="K977" s="247" t="s">
        <v>1651</v>
      </c>
      <c r="L977" s="247" t="s">
        <v>2312</v>
      </c>
      <c r="M977" s="250">
        <v>0.4</v>
      </c>
      <c r="N977" s="251">
        <f t="shared" si="31"/>
        <v>881.1360000000001</v>
      </c>
    </row>
    <row r="978" spans="1:14" ht="15">
      <c r="A978" s="247" t="s">
        <v>1812</v>
      </c>
      <c r="B978" s="247" t="s">
        <v>1813</v>
      </c>
      <c r="C978" s="248">
        <v>0</v>
      </c>
      <c r="D978" s="248">
        <v>13644</v>
      </c>
      <c r="E978" s="249">
        <f t="shared" si="30"/>
        <v>13644</v>
      </c>
      <c r="F978" s="247" t="s">
        <v>1863</v>
      </c>
      <c r="G978" s="247" t="s">
        <v>1654</v>
      </c>
      <c r="H978" s="247" t="s">
        <v>1658</v>
      </c>
      <c r="I978" s="247" t="s">
        <v>1523</v>
      </c>
      <c r="J978" s="247" t="s">
        <v>1797</v>
      </c>
      <c r="K978" s="247" t="s">
        <v>1651</v>
      </c>
      <c r="L978" s="247" t="s">
        <v>2312</v>
      </c>
      <c r="M978" s="250">
        <v>0.4</v>
      </c>
      <c r="N978" s="251">
        <f t="shared" si="31"/>
        <v>5457.6</v>
      </c>
    </row>
    <row r="979" spans="1:14" ht="15">
      <c r="A979" s="247" t="s">
        <v>1814</v>
      </c>
      <c r="B979" s="247" t="s">
        <v>1815</v>
      </c>
      <c r="C979" s="248">
        <v>0</v>
      </c>
      <c r="D979" s="248">
        <v>2202.84</v>
      </c>
      <c r="E979" s="249">
        <f t="shared" si="30"/>
        <v>2202.84</v>
      </c>
      <c r="F979" s="247" t="s">
        <v>1863</v>
      </c>
      <c r="G979" s="247" t="s">
        <v>1654</v>
      </c>
      <c r="H979" s="247" t="s">
        <v>1658</v>
      </c>
      <c r="I979" s="247" t="s">
        <v>1523</v>
      </c>
      <c r="J979" s="247" t="s">
        <v>1797</v>
      </c>
      <c r="K979" s="247" t="s">
        <v>1651</v>
      </c>
      <c r="L979" s="247" t="s">
        <v>2312</v>
      </c>
      <c r="M979" s="250">
        <v>0.4</v>
      </c>
      <c r="N979" s="251">
        <f t="shared" si="31"/>
        <v>881.1360000000001</v>
      </c>
    </row>
    <row r="980" spans="1:14" ht="15">
      <c r="A980" s="247" t="s">
        <v>1814</v>
      </c>
      <c r="B980" s="247" t="s">
        <v>1815</v>
      </c>
      <c r="C980" s="248">
        <v>0</v>
      </c>
      <c r="D980" s="248">
        <v>13644</v>
      </c>
      <c r="E980" s="249">
        <f t="shared" si="30"/>
        <v>13644</v>
      </c>
      <c r="F980" s="247" t="s">
        <v>1863</v>
      </c>
      <c r="G980" s="247" t="s">
        <v>1654</v>
      </c>
      <c r="H980" s="247" t="s">
        <v>1658</v>
      </c>
      <c r="I980" s="247" t="s">
        <v>1523</v>
      </c>
      <c r="J980" s="247" t="s">
        <v>1797</v>
      </c>
      <c r="K980" s="247" t="s">
        <v>1651</v>
      </c>
      <c r="L980" s="247" t="s">
        <v>2312</v>
      </c>
      <c r="M980" s="250">
        <v>0.4</v>
      </c>
      <c r="N980" s="251">
        <f t="shared" si="31"/>
        <v>5457.6</v>
      </c>
    </row>
    <row r="981" spans="1:14" ht="15">
      <c r="A981" s="247" t="s">
        <v>1816</v>
      </c>
      <c r="B981" s="247" t="s">
        <v>1817</v>
      </c>
      <c r="C981" s="248">
        <v>0</v>
      </c>
      <c r="D981" s="248">
        <v>2202.84</v>
      </c>
      <c r="E981" s="249">
        <f t="shared" si="30"/>
        <v>2202.84</v>
      </c>
      <c r="F981" s="247" t="s">
        <v>1863</v>
      </c>
      <c r="G981" s="247" t="s">
        <v>1654</v>
      </c>
      <c r="H981" s="247" t="s">
        <v>1658</v>
      </c>
      <c r="I981" s="247" t="s">
        <v>1523</v>
      </c>
      <c r="J981" s="247" t="s">
        <v>1797</v>
      </c>
      <c r="K981" s="247" t="s">
        <v>1651</v>
      </c>
      <c r="L981" s="247" t="s">
        <v>2312</v>
      </c>
      <c r="M981" s="250">
        <v>0.4</v>
      </c>
      <c r="N981" s="251">
        <f t="shared" si="31"/>
        <v>881.1360000000001</v>
      </c>
    </row>
    <row r="982" spans="1:14" ht="15">
      <c r="A982" s="247" t="s">
        <v>1816</v>
      </c>
      <c r="B982" s="247" t="s">
        <v>1817</v>
      </c>
      <c r="C982" s="248">
        <v>0</v>
      </c>
      <c r="D982" s="248">
        <v>13644</v>
      </c>
      <c r="E982" s="249">
        <f t="shared" si="30"/>
        <v>13644</v>
      </c>
      <c r="F982" s="247" t="s">
        <v>1863</v>
      </c>
      <c r="G982" s="247" t="s">
        <v>1654</v>
      </c>
      <c r="H982" s="247" t="s">
        <v>1658</v>
      </c>
      <c r="I982" s="247" t="s">
        <v>1523</v>
      </c>
      <c r="J982" s="247" t="s">
        <v>1797</v>
      </c>
      <c r="K982" s="247" t="s">
        <v>1651</v>
      </c>
      <c r="L982" s="247" t="s">
        <v>2312</v>
      </c>
      <c r="M982" s="250">
        <v>0.4</v>
      </c>
      <c r="N982" s="251">
        <f t="shared" si="31"/>
        <v>5457.6</v>
      </c>
    </row>
    <row r="983" spans="1:14" ht="15">
      <c r="A983" s="247" t="s">
        <v>1818</v>
      </c>
      <c r="B983" s="247" t="s">
        <v>1553</v>
      </c>
      <c r="C983" s="248">
        <v>0</v>
      </c>
      <c r="D983" s="248">
        <v>1468.56</v>
      </c>
      <c r="E983" s="249">
        <f t="shared" si="30"/>
        <v>1468.56</v>
      </c>
      <c r="F983" s="247" t="s">
        <v>1863</v>
      </c>
      <c r="G983" s="247" t="s">
        <v>1654</v>
      </c>
      <c r="H983" s="247" t="s">
        <v>1658</v>
      </c>
      <c r="I983" s="247" t="s">
        <v>1523</v>
      </c>
      <c r="J983" s="247" t="s">
        <v>1797</v>
      </c>
      <c r="K983" s="247" t="s">
        <v>1651</v>
      </c>
      <c r="L983" s="247" t="s">
        <v>2312</v>
      </c>
      <c r="M983" s="250">
        <v>0.4</v>
      </c>
      <c r="N983" s="251">
        <f t="shared" si="31"/>
        <v>587.424</v>
      </c>
    </row>
    <row r="984" spans="1:14" ht="15">
      <c r="A984" s="247" t="s">
        <v>1818</v>
      </c>
      <c r="B984" s="247" t="s">
        <v>1553</v>
      </c>
      <c r="C984" s="248">
        <v>0</v>
      </c>
      <c r="D984" s="248">
        <v>9096</v>
      </c>
      <c r="E984" s="249">
        <f t="shared" si="30"/>
        <v>9096</v>
      </c>
      <c r="F984" s="247" t="s">
        <v>1863</v>
      </c>
      <c r="G984" s="247" t="s">
        <v>1654</v>
      </c>
      <c r="H984" s="247" t="s">
        <v>1658</v>
      </c>
      <c r="I984" s="247" t="s">
        <v>1523</v>
      </c>
      <c r="J984" s="247" t="s">
        <v>1797</v>
      </c>
      <c r="K984" s="247" t="s">
        <v>1651</v>
      </c>
      <c r="L984" s="247" t="s">
        <v>2312</v>
      </c>
      <c r="M984" s="250">
        <v>0.4</v>
      </c>
      <c r="N984" s="251">
        <f t="shared" si="31"/>
        <v>3638.4</v>
      </c>
    </row>
    <row r="985" spans="1:14" ht="15">
      <c r="A985" s="247" t="s">
        <v>1819</v>
      </c>
      <c r="B985" s="247" t="s">
        <v>1528</v>
      </c>
      <c r="C985" s="248">
        <v>0</v>
      </c>
      <c r="D985" s="248">
        <v>14685.6</v>
      </c>
      <c r="E985" s="249">
        <f t="shared" si="30"/>
        <v>14685.6</v>
      </c>
      <c r="F985" s="247" t="s">
        <v>1863</v>
      </c>
      <c r="G985" s="247" t="s">
        <v>1654</v>
      </c>
      <c r="H985" s="247" t="s">
        <v>1658</v>
      </c>
      <c r="I985" s="247" t="s">
        <v>1523</v>
      </c>
      <c r="J985" s="247" t="s">
        <v>1797</v>
      </c>
      <c r="K985" s="247" t="s">
        <v>1651</v>
      </c>
      <c r="L985" s="247" t="s">
        <v>2312</v>
      </c>
      <c r="M985" s="250">
        <v>0.4</v>
      </c>
      <c r="N985" s="251">
        <f t="shared" si="31"/>
        <v>5874.240000000001</v>
      </c>
    </row>
    <row r="986" spans="1:14" ht="15">
      <c r="A986" s="247" t="s">
        <v>1820</v>
      </c>
      <c r="B986" s="247" t="s">
        <v>1821</v>
      </c>
      <c r="C986" s="248">
        <v>0</v>
      </c>
      <c r="D986" s="248">
        <v>1468.56</v>
      </c>
      <c r="E986" s="249">
        <f t="shared" si="30"/>
        <v>1468.56</v>
      </c>
      <c r="F986" s="247" t="s">
        <v>1863</v>
      </c>
      <c r="G986" s="247" t="s">
        <v>1654</v>
      </c>
      <c r="H986" s="247" t="s">
        <v>1658</v>
      </c>
      <c r="I986" s="247" t="s">
        <v>1523</v>
      </c>
      <c r="J986" s="247" t="s">
        <v>1797</v>
      </c>
      <c r="K986" s="247" t="s">
        <v>1651</v>
      </c>
      <c r="L986" s="247" t="s">
        <v>2312</v>
      </c>
      <c r="M986" s="250">
        <v>0.4</v>
      </c>
      <c r="N986" s="251">
        <f t="shared" si="31"/>
        <v>587.424</v>
      </c>
    </row>
    <row r="987" spans="1:14" ht="15">
      <c r="A987" s="247" t="s">
        <v>1822</v>
      </c>
      <c r="B987" s="247" t="s">
        <v>1823</v>
      </c>
      <c r="C987" s="248">
        <v>0</v>
      </c>
      <c r="D987" s="248">
        <v>1468.56</v>
      </c>
      <c r="E987" s="249">
        <f t="shared" si="30"/>
        <v>1468.56</v>
      </c>
      <c r="F987" s="247" t="s">
        <v>1863</v>
      </c>
      <c r="G987" s="247" t="s">
        <v>1654</v>
      </c>
      <c r="H987" s="247" t="s">
        <v>1658</v>
      </c>
      <c r="I987" s="247" t="s">
        <v>1523</v>
      </c>
      <c r="J987" s="247" t="s">
        <v>1797</v>
      </c>
      <c r="K987" s="247" t="s">
        <v>1651</v>
      </c>
      <c r="L987" s="247" t="s">
        <v>2312</v>
      </c>
      <c r="M987" s="250">
        <v>0.4</v>
      </c>
      <c r="N987" s="251">
        <f t="shared" si="31"/>
        <v>587.424</v>
      </c>
    </row>
    <row r="988" spans="1:14" ht="15">
      <c r="A988" s="247" t="s">
        <v>1824</v>
      </c>
      <c r="B988" s="247" t="s">
        <v>1536</v>
      </c>
      <c r="C988" s="248">
        <v>0</v>
      </c>
      <c r="D988" s="248">
        <v>2937.12</v>
      </c>
      <c r="E988" s="249">
        <f t="shared" si="30"/>
        <v>2937.12</v>
      </c>
      <c r="F988" s="247" t="s">
        <v>1863</v>
      </c>
      <c r="G988" s="247" t="s">
        <v>1654</v>
      </c>
      <c r="H988" s="247" t="s">
        <v>1658</v>
      </c>
      <c r="I988" s="247" t="s">
        <v>1523</v>
      </c>
      <c r="J988" s="247" t="s">
        <v>1797</v>
      </c>
      <c r="K988" s="247" t="s">
        <v>1651</v>
      </c>
      <c r="L988" s="247" t="s">
        <v>2312</v>
      </c>
      <c r="M988" s="250">
        <v>0.4</v>
      </c>
      <c r="N988" s="251">
        <f t="shared" si="31"/>
        <v>1174.848</v>
      </c>
    </row>
    <row r="989" spans="1:14" ht="15">
      <c r="A989" s="247" t="s">
        <v>1824</v>
      </c>
      <c r="B989" s="247" t="s">
        <v>1536</v>
      </c>
      <c r="C989" s="248">
        <v>0</v>
      </c>
      <c r="D989" s="248">
        <v>909.6</v>
      </c>
      <c r="E989" s="249">
        <f t="shared" si="30"/>
        <v>909.6</v>
      </c>
      <c r="F989" s="247" t="s">
        <v>1863</v>
      </c>
      <c r="G989" s="247" t="s">
        <v>1654</v>
      </c>
      <c r="H989" s="247" t="s">
        <v>1658</v>
      </c>
      <c r="I989" s="247" t="s">
        <v>1523</v>
      </c>
      <c r="J989" s="247" t="s">
        <v>1797</v>
      </c>
      <c r="K989" s="247" t="s">
        <v>1651</v>
      </c>
      <c r="L989" s="247" t="s">
        <v>2312</v>
      </c>
      <c r="M989" s="250">
        <v>0.4</v>
      </c>
      <c r="N989" s="251">
        <f t="shared" si="31"/>
        <v>363.84000000000003</v>
      </c>
    </row>
    <row r="990" spans="1:14" ht="15">
      <c r="A990" s="247" t="s">
        <v>1825</v>
      </c>
      <c r="B990" s="247" t="s">
        <v>1532</v>
      </c>
      <c r="C990" s="248">
        <v>0</v>
      </c>
      <c r="D990" s="248">
        <v>2937.12</v>
      </c>
      <c r="E990" s="249">
        <f t="shared" si="30"/>
        <v>2937.12</v>
      </c>
      <c r="F990" s="247" t="s">
        <v>1863</v>
      </c>
      <c r="G990" s="247" t="s">
        <v>1654</v>
      </c>
      <c r="H990" s="247" t="s">
        <v>1658</v>
      </c>
      <c r="I990" s="247" t="s">
        <v>1523</v>
      </c>
      <c r="J990" s="247" t="s">
        <v>1797</v>
      </c>
      <c r="K990" s="247" t="s">
        <v>1651</v>
      </c>
      <c r="L990" s="247" t="s">
        <v>2312</v>
      </c>
      <c r="M990" s="250">
        <v>0.4</v>
      </c>
      <c r="N990" s="251">
        <f t="shared" si="31"/>
        <v>1174.848</v>
      </c>
    </row>
    <row r="991" spans="1:14" ht="15">
      <c r="A991" s="247" t="s">
        <v>1826</v>
      </c>
      <c r="B991" s="247" t="s">
        <v>1793</v>
      </c>
      <c r="C991" s="248">
        <v>0</v>
      </c>
      <c r="D991" s="248">
        <v>3005.12</v>
      </c>
      <c r="E991" s="249">
        <f t="shared" si="30"/>
        <v>3005.12</v>
      </c>
      <c r="F991" s="247" t="s">
        <v>1863</v>
      </c>
      <c r="G991" s="247" t="s">
        <v>1654</v>
      </c>
      <c r="H991" s="247" t="s">
        <v>1658</v>
      </c>
      <c r="I991" s="247" t="s">
        <v>1523</v>
      </c>
      <c r="J991" s="247" t="s">
        <v>1797</v>
      </c>
      <c r="K991" s="247" t="s">
        <v>1651</v>
      </c>
      <c r="L991" s="247" t="s">
        <v>2312</v>
      </c>
      <c r="M991" s="250">
        <v>0.4</v>
      </c>
      <c r="N991" s="251">
        <f t="shared" si="31"/>
        <v>1202.048</v>
      </c>
    </row>
    <row r="992" spans="1:14" ht="15">
      <c r="A992" s="247" t="s">
        <v>1826</v>
      </c>
      <c r="B992" s="247" t="s">
        <v>1793</v>
      </c>
      <c r="C992" s="248">
        <v>0</v>
      </c>
      <c r="D992" s="248">
        <v>4653.2</v>
      </c>
      <c r="E992" s="249">
        <f t="shared" si="30"/>
        <v>4653.2</v>
      </c>
      <c r="F992" s="247" t="s">
        <v>1863</v>
      </c>
      <c r="G992" s="247" t="s">
        <v>1654</v>
      </c>
      <c r="H992" s="247" t="s">
        <v>1658</v>
      </c>
      <c r="I992" s="247" t="s">
        <v>1523</v>
      </c>
      <c r="J992" s="247" t="s">
        <v>1797</v>
      </c>
      <c r="K992" s="247" t="s">
        <v>1651</v>
      </c>
      <c r="L992" s="247" t="s">
        <v>2312</v>
      </c>
      <c r="M992" s="250">
        <v>0.4</v>
      </c>
      <c r="N992" s="251">
        <f t="shared" si="31"/>
        <v>1861.28</v>
      </c>
    </row>
    <row r="993" spans="1:14" ht="15">
      <c r="A993" s="247" t="s">
        <v>1827</v>
      </c>
      <c r="B993" s="247" t="s">
        <v>1828</v>
      </c>
      <c r="C993" s="248">
        <v>0</v>
      </c>
      <c r="D993" s="248">
        <v>4420.52</v>
      </c>
      <c r="E993" s="249">
        <f t="shared" si="30"/>
        <v>4420.52</v>
      </c>
      <c r="F993" s="247" t="s">
        <v>1863</v>
      </c>
      <c r="G993" s="247" t="s">
        <v>1654</v>
      </c>
      <c r="H993" s="247" t="s">
        <v>1658</v>
      </c>
      <c r="I993" s="247" t="s">
        <v>1523</v>
      </c>
      <c r="J993" s="247" t="s">
        <v>1797</v>
      </c>
      <c r="K993" s="247" t="s">
        <v>1660</v>
      </c>
      <c r="L993" s="247" t="s">
        <v>2312</v>
      </c>
      <c r="M993" s="250">
        <v>0.4</v>
      </c>
      <c r="N993" s="251">
        <f t="shared" si="31"/>
        <v>1768.2080000000003</v>
      </c>
    </row>
    <row r="994" spans="1:14" ht="15">
      <c r="A994" s="247" t="s">
        <v>1829</v>
      </c>
      <c r="B994" s="247" t="s">
        <v>1830</v>
      </c>
      <c r="C994" s="248">
        <v>0</v>
      </c>
      <c r="D994" s="248">
        <v>44370</v>
      </c>
      <c r="E994" s="249">
        <f t="shared" si="30"/>
        <v>44370</v>
      </c>
      <c r="F994" s="247" t="s">
        <v>1863</v>
      </c>
      <c r="G994" s="247" t="s">
        <v>1654</v>
      </c>
      <c r="H994" s="247" t="s">
        <v>1658</v>
      </c>
      <c r="I994" s="247" t="s">
        <v>1523</v>
      </c>
      <c r="J994" s="247" t="s">
        <v>1831</v>
      </c>
      <c r="K994" s="247" t="s">
        <v>1651</v>
      </c>
      <c r="L994" s="247" t="s">
        <v>1755</v>
      </c>
      <c r="M994" s="250">
        <v>1</v>
      </c>
      <c r="N994" s="251">
        <f t="shared" si="31"/>
        <v>44370</v>
      </c>
    </row>
    <row r="995" spans="1:14" ht="15">
      <c r="A995" s="247" t="s">
        <v>1832</v>
      </c>
      <c r="B995" s="247" t="s">
        <v>1809</v>
      </c>
      <c r="C995" s="248">
        <v>0</v>
      </c>
      <c r="D995" s="248">
        <v>6610</v>
      </c>
      <c r="E995" s="249">
        <f t="shared" si="30"/>
        <v>6610</v>
      </c>
      <c r="F995" s="247" t="s">
        <v>1863</v>
      </c>
      <c r="G995" s="247" t="s">
        <v>1654</v>
      </c>
      <c r="H995" s="247" t="s">
        <v>1658</v>
      </c>
      <c r="I995" s="247" t="s">
        <v>1523</v>
      </c>
      <c r="J995" s="247" t="s">
        <v>1831</v>
      </c>
      <c r="K995" s="247" t="s">
        <v>1651</v>
      </c>
      <c r="L995" s="247" t="s">
        <v>2312</v>
      </c>
      <c r="M995" s="250">
        <v>0.4</v>
      </c>
      <c r="N995" s="251">
        <f t="shared" si="31"/>
        <v>2644</v>
      </c>
    </row>
    <row r="996" spans="1:14" ht="15">
      <c r="A996" s="247" t="s">
        <v>1832</v>
      </c>
      <c r="B996" s="247" t="s">
        <v>1809</v>
      </c>
      <c r="C996" s="248">
        <v>0</v>
      </c>
      <c r="D996" s="248">
        <v>4094</v>
      </c>
      <c r="E996" s="249">
        <f t="shared" si="30"/>
        <v>4094</v>
      </c>
      <c r="F996" s="247" t="s">
        <v>1863</v>
      </c>
      <c r="G996" s="247" t="s">
        <v>1654</v>
      </c>
      <c r="H996" s="247" t="s">
        <v>1658</v>
      </c>
      <c r="I996" s="247" t="s">
        <v>1523</v>
      </c>
      <c r="J996" s="247" t="s">
        <v>1831</v>
      </c>
      <c r="K996" s="247" t="s">
        <v>1651</v>
      </c>
      <c r="L996" s="247" t="s">
        <v>2312</v>
      </c>
      <c r="M996" s="250">
        <v>0.4</v>
      </c>
      <c r="N996" s="251">
        <f t="shared" si="31"/>
        <v>1637.6000000000001</v>
      </c>
    </row>
    <row r="997" spans="1:14" ht="15">
      <c r="A997" s="247" t="s">
        <v>1833</v>
      </c>
      <c r="B997" s="247" t="s">
        <v>1834</v>
      </c>
      <c r="C997" s="248">
        <v>0</v>
      </c>
      <c r="D997" s="248">
        <v>6610</v>
      </c>
      <c r="E997" s="249">
        <f t="shared" si="30"/>
        <v>6610</v>
      </c>
      <c r="F997" s="247" t="s">
        <v>1863</v>
      </c>
      <c r="G997" s="247" t="s">
        <v>1654</v>
      </c>
      <c r="H997" s="247" t="s">
        <v>1658</v>
      </c>
      <c r="I997" s="247" t="s">
        <v>1523</v>
      </c>
      <c r="J997" s="247" t="s">
        <v>1831</v>
      </c>
      <c r="K997" s="247" t="s">
        <v>1651</v>
      </c>
      <c r="L997" s="247" t="s">
        <v>2312</v>
      </c>
      <c r="M997" s="250">
        <v>0.4</v>
      </c>
      <c r="N997" s="251">
        <f t="shared" si="31"/>
        <v>2644</v>
      </c>
    </row>
    <row r="998" spans="1:14" ht="15">
      <c r="A998" s="247" t="s">
        <v>1833</v>
      </c>
      <c r="B998" s="247" t="s">
        <v>1834</v>
      </c>
      <c r="C998" s="248">
        <v>0</v>
      </c>
      <c r="D998" s="248">
        <v>36846</v>
      </c>
      <c r="E998" s="249">
        <f t="shared" si="30"/>
        <v>36846</v>
      </c>
      <c r="F998" s="247" t="s">
        <v>1863</v>
      </c>
      <c r="G998" s="247" t="s">
        <v>1654</v>
      </c>
      <c r="H998" s="247" t="s">
        <v>1658</v>
      </c>
      <c r="I998" s="247" t="s">
        <v>1523</v>
      </c>
      <c r="J998" s="247" t="s">
        <v>1831</v>
      </c>
      <c r="K998" s="247" t="s">
        <v>1651</v>
      </c>
      <c r="L998" s="247" t="s">
        <v>2312</v>
      </c>
      <c r="M998" s="250">
        <v>0.4</v>
      </c>
      <c r="N998" s="251">
        <f t="shared" si="31"/>
        <v>14738.400000000001</v>
      </c>
    </row>
    <row r="999" spans="1:14" ht="15">
      <c r="A999" s="247" t="s">
        <v>1835</v>
      </c>
      <c r="B999" s="247" t="s">
        <v>1836</v>
      </c>
      <c r="C999" s="248">
        <v>0</v>
      </c>
      <c r="D999" s="248">
        <v>1322</v>
      </c>
      <c r="E999" s="249">
        <f t="shared" si="30"/>
        <v>1322</v>
      </c>
      <c r="F999" s="247" t="s">
        <v>1863</v>
      </c>
      <c r="G999" s="247" t="s">
        <v>1654</v>
      </c>
      <c r="H999" s="247" t="s">
        <v>1658</v>
      </c>
      <c r="I999" s="247" t="s">
        <v>1523</v>
      </c>
      <c r="J999" s="247" t="s">
        <v>1831</v>
      </c>
      <c r="K999" s="247" t="s">
        <v>1651</v>
      </c>
      <c r="L999" s="247" t="s">
        <v>2312</v>
      </c>
      <c r="M999" s="250">
        <v>0.4</v>
      </c>
      <c r="N999" s="251">
        <f t="shared" si="31"/>
        <v>528.8000000000001</v>
      </c>
    </row>
    <row r="1000" spans="1:14" ht="15">
      <c r="A1000" s="247" t="s">
        <v>1835</v>
      </c>
      <c r="B1000" s="247" t="s">
        <v>1836</v>
      </c>
      <c r="C1000" s="248">
        <v>0</v>
      </c>
      <c r="D1000" s="248">
        <v>8188</v>
      </c>
      <c r="E1000" s="249">
        <f t="shared" si="30"/>
        <v>8188</v>
      </c>
      <c r="F1000" s="247" t="s">
        <v>1863</v>
      </c>
      <c r="G1000" s="247" t="s">
        <v>1654</v>
      </c>
      <c r="H1000" s="247" t="s">
        <v>1658</v>
      </c>
      <c r="I1000" s="247" t="s">
        <v>1523</v>
      </c>
      <c r="J1000" s="247" t="s">
        <v>1831</v>
      </c>
      <c r="K1000" s="247" t="s">
        <v>1651</v>
      </c>
      <c r="L1000" s="247" t="s">
        <v>2312</v>
      </c>
      <c r="M1000" s="250">
        <v>0.4</v>
      </c>
      <c r="N1000" s="251">
        <f t="shared" si="31"/>
        <v>3275.2000000000003</v>
      </c>
    </row>
    <row r="1001" spans="1:14" ht="15">
      <c r="A1001" s="247" t="s">
        <v>1837</v>
      </c>
      <c r="B1001" s="247" t="s">
        <v>1838</v>
      </c>
      <c r="C1001" s="248">
        <v>0</v>
      </c>
      <c r="D1001" s="248">
        <v>13220</v>
      </c>
      <c r="E1001" s="249">
        <f t="shared" si="30"/>
        <v>13220</v>
      </c>
      <c r="F1001" s="247" t="s">
        <v>1863</v>
      </c>
      <c r="G1001" s="247" t="s">
        <v>1654</v>
      </c>
      <c r="H1001" s="247" t="s">
        <v>1658</v>
      </c>
      <c r="I1001" s="247" t="s">
        <v>1523</v>
      </c>
      <c r="J1001" s="247" t="s">
        <v>1831</v>
      </c>
      <c r="K1001" s="247" t="s">
        <v>1651</v>
      </c>
      <c r="L1001" s="247" t="s">
        <v>2312</v>
      </c>
      <c r="M1001" s="250">
        <v>0.4</v>
      </c>
      <c r="N1001" s="251">
        <f t="shared" si="31"/>
        <v>5288</v>
      </c>
    </row>
    <row r="1002" spans="1:14" ht="15">
      <c r="A1002" s="247" t="s">
        <v>1839</v>
      </c>
      <c r="B1002" s="247" t="s">
        <v>1840</v>
      </c>
      <c r="C1002" s="248">
        <v>0</v>
      </c>
      <c r="D1002" s="248">
        <v>1322</v>
      </c>
      <c r="E1002" s="249">
        <f t="shared" si="30"/>
        <v>1322</v>
      </c>
      <c r="F1002" s="247" t="s">
        <v>1863</v>
      </c>
      <c r="G1002" s="247" t="s">
        <v>1654</v>
      </c>
      <c r="H1002" s="247" t="s">
        <v>1658</v>
      </c>
      <c r="I1002" s="247" t="s">
        <v>1523</v>
      </c>
      <c r="J1002" s="247" t="s">
        <v>1831</v>
      </c>
      <c r="K1002" s="247" t="s">
        <v>1651</v>
      </c>
      <c r="L1002" s="247" t="s">
        <v>2312</v>
      </c>
      <c r="M1002" s="250">
        <v>0.4</v>
      </c>
      <c r="N1002" s="251">
        <f t="shared" si="31"/>
        <v>528.8000000000001</v>
      </c>
    </row>
    <row r="1003" spans="1:14" ht="15">
      <c r="A1003" s="247" t="s">
        <v>1841</v>
      </c>
      <c r="B1003" s="247" t="s">
        <v>1842</v>
      </c>
      <c r="C1003" s="248">
        <v>0</v>
      </c>
      <c r="D1003" s="248">
        <v>1322</v>
      </c>
      <c r="E1003" s="249">
        <f t="shared" si="30"/>
        <v>1322</v>
      </c>
      <c r="F1003" s="247" t="s">
        <v>1863</v>
      </c>
      <c r="G1003" s="247" t="s">
        <v>1654</v>
      </c>
      <c r="H1003" s="247" t="s">
        <v>1658</v>
      </c>
      <c r="I1003" s="247" t="s">
        <v>1523</v>
      </c>
      <c r="J1003" s="247" t="s">
        <v>1831</v>
      </c>
      <c r="K1003" s="247" t="s">
        <v>1651</v>
      </c>
      <c r="L1003" s="247" t="s">
        <v>2312</v>
      </c>
      <c r="M1003" s="250">
        <v>0.4</v>
      </c>
      <c r="N1003" s="251">
        <f t="shared" si="31"/>
        <v>528.8000000000001</v>
      </c>
    </row>
    <row r="1004" spans="1:14" ht="15">
      <c r="A1004" s="247" t="s">
        <v>1843</v>
      </c>
      <c r="B1004" s="247" t="s">
        <v>1844</v>
      </c>
      <c r="C1004" s="248">
        <v>0</v>
      </c>
      <c r="D1004" s="248">
        <v>4405.68</v>
      </c>
      <c r="E1004" s="249">
        <f t="shared" si="30"/>
        <v>4405.68</v>
      </c>
      <c r="F1004" s="247" t="s">
        <v>1863</v>
      </c>
      <c r="G1004" s="247" t="s">
        <v>1654</v>
      </c>
      <c r="H1004" s="247" t="s">
        <v>1658</v>
      </c>
      <c r="I1004" s="247" t="s">
        <v>1523</v>
      </c>
      <c r="J1004" s="247" t="s">
        <v>1831</v>
      </c>
      <c r="K1004" s="247" t="s">
        <v>1651</v>
      </c>
      <c r="L1004" s="247" t="s">
        <v>2312</v>
      </c>
      <c r="M1004" s="250">
        <v>0.4</v>
      </c>
      <c r="N1004" s="251">
        <f t="shared" si="31"/>
        <v>1762.2720000000002</v>
      </c>
    </row>
    <row r="1005" spans="1:14" ht="15">
      <c r="A1005" s="247" t="s">
        <v>1845</v>
      </c>
      <c r="B1005" s="247" t="s">
        <v>1846</v>
      </c>
      <c r="C1005" s="248">
        <v>0</v>
      </c>
      <c r="D1005" s="248">
        <v>6610</v>
      </c>
      <c r="E1005" s="249">
        <f t="shared" si="30"/>
        <v>6610</v>
      </c>
      <c r="F1005" s="247" t="s">
        <v>1863</v>
      </c>
      <c r="G1005" s="247" t="s">
        <v>1654</v>
      </c>
      <c r="H1005" s="247" t="s">
        <v>1658</v>
      </c>
      <c r="I1005" s="247" t="s">
        <v>1523</v>
      </c>
      <c r="J1005" s="247" t="s">
        <v>1955</v>
      </c>
      <c r="K1005" s="247" t="s">
        <v>1651</v>
      </c>
      <c r="L1005" s="247" t="s">
        <v>2312</v>
      </c>
      <c r="M1005" s="250">
        <v>0.4</v>
      </c>
      <c r="N1005" s="251">
        <f t="shared" si="31"/>
        <v>2644</v>
      </c>
    </row>
    <row r="1006" spans="1:14" ht="15">
      <c r="A1006" s="247" t="s">
        <v>1845</v>
      </c>
      <c r="B1006" s="247" t="s">
        <v>1846</v>
      </c>
      <c r="C1006" s="248">
        <v>0</v>
      </c>
      <c r="D1006" s="248">
        <v>2456.4</v>
      </c>
      <c r="E1006" s="249">
        <f t="shared" si="30"/>
        <v>2456.4</v>
      </c>
      <c r="F1006" s="247" t="s">
        <v>1863</v>
      </c>
      <c r="G1006" s="247" t="s">
        <v>1654</v>
      </c>
      <c r="H1006" s="247" t="s">
        <v>1658</v>
      </c>
      <c r="I1006" s="247" t="s">
        <v>1523</v>
      </c>
      <c r="J1006" s="247" t="s">
        <v>1955</v>
      </c>
      <c r="K1006" s="247" t="s">
        <v>1651</v>
      </c>
      <c r="L1006" s="247" t="s">
        <v>2312</v>
      </c>
      <c r="M1006" s="250">
        <v>0.4</v>
      </c>
      <c r="N1006" s="251">
        <f t="shared" si="31"/>
        <v>982.5600000000001</v>
      </c>
    </row>
    <row r="1007" spans="1:14" ht="15">
      <c r="A1007" s="247" t="s">
        <v>1956</v>
      </c>
      <c r="B1007" s="247" t="s">
        <v>1957</v>
      </c>
      <c r="C1007" s="248">
        <v>0</v>
      </c>
      <c r="D1007" s="248">
        <v>6610</v>
      </c>
      <c r="E1007" s="249">
        <f t="shared" si="30"/>
        <v>6610</v>
      </c>
      <c r="F1007" s="247" t="s">
        <v>1863</v>
      </c>
      <c r="G1007" s="247" t="s">
        <v>1654</v>
      </c>
      <c r="H1007" s="247" t="s">
        <v>1658</v>
      </c>
      <c r="I1007" s="247" t="s">
        <v>1523</v>
      </c>
      <c r="J1007" s="247" t="s">
        <v>1955</v>
      </c>
      <c r="K1007" s="247" t="s">
        <v>1651</v>
      </c>
      <c r="L1007" s="247" t="s">
        <v>2312</v>
      </c>
      <c r="M1007" s="250">
        <v>0.4</v>
      </c>
      <c r="N1007" s="251">
        <f t="shared" si="31"/>
        <v>2644</v>
      </c>
    </row>
    <row r="1008" spans="1:14" ht="15">
      <c r="A1008" s="247" t="s">
        <v>1958</v>
      </c>
      <c r="B1008" s="247" t="s">
        <v>1959</v>
      </c>
      <c r="C1008" s="248">
        <v>0</v>
      </c>
      <c r="D1008" s="248">
        <v>6610</v>
      </c>
      <c r="E1008" s="249">
        <f t="shared" si="30"/>
        <v>6610</v>
      </c>
      <c r="F1008" s="247" t="s">
        <v>1863</v>
      </c>
      <c r="G1008" s="247" t="s">
        <v>1654</v>
      </c>
      <c r="H1008" s="247" t="s">
        <v>1658</v>
      </c>
      <c r="I1008" s="247" t="s">
        <v>1523</v>
      </c>
      <c r="J1008" s="247" t="s">
        <v>1955</v>
      </c>
      <c r="K1008" s="247" t="s">
        <v>1651</v>
      </c>
      <c r="L1008" s="247" t="s">
        <v>2312</v>
      </c>
      <c r="M1008" s="250">
        <v>0.4</v>
      </c>
      <c r="N1008" s="251">
        <f t="shared" si="31"/>
        <v>2644</v>
      </c>
    </row>
    <row r="1009" spans="1:14" ht="15">
      <c r="A1009" s="247" t="s">
        <v>1958</v>
      </c>
      <c r="B1009" s="247" t="s">
        <v>1959</v>
      </c>
      <c r="C1009" s="248">
        <v>0</v>
      </c>
      <c r="D1009" s="248">
        <v>13220</v>
      </c>
      <c r="E1009" s="249">
        <f t="shared" si="30"/>
        <v>13220</v>
      </c>
      <c r="F1009" s="247" t="s">
        <v>1863</v>
      </c>
      <c r="G1009" s="247" t="s">
        <v>1654</v>
      </c>
      <c r="H1009" s="247" t="s">
        <v>1658</v>
      </c>
      <c r="I1009" s="247" t="s">
        <v>1523</v>
      </c>
      <c r="J1009" s="247" t="s">
        <v>1955</v>
      </c>
      <c r="K1009" s="247" t="s">
        <v>1651</v>
      </c>
      <c r="L1009" s="247" t="s">
        <v>2312</v>
      </c>
      <c r="M1009" s="250">
        <v>0.4</v>
      </c>
      <c r="N1009" s="251">
        <f t="shared" si="31"/>
        <v>5288</v>
      </c>
    </row>
    <row r="1010" spans="1:14" ht="15">
      <c r="A1010" s="247" t="s">
        <v>1958</v>
      </c>
      <c r="B1010" s="247" t="s">
        <v>1959</v>
      </c>
      <c r="C1010" s="248">
        <v>0</v>
      </c>
      <c r="D1010" s="248">
        <v>12282</v>
      </c>
      <c r="E1010" s="249">
        <f t="shared" si="30"/>
        <v>12282</v>
      </c>
      <c r="F1010" s="247" t="s">
        <v>1863</v>
      </c>
      <c r="G1010" s="247" t="s">
        <v>1654</v>
      </c>
      <c r="H1010" s="247" t="s">
        <v>1658</v>
      </c>
      <c r="I1010" s="247" t="s">
        <v>1523</v>
      </c>
      <c r="J1010" s="247" t="s">
        <v>1955</v>
      </c>
      <c r="K1010" s="247" t="s">
        <v>1651</v>
      </c>
      <c r="L1010" s="247" t="s">
        <v>2312</v>
      </c>
      <c r="M1010" s="250">
        <v>0.4</v>
      </c>
      <c r="N1010" s="251">
        <f t="shared" si="31"/>
        <v>4912.8</v>
      </c>
    </row>
    <row r="1011" spans="1:14" ht="15">
      <c r="A1011" s="247" t="s">
        <v>1958</v>
      </c>
      <c r="B1011" s="247" t="s">
        <v>1959</v>
      </c>
      <c r="C1011" s="248">
        <v>0</v>
      </c>
      <c r="D1011" s="248">
        <v>19215</v>
      </c>
      <c r="E1011" s="249">
        <f t="shared" si="30"/>
        <v>19215</v>
      </c>
      <c r="F1011" s="247" t="s">
        <v>1863</v>
      </c>
      <c r="G1011" s="247" t="s">
        <v>1654</v>
      </c>
      <c r="H1011" s="247" t="s">
        <v>1658</v>
      </c>
      <c r="I1011" s="247" t="s">
        <v>1523</v>
      </c>
      <c r="J1011" s="247" t="s">
        <v>1955</v>
      </c>
      <c r="K1011" s="247" t="s">
        <v>1651</v>
      </c>
      <c r="L1011" s="247" t="s">
        <v>2312</v>
      </c>
      <c r="M1011" s="250">
        <v>0.4</v>
      </c>
      <c r="N1011" s="251">
        <f t="shared" si="31"/>
        <v>7686</v>
      </c>
    </row>
    <row r="1012" spans="1:14" ht="15">
      <c r="A1012" s="247" t="s">
        <v>1960</v>
      </c>
      <c r="B1012" s="247" t="s">
        <v>1961</v>
      </c>
      <c r="C1012" s="248">
        <v>19102.73475</v>
      </c>
      <c r="D1012" s="248">
        <v>56350.25</v>
      </c>
      <c r="E1012" s="249">
        <f t="shared" si="30"/>
        <v>37247.51525</v>
      </c>
      <c r="F1012" s="247" t="s">
        <v>1863</v>
      </c>
      <c r="G1012" s="247" t="s">
        <v>1654</v>
      </c>
      <c r="H1012" s="247" t="s">
        <v>1658</v>
      </c>
      <c r="I1012" s="247" t="s">
        <v>1523</v>
      </c>
      <c r="J1012" s="247" t="s">
        <v>1962</v>
      </c>
      <c r="K1012" s="247" t="s">
        <v>1651</v>
      </c>
      <c r="L1012" s="247" t="s">
        <v>2312</v>
      </c>
      <c r="M1012" s="250">
        <v>0.4</v>
      </c>
      <c r="N1012" s="251">
        <f t="shared" si="31"/>
        <v>14899.006099999999</v>
      </c>
    </row>
    <row r="1013" spans="1:14" ht="15">
      <c r="A1013" s="247" t="s">
        <v>1960</v>
      </c>
      <c r="B1013" s="247" t="s">
        <v>1961</v>
      </c>
      <c r="C1013" s="248">
        <v>8257.8027</v>
      </c>
      <c r="D1013" s="248">
        <v>24359.3</v>
      </c>
      <c r="E1013" s="249">
        <f t="shared" si="30"/>
        <v>16101.497299999999</v>
      </c>
      <c r="F1013" s="247" t="s">
        <v>1863</v>
      </c>
      <c r="G1013" s="247" t="s">
        <v>1654</v>
      </c>
      <c r="H1013" s="247" t="s">
        <v>1658</v>
      </c>
      <c r="I1013" s="247" t="s">
        <v>1523</v>
      </c>
      <c r="J1013" s="247" t="s">
        <v>1962</v>
      </c>
      <c r="K1013" s="247" t="s">
        <v>1651</v>
      </c>
      <c r="L1013" s="247" t="s">
        <v>2312</v>
      </c>
      <c r="M1013" s="250">
        <v>0.4</v>
      </c>
      <c r="N1013" s="251">
        <f t="shared" si="31"/>
        <v>6440.59892</v>
      </c>
    </row>
    <row r="1014" spans="1:14" ht="15">
      <c r="A1014" s="247" t="s">
        <v>1960</v>
      </c>
      <c r="B1014" s="247" t="s">
        <v>1961</v>
      </c>
      <c r="C1014" s="248">
        <v>6592.3634999999995</v>
      </c>
      <c r="D1014" s="248">
        <v>19446.5</v>
      </c>
      <c r="E1014" s="249">
        <f t="shared" si="30"/>
        <v>12854.1365</v>
      </c>
      <c r="F1014" s="247" t="s">
        <v>1863</v>
      </c>
      <c r="G1014" s="247" t="s">
        <v>1654</v>
      </c>
      <c r="H1014" s="247" t="s">
        <v>1658</v>
      </c>
      <c r="I1014" s="247" t="s">
        <v>1523</v>
      </c>
      <c r="J1014" s="247" t="s">
        <v>1962</v>
      </c>
      <c r="K1014" s="247" t="s">
        <v>1651</v>
      </c>
      <c r="L1014" s="247" t="s">
        <v>2312</v>
      </c>
      <c r="M1014" s="250">
        <v>0.4</v>
      </c>
      <c r="N1014" s="251">
        <f t="shared" si="31"/>
        <v>5141.654600000001</v>
      </c>
    </row>
    <row r="1015" spans="1:14" ht="15">
      <c r="A1015" s="247" t="s">
        <v>1960</v>
      </c>
      <c r="B1015" s="247" t="s">
        <v>1961</v>
      </c>
      <c r="C1015" s="248">
        <v>4705.659000000001</v>
      </c>
      <c r="D1015" s="248">
        <v>13881</v>
      </c>
      <c r="E1015" s="249">
        <f t="shared" si="30"/>
        <v>9175.341</v>
      </c>
      <c r="F1015" s="247" t="s">
        <v>1863</v>
      </c>
      <c r="G1015" s="247" t="s">
        <v>1654</v>
      </c>
      <c r="H1015" s="247" t="s">
        <v>1658</v>
      </c>
      <c r="I1015" s="247" t="s">
        <v>1523</v>
      </c>
      <c r="J1015" s="247" t="s">
        <v>1962</v>
      </c>
      <c r="K1015" s="247" t="s">
        <v>1651</v>
      </c>
      <c r="L1015" s="247" t="s">
        <v>2312</v>
      </c>
      <c r="M1015" s="250">
        <v>0.4</v>
      </c>
      <c r="N1015" s="251">
        <f t="shared" si="31"/>
        <v>3670.1364000000003</v>
      </c>
    </row>
    <row r="1016" spans="1:14" ht="15">
      <c r="A1016" s="247" t="s">
        <v>1963</v>
      </c>
      <c r="B1016" s="247" t="s">
        <v>1964</v>
      </c>
      <c r="C1016" s="248">
        <v>3361.185</v>
      </c>
      <c r="D1016" s="248">
        <v>9915</v>
      </c>
      <c r="E1016" s="249">
        <f t="shared" si="30"/>
        <v>6553.8150000000005</v>
      </c>
      <c r="F1016" s="247" t="s">
        <v>1863</v>
      </c>
      <c r="G1016" s="247" t="s">
        <v>1654</v>
      </c>
      <c r="H1016" s="247" t="s">
        <v>1658</v>
      </c>
      <c r="I1016" s="247" t="s">
        <v>1523</v>
      </c>
      <c r="J1016" s="247" t="s">
        <v>1962</v>
      </c>
      <c r="K1016" s="247" t="s">
        <v>1651</v>
      </c>
      <c r="L1016" s="247" t="s">
        <v>2312</v>
      </c>
      <c r="M1016" s="250">
        <v>0.4</v>
      </c>
      <c r="N1016" s="251">
        <f t="shared" si="31"/>
        <v>2621.5260000000003</v>
      </c>
    </row>
    <row r="1017" spans="1:14" ht="15">
      <c r="A1017" s="247" t="s">
        <v>1965</v>
      </c>
      <c r="B1017" s="247" t="s">
        <v>1966</v>
      </c>
      <c r="C1017" s="248">
        <v>4481.58</v>
      </c>
      <c r="D1017" s="248">
        <v>13220</v>
      </c>
      <c r="E1017" s="249">
        <f t="shared" si="30"/>
        <v>8738.42</v>
      </c>
      <c r="F1017" s="247" t="s">
        <v>1863</v>
      </c>
      <c r="G1017" s="247" t="s">
        <v>1654</v>
      </c>
      <c r="H1017" s="247" t="s">
        <v>1658</v>
      </c>
      <c r="I1017" s="247" t="s">
        <v>1523</v>
      </c>
      <c r="J1017" s="247" t="s">
        <v>1962</v>
      </c>
      <c r="K1017" s="247" t="s">
        <v>1651</v>
      </c>
      <c r="L1017" s="247" t="s">
        <v>2312</v>
      </c>
      <c r="M1017" s="250">
        <v>0.4</v>
      </c>
      <c r="N1017" s="251">
        <f t="shared" si="31"/>
        <v>3495.3680000000004</v>
      </c>
    </row>
    <row r="1018" spans="1:14" ht="15">
      <c r="A1018" s="247" t="s">
        <v>1967</v>
      </c>
      <c r="B1018" s="247" t="s">
        <v>1968</v>
      </c>
      <c r="C1018" s="248">
        <v>0</v>
      </c>
      <c r="D1018" s="248">
        <v>0</v>
      </c>
      <c r="E1018" s="249">
        <f t="shared" si="30"/>
        <v>0</v>
      </c>
      <c r="F1018" s="247" t="s">
        <v>1863</v>
      </c>
      <c r="G1018" s="247" t="s">
        <v>1654</v>
      </c>
      <c r="H1018" s="247" t="s">
        <v>1658</v>
      </c>
      <c r="I1018" s="247" t="s">
        <v>1523</v>
      </c>
      <c r="J1018" s="247" t="s">
        <v>1962</v>
      </c>
      <c r="K1018" s="247" t="s">
        <v>1651</v>
      </c>
      <c r="L1018" s="247" t="s">
        <v>2312</v>
      </c>
      <c r="M1018" s="250">
        <v>0.4</v>
      </c>
      <c r="N1018" s="251">
        <f t="shared" si="31"/>
        <v>0</v>
      </c>
    </row>
    <row r="1019" spans="1:14" ht="15">
      <c r="A1019" s="247" t="s">
        <v>1967</v>
      </c>
      <c r="B1019" s="247" t="s">
        <v>1968</v>
      </c>
      <c r="C1019" s="248">
        <v>8407.2</v>
      </c>
      <c r="D1019" s="248">
        <v>24800</v>
      </c>
      <c r="E1019" s="249">
        <f t="shared" si="30"/>
        <v>16392.8</v>
      </c>
      <c r="F1019" s="247" t="s">
        <v>1863</v>
      </c>
      <c r="G1019" s="247" t="s">
        <v>1654</v>
      </c>
      <c r="H1019" s="247" t="s">
        <v>1658</v>
      </c>
      <c r="I1019" s="247" t="s">
        <v>1523</v>
      </c>
      <c r="J1019" s="247" t="s">
        <v>1962</v>
      </c>
      <c r="K1019" s="247" t="s">
        <v>1651</v>
      </c>
      <c r="L1019" s="247" t="s">
        <v>2312</v>
      </c>
      <c r="M1019" s="250">
        <v>0.4</v>
      </c>
      <c r="N1019" s="251">
        <f t="shared" si="31"/>
        <v>6557.12</v>
      </c>
    </row>
    <row r="1020" spans="1:14" ht="15">
      <c r="A1020" s="247" t="s">
        <v>1969</v>
      </c>
      <c r="B1020" s="247" t="s">
        <v>2301</v>
      </c>
      <c r="C1020" s="248">
        <v>0</v>
      </c>
      <c r="D1020" s="248">
        <v>10473.75</v>
      </c>
      <c r="E1020" s="249">
        <f t="shared" si="30"/>
        <v>10473.75</v>
      </c>
      <c r="F1020" s="247" t="s">
        <v>1863</v>
      </c>
      <c r="G1020" s="247" t="s">
        <v>1654</v>
      </c>
      <c r="H1020" s="247" t="s">
        <v>1658</v>
      </c>
      <c r="I1020" s="247" t="s">
        <v>1523</v>
      </c>
      <c r="J1020" s="247" t="s">
        <v>1970</v>
      </c>
      <c r="K1020" s="247" t="s">
        <v>1630</v>
      </c>
      <c r="L1020" s="247" t="s">
        <v>2312</v>
      </c>
      <c r="M1020" s="250">
        <v>0.4</v>
      </c>
      <c r="N1020" s="251">
        <f t="shared" si="31"/>
        <v>4189.5</v>
      </c>
    </row>
    <row r="1021" spans="1:14" ht="15">
      <c r="A1021" s="247" t="s">
        <v>1971</v>
      </c>
      <c r="B1021" s="247" t="s">
        <v>2303</v>
      </c>
      <c r="C1021" s="248">
        <v>0</v>
      </c>
      <c r="D1021" s="248">
        <v>10473.75</v>
      </c>
      <c r="E1021" s="249">
        <f t="shared" si="30"/>
        <v>10473.75</v>
      </c>
      <c r="F1021" s="247" t="s">
        <v>1863</v>
      </c>
      <c r="G1021" s="247" t="s">
        <v>1654</v>
      </c>
      <c r="H1021" s="247" t="s">
        <v>1658</v>
      </c>
      <c r="I1021" s="247" t="s">
        <v>1523</v>
      </c>
      <c r="J1021" s="247" t="s">
        <v>1970</v>
      </c>
      <c r="K1021" s="247" t="s">
        <v>1864</v>
      </c>
      <c r="L1021" s="247" t="s">
        <v>2312</v>
      </c>
      <c r="M1021" s="250">
        <v>0.4</v>
      </c>
      <c r="N1021" s="251">
        <f t="shared" si="31"/>
        <v>4189.5</v>
      </c>
    </row>
    <row r="1022" spans="1:14" ht="15">
      <c r="A1022" s="247" t="s">
        <v>1972</v>
      </c>
      <c r="B1022" s="247" t="s">
        <v>1973</v>
      </c>
      <c r="C1022" s="248">
        <v>0</v>
      </c>
      <c r="D1022" s="248">
        <v>1878.2</v>
      </c>
      <c r="E1022" s="249">
        <f t="shared" si="30"/>
        <v>1878.2</v>
      </c>
      <c r="F1022" s="247" t="s">
        <v>1863</v>
      </c>
      <c r="G1022" s="247" t="s">
        <v>1654</v>
      </c>
      <c r="H1022" s="247" t="s">
        <v>1658</v>
      </c>
      <c r="I1022" s="247" t="s">
        <v>1523</v>
      </c>
      <c r="J1022" s="247" t="s">
        <v>1970</v>
      </c>
      <c r="K1022" s="247" t="s">
        <v>1641</v>
      </c>
      <c r="L1022" s="247" t="s">
        <v>2312</v>
      </c>
      <c r="M1022" s="250">
        <v>0.4</v>
      </c>
      <c r="N1022" s="251">
        <f t="shared" si="31"/>
        <v>751.2800000000001</v>
      </c>
    </row>
    <row r="1023" spans="1:14" ht="15">
      <c r="A1023" s="247" t="s">
        <v>1972</v>
      </c>
      <c r="B1023" s="247" t="s">
        <v>1973</v>
      </c>
      <c r="C1023" s="248">
        <v>0</v>
      </c>
      <c r="D1023" s="248">
        <v>4817.6</v>
      </c>
      <c r="E1023" s="249">
        <f t="shared" si="30"/>
        <v>4817.6</v>
      </c>
      <c r="F1023" s="247" t="s">
        <v>1863</v>
      </c>
      <c r="G1023" s="247" t="s">
        <v>1654</v>
      </c>
      <c r="H1023" s="247" t="s">
        <v>1658</v>
      </c>
      <c r="I1023" s="247" t="s">
        <v>1523</v>
      </c>
      <c r="J1023" s="247" t="s">
        <v>1970</v>
      </c>
      <c r="K1023" s="247" t="s">
        <v>1641</v>
      </c>
      <c r="L1023" s="247" t="s">
        <v>2312</v>
      </c>
      <c r="M1023" s="250">
        <v>0.4</v>
      </c>
      <c r="N1023" s="251">
        <f t="shared" si="31"/>
        <v>1927.0400000000002</v>
      </c>
    </row>
    <row r="1024" spans="1:14" ht="15">
      <c r="A1024" s="247" t="s">
        <v>1972</v>
      </c>
      <c r="B1024" s="247" t="s">
        <v>1973</v>
      </c>
      <c r="C1024" s="248">
        <v>0</v>
      </c>
      <c r="D1024" s="248">
        <v>20512.8</v>
      </c>
      <c r="E1024" s="249">
        <f t="shared" si="30"/>
        <v>20512.8</v>
      </c>
      <c r="F1024" s="247" t="s">
        <v>1863</v>
      </c>
      <c r="G1024" s="247" t="s">
        <v>1654</v>
      </c>
      <c r="H1024" s="247" t="s">
        <v>1658</v>
      </c>
      <c r="I1024" s="247" t="s">
        <v>1523</v>
      </c>
      <c r="J1024" s="247" t="s">
        <v>1970</v>
      </c>
      <c r="K1024" s="247" t="s">
        <v>1641</v>
      </c>
      <c r="L1024" s="247" t="s">
        <v>2312</v>
      </c>
      <c r="M1024" s="250">
        <v>0.4</v>
      </c>
      <c r="N1024" s="251">
        <f t="shared" si="31"/>
        <v>8205.12</v>
      </c>
    </row>
    <row r="1025" spans="1:14" ht="15">
      <c r="A1025" s="247" t="s">
        <v>1972</v>
      </c>
      <c r="B1025" s="247" t="s">
        <v>1973</v>
      </c>
      <c r="C1025" s="248">
        <v>0</v>
      </c>
      <c r="D1025" s="248">
        <v>9306.4</v>
      </c>
      <c r="E1025" s="249">
        <f t="shared" si="30"/>
        <v>9306.4</v>
      </c>
      <c r="F1025" s="247" t="s">
        <v>1863</v>
      </c>
      <c r="G1025" s="247" t="s">
        <v>1654</v>
      </c>
      <c r="H1025" s="247" t="s">
        <v>1658</v>
      </c>
      <c r="I1025" s="247" t="s">
        <v>1523</v>
      </c>
      <c r="J1025" s="247" t="s">
        <v>1970</v>
      </c>
      <c r="K1025" s="247" t="s">
        <v>1641</v>
      </c>
      <c r="L1025" s="247" t="s">
        <v>2312</v>
      </c>
      <c r="M1025" s="250">
        <v>0.4</v>
      </c>
      <c r="N1025" s="251">
        <f t="shared" si="31"/>
        <v>3722.56</v>
      </c>
    </row>
    <row r="1026" spans="1:14" ht="15">
      <c r="A1026" s="247" t="s">
        <v>1972</v>
      </c>
      <c r="B1026" s="247" t="s">
        <v>1973</v>
      </c>
      <c r="C1026" s="248">
        <v>0</v>
      </c>
      <c r="D1026" s="248">
        <v>7756</v>
      </c>
      <c r="E1026" s="249">
        <f aca="true" t="shared" si="32" ref="E1026:E1089">+D1026-C1026</f>
        <v>7756</v>
      </c>
      <c r="F1026" s="247" t="s">
        <v>1863</v>
      </c>
      <c r="G1026" s="247" t="s">
        <v>1654</v>
      </c>
      <c r="H1026" s="247" t="s">
        <v>1658</v>
      </c>
      <c r="I1026" s="247" t="s">
        <v>1523</v>
      </c>
      <c r="J1026" s="247" t="s">
        <v>1970</v>
      </c>
      <c r="K1026" s="247" t="s">
        <v>1641</v>
      </c>
      <c r="L1026" s="247" t="s">
        <v>2312</v>
      </c>
      <c r="M1026" s="250">
        <v>0.4</v>
      </c>
      <c r="N1026" s="251">
        <f aca="true" t="shared" si="33" ref="N1026:N1089">+M1026*E1026</f>
        <v>3102.4</v>
      </c>
    </row>
    <row r="1027" spans="1:14" ht="15">
      <c r="A1027" s="247" t="s">
        <v>1974</v>
      </c>
      <c r="B1027" s="247" t="s">
        <v>1975</v>
      </c>
      <c r="C1027" s="248">
        <v>0</v>
      </c>
      <c r="D1027" s="248">
        <v>19776.96</v>
      </c>
      <c r="E1027" s="249">
        <f t="shared" si="32"/>
        <v>19776.96</v>
      </c>
      <c r="F1027" s="247" t="s">
        <v>1863</v>
      </c>
      <c r="G1027" s="247" t="s">
        <v>1654</v>
      </c>
      <c r="H1027" s="247" t="s">
        <v>1659</v>
      </c>
      <c r="I1027" s="247" t="s">
        <v>1976</v>
      </c>
      <c r="J1027" s="247" t="s">
        <v>1977</v>
      </c>
      <c r="K1027" s="247" t="s">
        <v>1910</v>
      </c>
      <c r="L1027" s="247" t="s">
        <v>2297</v>
      </c>
      <c r="M1027" s="250">
        <v>0.24</v>
      </c>
      <c r="N1027" s="251">
        <f t="shared" si="33"/>
        <v>4746.470399999999</v>
      </c>
    </row>
    <row r="1028" spans="1:14" ht="15">
      <c r="A1028" s="247" t="s">
        <v>1974</v>
      </c>
      <c r="B1028" s="247" t="s">
        <v>1975</v>
      </c>
      <c r="C1028" s="248">
        <v>0</v>
      </c>
      <c r="D1028" s="248">
        <v>32747.68</v>
      </c>
      <c r="E1028" s="249">
        <f t="shared" si="32"/>
        <v>32747.68</v>
      </c>
      <c r="F1028" s="247" t="s">
        <v>1863</v>
      </c>
      <c r="G1028" s="247" t="s">
        <v>1654</v>
      </c>
      <c r="H1028" s="247" t="s">
        <v>1659</v>
      </c>
      <c r="I1028" s="247" t="s">
        <v>1976</v>
      </c>
      <c r="J1028" s="247" t="s">
        <v>1977</v>
      </c>
      <c r="K1028" s="247" t="s">
        <v>1910</v>
      </c>
      <c r="L1028" s="247" t="s">
        <v>2297</v>
      </c>
      <c r="M1028" s="250">
        <v>0.24</v>
      </c>
      <c r="N1028" s="251">
        <f t="shared" si="33"/>
        <v>7859.4432</v>
      </c>
    </row>
    <row r="1029" spans="1:14" ht="15">
      <c r="A1029" s="247" t="s">
        <v>1974</v>
      </c>
      <c r="B1029" s="247" t="s">
        <v>1975</v>
      </c>
      <c r="C1029" s="248">
        <v>0</v>
      </c>
      <c r="D1029" s="248">
        <v>10872</v>
      </c>
      <c r="E1029" s="249">
        <f t="shared" si="32"/>
        <v>10872</v>
      </c>
      <c r="F1029" s="247" t="s">
        <v>1863</v>
      </c>
      <c r="G1029" s="247" t="s">
        <v>1654</v>
      </c>
      <c r="H1029" s="247" t="s">
        <v>1659</v>
      </c>
      <c r="I1029" s="247" t="s">
        <v>1976</v>
      </c>
      <c r="J1029" s="247" t="s">
        <v>1977</v>
      </c>
      <c r="K1029" s="247" t="s">
        <v>1910</v>
      </c>
      <c r="L1029" s="247" t="s">
        <v>2297</v>
      </c>
      <c r="M1029" s="250">
        <v>0.24</v>
      </c>
      <c r="N1029" s="251">
        <f t="shared" si="33"/>
        <v>2609.2799999999997</v>
      </c>
    </row>
    <row r="1030" spans="1:14" ht="15">
      <c r="A1030" s="247" t="s">
        <v>1978</v>
      </c>
      <c r="B1030" s="247" t="s">
        <v>1979</v>
      </c>
      <c r="C1030" s="248">
        <v>0</v>
      </c>
      <c r="D1030" s="248">
        <v>4437</v>
      </c>
      <c r="E1030" s="249">
        <f t="shared" si="32"/>
        <v>4437</v>
      </c>
      <c r="F1030" s="247" t="s">
        <v>1863</v>
      </c>
      <c r="G1030" s="247" t="s">
        <v>1654</v>
      </c>
      <c r="H1030" s="247" t="s">
        <v>1659</v>
      </c>
      <c r="I1030" s="247" t="s">
        <v>1976</v>
      </c>
      <c r="J1030" s="247" t="s">
        <v>1977</v>
      </c>
      <c r="K1030" s="247" t="s">
        <v>2366</v>
      </c>
      <c r="L1030" s="247" t="s">
        <v>2297</v>
      </c>
      <c r="M1030" s="250">
        <v>0.24</v>
      </c>
      <c r="N1030" s="251">
        <f t="shared" si="33"/>
        <v>1064.8799999999999</v>
      </c>
    </row>
    <row r="1031" spans="1:14" ht="15">
      <c r="A1031" s="247" t="s">
        <v>1980</v>
      </c>
      <c r="B1031" s="247" t="s">
        <v>1981</v>
      </c>
      <c r="C1031" s="248">
        <v>0</v>
      </c>
      <c r="D1031" s="248">
        <v>45633.14</v>
      </c>
      <c r="E1031" s="249">
        <f t="shared" si="32"/>
        <v>45633.14</v>
      </c>
      <c r="F1031" s="247" t="s">
        <v>1863</v>
      </c>
      <c r="G1031" s="247" t="s">
        <v>1654</v>
      </c>
      <c r="H1031" s="247" t="s">
        <v>1659</v>
      </c>
      <c r="I1031" s="247" t="s">
        <v>1976</v>
      </c>
      <c r="J1031" s="247" t="s">
        <v>1977</v>
      </c>
      <c r="K1031" s="247" t="s">
        <v>2366</v>
      </c>
      <c r="L1031" s="247" t="s">
        <v>2297</v>
      </c>
      <c r="M1031" s="250">
        <v>0.24</v>
      </c>
      <c r="N1031" s="251">
        <f t="shared" si="33"/>
        <v>10951.953599999999</v>
      </c>
    </row>
    <row r="1032" spans="1:14" ht="15">
      <c r="A1032" s="247" t="s">
        <v>1982</v>
      </c>
      <c r="B1032" s="247" t="s">
        <v>1983</v>
      </c>
      <c r="C1032" s="248">
        <v>0</v>
      </c>
      <c r="D1032" s="248">
        <v>5916</v>
      </c>
      <c r="E1032" s="249">
        <f t="shared" si="32"/>
        <v>5916</v>
      </c>
      <c r="F1032" s="247" t="s">
        <v>1863</v>
      </c>
      <c r="G1032" s="247" t="s">
        <v>1654</v>
      </c>
      <c r="H1032" s="247" t="s">
        <v>1659</v>
      </c>
      <c r="I1032" s="247" t="s">
        <v>1976</v>
      </c>
      <c r="J1032" s="247" t="s">
        <v>1977</v>
      </c>
      <c r="K1032" s="247" t="s">
        <v>2366</v>
      </c>
      <c r="L1032" s="247" t="s">
        <v>2297</v>
      </c>
      <c r="M1032" s="250">
        <v>0.24</v>
      </c>
      <c r="N1032" s="251">
        <f t="shared" si="33"/>
        <v>1419.84</v>
      </c>
    </row>
    <row r="1033" spans="1:14" ht="15">
      <c r="A1033" s="247" t="s">
        <v>1984</v>
      </c>
      <c r="B1033" s="247" t="s">
        <v>1985</v>
      </c>
      <c r="C1033" s="248">
        <v>0</v>
      </c>
      <c r="D1033" s="248">
        <v>9982.25</v>
      </c>
      <c r="E1033" s="249">
        <f t="shared" si="32"/>
        <v>9982.25</v>
      </c>
      <c r="F1033" s="247" t="s">
        <v>1863</v>
      </c>
      <c r="G1033" s="247" t="s">
        <v>1654</v>
      </c>
      <c r="H1033" s="247" t="s">
        <v>1659</v>
      </c>
      <c r="I1033" s="247" t="s">
        <v>1976</v>
      </c>
      <c r="J1033" s="247" t="s">
        <v>1977</v>
      </c>
      <c r="K1033" s="247" t="s">
        <v>1923</v>
      </c>
      <c r="L1033" s="247" t="s">
        <v>2297</v>
      </c>
      <c r="M1033" s="250">
        <v>0.24</v>
      </c>
      <c r="N1033" s="251">
        <f t="shared" si="33"/>
        <v>2395.74</v>
      </c>
    </row>
    <row r="1034" spans="1:14" ht="15">
      <c r="A1034" s="247" t="s">
        <v>1986</v>
      </c>
      <c r="B1034" s="247" t="s">
        <v>1987</v>
      </c>
      <c r="C1034" s="248">
        <v>0</v>
      </c>
      <c r="D1034" s="248">
        <v>12810</v>
      </c>
      <c r="E1034" s="249">
        <f t="shared" si="32"/>
        <v>12810</v>
      </c>
      <c r="F1034" s="247" t="s">
        <v>1863</v>
      </c>
      <c r="G1034" s="247" t="s">
        <v>1654</v>
      </c>
      <c r="H1034" s="247" t="s">
        <v>1659</v>
      </c>
      <c r="I1034" s="247" t="s">
        <v>1976</v>
      </c>
      <c r="J1034" s="247" t="s">
        <v>1977</v>
      </c>
      <c r="K1034" s="247" t="s">
        <v>1923</v>
      </c>
      <c r="L1034" s="247" t="s">
        <v>2297</v>
      </c>
      <c r="M1034" s="250">
        <v>0.24</v>
      </c>
      <c r="N1034" s="251">
        <f t="shared" si="33"/>
        <v>3074.4</v>
      </c>
    </row>
    <row r="1035" spans="1:14" ht="15">
      <c r="A1035" s="247" t="s">
        <v>1988</v>
      </c>
      <c r="B1035" s="247" t="s">
        <v>1989</v>
      </c>
      <c r="C1035" s="248">
        <v>34284.087</v>
      </c>
      <c r="D1035" s="248">
        <v>101133</v>
      </c>
      <c r="E1035" s="249">
        <f t="shared" si="32"/>
        <v>66848.913</v>
      </c>
      <c r="F1035" s="247" t="s">
        <v>1863</v>
      </c>
      <c r="G1035" s="247" t="s">
        <v>1654</v>
      </c>
      <c r="H1035" s="247" t="s">
        <v>1659</v>
      </c>
      <c r="I1035" s="247" t="s">
        <v>1976</v>
      </c>
      <c r="J1035" s="247" t="s">
        <v>1977</v>
      </c>
      <c r="K1035" s="247" t="s">
        <v>1651</v>
      </c>
      <c r="L1035" s="247" t="s">
        <v>2312</v>
      </c>
      <c r="M1035" s="250">
        <v>0.4</v>
      </c>
      <c r="N1035" s="251">
        <f t="shared" si="33"/>
        <v>26739.5652</v>
      </c>
    </row>
    <row r="1036" spans="1:17" ht="15">
      <c r="A1036" s="247" t="s">
        <v>1096</v>
      </c>
      <c r="B1036" s="247" t="s">
        <v>1097</v>
      </c>
      <c r="C1036" s="248">
        <v>0</v>
      </c>
      <c r="D1036" s="248">
        <v>35469.1</v>
      </c>
      <c r="E1036" s="249">
        <f t="shared" si="32"/>
        <v>35469.1</v>
      </c>
      <c r="F1036" s="247" t="s">
        <v>1863</v>
      </c>
      <c r="G1036" s="247" t="s">
        <v>1654</v>
      </c>
      <c r="H1036" s="247" t="s">
        <v>1656</v>
      </c>
      <c r="I1036" s="247" t="s">
        <v>1098</v>
      </c>
      <c r="J1036" s="247" t="s">
        <v>1099</v>
      </c>
      <c r="K1036" s="247" t="s">
        <v>1867</v>
      </c>
      <c r="L1036" s="247" t="s">
        <v>2312</v>
      </c>
      <c r="M1036" s="250">
        <v>0.4</v>
      </c>
      <c r="N1036" s="251">
        <f t="shared" si="33"/>
        <v>14187.64</v>
      </c>
      <c r="O1036" s="337">
        <f>SUM(E1036:E1177)</f>
        <v>2170190.030000001</v>
      </c>
      <c r="P1036" s="337">
        <f>SUM(N1036:N1177)</f>
        <v>964263.7264999994</v>
      </c>
      <c r="Q1036" s="173">
        <f>+P1036/O1036</f>
        <v>0.44432225435115413</v>
      </c>
    </row>
    <row r="1037" spans="1:14" ht="15">
      <c r="A1037" s="247" t="s">
        <v>1100</v>
      </c>
      <c r="B1037" s="247" t="s">
        <v>1101</v>
      </c>
      <c r="C1037" s="248">
        <v>0</v>
      </c>
      <c r="D1037" s="248">
        <v>8019.84</v>
      </c>
      <c r="E1037" s="249">
        <f t="shared" si="32"/>
        <v>8019.84</v>
      </c>
      <c r="F1037" s="247" t="s">
        <v>1863</v>
      </c>
      <c r="G1037" s="247" t="s">
        <v>1654</v>
      </c>
      <c r="H1037" s="247" t="s">
        <v>1657</v>
      </c>
      <c r="I1037" s="247" t="s">
        <v>1098</v>
      </c>
      <c r="J1037" s="247" t="s">
        <v>1102</v>
      </c>
      <c r="K1037" s="247" t="s">
        <v>1867</v>
      </c>
      <c r="L1037" s="247" t="s">
        <v>2312</v>
      </c>
      <c r="M1037" s="250">
        <v>0.4</v>
      </c>
      <c r="N1037" s="251">
        <f t="shared" si="33"/>
        <v>3207.936</v>
      </c>
    </row>
    <row r="1038" spans="1:14" ht="15">
      <c r="A1038" s="247" t="s">
        <v>1103</v>
      </c>
      <c r="B1038" s="247" t="s">
        <v>1104</v>
      </c>
      <c r="C1038" s="248">
        <v>0</v>
      </c>
      <c r="D1038" s="248">
        <v>1002.48</v>
      </c>
      <c r="E1038" s="249">
        <f t="shared" si="32"/>
        <v>1002.48</v>
      </c>
      <c r="F1038" s="247" t="s">
        <v>1863</v>
      </c>
      <c r="G1038" s="247" t="s">
        <v>1654</v>
      </c>
      <c r="H1038" s="247" t="s">
        <v>1657</v>
      </c>
      <c r="I1038" s="247" t="s">
        <v>1098</v>
      </c>
      <c r="J1038" s="247" t="s">
        <v>1102</v>
      </c>
      <c r="K1038" s="247" t="s">
        <v>1867</v>
      </c>
      <c r="L1038" s="247" t="s">
        <v>2312</v>
      </c>
      <c r="M1038" s="250">
        <v>0.4</v>
      </c>
      <c r="N1038" s="251">
        <f t="shared" si="33"/>
        <v>400.992</v>
      </c>
    </row>
    <row r="1039" spans="1:14" ht="15">
      <c r="A1039" s="247" t="s">
        <v>1105</v>
      </c>
      <c r="B1039" s="247" t="s">
        <v>1106</v>
      </c>
      <c r="C1039" s="248">
        <v>0</v>
      </c>
      <c r="D1039" s="248">
        <v>6014.88</v>
      </c>
      <c r="E1039" s="249">
        <f t="shared" si="32"/>
        <v>6014.88</v>
      </c>
      <c r="F1039" s="247" t="s">
        <v>1863</v>
      </c>
      <c r="G1039" s="247" t="s">
        <v>1654</v>
      </c>
      <c r="H1039" s="247" t="s">
        <v>1657</v>
      </c>
      <c r="I1039" s="247" t="s">
        <v>1098</v>
      </c>
      <c r="J1039" s="247" t="s">
        <v>1102</v>
      </c>
      <c r="K1039" s="247" t="s">
        <v>1867</v>
      </c>
      <c r="L1039" s="247" t="s">
        <v>2312</v>
      </c>
      <c r="M1039" s="250">
        <v>0.4</v>
      </c>
      <c r="N1039" s="251">
        <f t="shared" si="33"/>
        <v>2405.952</v>
      </c>
    </row>
    <row r="1040" spans="1:14" ht="15">
      <c r="A1040" s="247" t="s">
        <v>1107</v>
      </c>
      <c r="B1040" s="247" t="s">
        <v>1108</v>
      </c>
      <c r="C1040" s="248">
        <v>0</v>
      </c>
      <c r="D1040" s="248">
        <v>16039.68</v>
      </c>
      <c r="E1040" s="249">
        <f t="shared" si="32"/>
        <v>16039.68</v>
      </c>
      <c r="F1040" s="247" t="s">
        <v>1863</v>
      </c>
      <c r="G1040" s="247" t="s">
        <v>1654</v>
      </c>
      <c r="H1040" s="247" t="s">
        <v>1657</v>
      </c>
      <c r="I1040" s="247" t="s">
        <v>1098</v>
      </c>
      <c r="J1040" s="247" t="s">
        <v>1102</v>
      </c>
      <c r="K1040" s="247" t="s">
        <v>1867</v>
      </c>
      <c r="L1040" s="247" t="s">
        <v>2312</v>
      </c>
      <c r="M1040" s="250">
        <v>0.4</v>
      </c>
      <c r="N1040" s="251">
        <f t="shared" si="33"/>
        <v>6415.872</v>
      </c>
    </row>
    <row r="1041" spans="1:14" ht="15">
      <c r="A1041" s="247" t="s">
        <v>1109</v>
      </c>
      <c r="B1041" s="247" t="s">
        <v>1110</v>
      </c>
      <c r="C1041" s="248">
        <v>0</v>
      </c>
      <c r="D1041" s="248">
        <v>16039.68</v>
      </c>
      <c r="E1041" s="249">
        <f t="shared" si="32"/>
        <v>16039.68</v>
      </c>
      <c r="F1041" s="247" t="s">
        <v>1863</v>
      </c>
      <c r="G1041" s="247" t="s">
        <v>1654</v>
      </c>
      <c r="H1041" s="247" t="s">
        <v>1657</v>
      </c>
      <c r="I1041" s="247" t="s">
        <v>1098</v>
      </c>
      <c r="J1041" s="247" t="s">
        <v>1102</v>
      </c>
      <c r="K1041" s="247" t="s">
        <v>1867</v>
      </c>
      <c r="L1041" s="247" t="s">
        <v>2312</v>
      </c>
      <c r="M1041" s="250">
        <v>0.4</v>
      </c>
      <c r="N1041" s="251">
        <f t="shared" si="33"/>
        <v>6415.872</v>
      </c>
    </row>
    <row r="1042" spans="1:14" ht="15">
      <c r="A1042" s="247" t="s">
        <v>1111</v>
      </c>
      <c r="B1042" s="247" t="s">
        <v>1112</v>
      </c>
      <c r="C1042" s="248">
        <v>0</v>
      </c>
      <c r="D1042" s="248">
        <v>21386.24</v>
      </c>
      <c r="E1042" s="249">
        <f t="shared" si="32"/>
        <v>21386.24</v>
      </c>
      <c r="F1042" s="247" t="s">
        <v>1863</v>
      </c>
      <c r="G1042" s="247" t="s">
        <v>1654</v>
      </c>
      <c r="H1042" s="247" t="s">
        <v>1657</v>
      </c>
      <c r="I1042" s="247" t="s">
        <v>1098</v>
      </c>
      <c r="J1042" s="247" t="s">
        <v>1102</v>
      </c>
      <c r="K1042" s="247" t="s">
        <v>1867</v>
      </c>
      <c r="L1042" s="247" t="s">
        <v>2312</v>
      </c>
      <c r="M1042" s="250">
        <v>0.4</v>
      </c>
      <c r="N1042" s="251">
        <f t="shared" si="33"/>
        <v>8554.496000000001</v>
      </c>
    </row>
    <row r="1043" spans="1:14" ht="15">
      <c r="A1043" s="247" t="s">
        <v>1113</v>
      </c>
      <c r="B1043" s="247" t="s">
        <v>1114</v>
      </c>
      <c r="C1043" s="248">
        <v>0</v>
      </c>
      <c r="D1043" s="248">
        <v>33416</v>
      </c>
      <c r="E1043" s="249">
        <f t="shared" si="32"/>
        <v>33416</v>
      </c>
      <c r="F1043" s="247" t="s">
        <v>1863</v>
      </c>
      <c r="G1043" s="247" t="s">
        <v>1654</v>
      </c>
      <c r="H1043" s="247" t="s">
        <v>1657</v>
      </c>
      <c r="I1043" s="247" t="s">
        <v>1098</v>
      </c>
      <c r="J1043" s="247" t="s">
        <v>1102</v>
      </c>
      <c r="K1043" s="247" t="s">
        <v>1867</v>
      </c>
      <c r="L1043" s="247" t="s">
        <v>2312</v>
      </c>
      <c r="M1043" s="250">
        <v>0.4</v>
      </c>
      <c r="N1043" s="251">
        <f t="shared" si="33"/>
        <v>13366.400000000001</v>
      </c>
    </row>
    <row r="1044" spans="1:14" ht="15">
      <c r="A1044" s="247" t="s">
        <v>1115</v>
      </c>
      <c r="B1044" s="247" t="s">
        <v>1116</v>
      </c>
      <c r="C1044" s="248">
        <v>0</v>
      </c>
      <c r="D1044" s="248">
        <v>2004.96</v>
      </c>
      <c r="E1044" s="249">
        <f t="shared" si="32"/>
        <v>2004.96</v>
      </c>
      <c r="F1044" s="247" t="s">
        <v>1863</v>
      </c>
      <c r="G1044" s="247" t="s">
        <v>1654</v>
      </c>
      <c r="H1044" s="247" t="s">
        <v>1657</v>
      </c>
      <c r="I1044" s="247" t="s">
        <v>1098</v>
      </c>
      <c r="J1044" s="247" t="s">
        <v>1102</v>
      </c>
      <c r="K1044" s="247" t="s">
        <v>1867</v>
      </c>
      <c r="L1044" s="247" t="s">
        <v>2312</v>
      </c>
      <c r="M1044" s="250">
        <v>0.4</v>
      </c>
      <c r="N1044" s="251">
        <f t="shared" si="33"/>
        <v>801.984</v>
      </c>
    </row>
    <row r="1045" spans="1:14" ht="15">
      <c r="A1045" s="247" t="s">
        <v>1117</v>
      </c>
      <c r="B1045" s="247" t="s">
        <v>1118</v>
      </c>
      <c r="C1045" s="248">
        <v>0</v>
      </c>
      <c r="D1045" s="248">
        <v>16039.68</v>
      </c>
      <c r="E1045" s="249">
        <f t="shared" si="32"/>
        <v>16039.68</v>
      </c>
      <c r="F1045" s="247" t="s">
        <v>1863</v>
      </c>
      <c r="G1045" s="247" t="s">
        <v>1654</v>
      </c>
      <c r="H1045" s="247" t="s">
        <v>1657</v>
      </c>
      <c r="I1045" s="247" t="s">
        <v>1098</v>
      </c>
      <c r="J1045" s="247" t="s">
        <v>1102</v>
      </c>
      <c r="K1045" s="247" t="s">
        <v>1867</v>
      </c>
      <c r="L1045" s="247" t="s">
        <v>2312</v>
      </c>
      <c r="M1045" s="250">
        <v>0.4</v>
      </c>
      <c r="N1045" s="251">
        <f t="shared" si="33"/>
        <v>6415.872</v>
      </c>
    </row>
    <row r="1046" spans="1:14" ht="15">
      <c r="A1046" s="247" t="s">
        <v>1119</v>
      </c>
      <c r="B1046" s="247" t="s">
        <v>1120</v>
      </c>
      <c r="C1046" s="248">
        <v>0</v>
      </c>
      <c r="D1046" s="248">
        <v>16039.68</v>
      </c>
      <c r="E1046" s="249">
        <f t="shared" si="32"/>
        <v>16039.68</v>
      </c>
      <c r="F1046" s="247" t="s">
        <v>1863</v>
      </c>
      <c r="G1046" s="247" t="s">
        <v>1654</v>
      </c>
      <c r="H1046" s="247" t="s">
        <v>1657</v>
      </c>
      <c r="I1046" s="247" t="s">
        <v>1098</v>
      </c>
      <c r="J1046" s="247" t="s">
        <v>1102</v>
      </c>
      <c r="K1046" s="247" t="s">
        <v>1867</v>
      </c>
      <c r="L1046" s="247" t="s">
        <v>2312</v>
      </c>
      <c r="M1046" s="250">
        <v>0.4</v>
      </c>
      <c r="N1046" s="251">
        <f t="shared" si="33"/>
        <v>6415.872</v>
      </c>
    </row>
    <row r="1047" spans="1:14" ht="15">
      <c r="A1047" s="247" t="s">
        <v>1121</v>
      </c>
      <c r="B1047" s="247" t="s">
        <v>1122</v>
      </c>
      <c r="C1047" s="248">
        <v>0</v>
      </c>
      <c r="D1047" s="248">
        <v>21386.24</v>
      </c>
      <c r="E1047" s="249">
        <f t="shared" si="32"/>
        <v>21386.24</v>
      </c>
      <c r="F1047" s="247" t="s">
        <v>1863</v>
      </c>
      <c r="G1047" s="247" t="s">
        <v>1654</v>
      </c>
      <c r="H1047" s="247" t="s">
        <v>1657</v>
      </c>
      <c r="I1047" s="247" t="s">
        <v>1098</v>
      </c>
      <c r="J1047" s="247" t="s">
        <v>1102</v>
      </c>
      <c r="K1047" s="247" t="s">
        <v>1867</v>
      </c>
      <c r="L1047" s="247" t="s">
        <v>2312</v>
      </c>
      <c r="M1047" s="250">
        <v>0.4</v>
      </c>
      <c r="N1047" s="251">
        <f t="shared" si="33"/>
        <v>8554.496000000001</v>
      </c>
    </row>
    <row r="1048" spans="1:14" ht="15">
      <c r="A1048" s="247" t="s">
        <v>1123</v>
      </c>
      <c r="B1048" s="247" t="s">
        <v>1124</v>
      </c>
      <c r="C1048" s="248">
        <v>0</v>
      </c>
      <c r="D1048" s="248">
        <v>33416</v>
      </c>
      <c r="E1048" s="249">
        <f t="shared" si="32"/>
        <v>33416</v>
      </c>
      <c r="F1048" s="247" t="s">
        <v>1863</v>
      </c>
      <c r="G1048" s="247" t="s">
        <v>1654</v>
      </c>
      <c r="H1048" s="247" t="s">
        <v>1657</v>
      </c>
      <c r="I1048" s="247" t="s">
        <v>1098</v>
      </c>
      <c r="J1048" s="247" t="s">
        <v>1102</v>
      </c>
      <c r="K1048" s="247" t="s">
        <v>1867</v>
      </c>
      <c r="L1048" s="247" t="s">
        <v>2312</v>
      </c>
      <c r="M1048" s="250">
        <v>0.4</v>
      </c>
      <c r="N1048" s="251">
        <f t="shared" si="33"/>
        <v>13366.400000000001</v>
      </c>
    </row>
    <row r="1049" spans="1:14" ht="15">
      <c r="A1049" s="247" t="s">
        <v>1125</v>
      </c>
      <c r="B1049" s="247" t="s">
        <v>1126</v>
      </c>
      <c r="C1049" s="248">
        <v>0</v>
      </c>
      <c r="D1049" s="248">
        <v>6014.88</v>
      </c>
      <c r="E1049" s="249">
        <f t="shared" si="32"/>
        <v>6014.88</v>
      </c>
      <c r="F1049" s="247" t="s">
        <v>1863</v>
      </c>
      <c r="G1049" s="247" t="s">
        <v>1654</v>
      </c>
      <c r="H1049" s="247" t="s">
        <v>1657</v>
      </c>
      <c r="I1049" s="247" t="s">
        <v>1098</v>
      </c>
      <c r="J1049" s="247" t="s">
        <v>1102</v>
      </c>
      <c r="K1049" s="247" t="s">
        <v>1867</v>
      </c>
      <c r="L1049" s="247" t="s">
        <v>2312</v>
      </c>
      <c r="M1049" s="250">
        <v>0.4</v>
      </c>
      <c r="N1049" s="251">
        <f t="shared" si="33"/>
        <v>2405.952</v>
      </c>
    </row>
    <row r="1050" spans="1:14" ht="15">
      <c r="A1050" s="247" t="s">
        <v>1127</v>
      </c>
      <c r="B1050" s="247" t="s">
        <v>1101</v>
      </c>
      <c r="C1050" s="248">
        <v>0</v>
      </c>
      <c r="D1050" s="248">
        <v>8205.12</v>
      </c>
      <c r="E1050" s="249">
        <f t="shared" si="32"/>
        <v>8205.12</v>
      </c>
      <c r="F1050" s="247" t="s">
        <v>1863</v>
      </c>
      <c r="G1050" s="247" t="s">
        <v>1654</v>
      </c>
      <c r="H1050" s="247" t="s">
        <v>1657</v>
      </c>
      <c r="I1050" s="247" t="s">
        <v>1098</v>
      </c>
      <c r="J1050" s="247" t="s">
        <v>1128</v>
      </c>
      <c r="K1050" s="247" t="s">
        <v>1867</v>
      </c>
      <c r="L1050" s="247" t="s">
        <v>2312</v>
      </c>
      <c r="M1050" s="250">
        <v>0.4</v>
      </c>
      <c r="N1050" s="251">
        <f t="shared" si="33"/>
        <v>3282.0480000000007</v>
      </c>
    </row>
    <row r="1051" spans="1:14" ht="15">
      <c r="A1051" s="247" t="s">
        <v>1129</v>
      </c>
      <c r="B1051" s="247" t="s">
        <v>1104</v>
      </c>
      <c r="C1051" s="248">
        <v>0</v>
      </c>
      <c r="D1051" s="248">
        <v>1025.64</v>
      </c>
      <c r="E1051" s="249">
        <f t="shared" si="32"/>
        <v>1025.64</v>
      </c>
      <c r="F1051" s="247" t="s">
        <v>1863</v>
      </c>
      <c r="G1051" s="247" t="s">
        <v>1654</v>
      </c>
      <c r="H1051" s="247" t="s">
        <v>1657</v>
      </c>
      <c r="I1051" s="247" t="s">
        <v>1098</v>
      </c>
      <c r="J1051" s="247" t="s">
        <v>1128</v>
      </c>
      <c r="K1051" s="247" t="s">
        <v>1867</v>
      </c>
      <c r="L1051" s="247" t="s">
        <v>2312</v>
      </c>
      <c r="M1051" s="250">
        <v>0.4</v>
      </c>
      <c r="N1051" s="251">
        <f t="shared" si="33"/>
        <v>410.2560000000001</v>
      </c>
    </row>
    <row r="1052" spans="1:14" ht="15">
      <c r="A1052" s="247" t="s">
        <v>1130</v>
      </c>
      <c r="B1052" s="247" t="s">
        <v>1106</v>
      </c>
      <c r="C1052" s="248">
        <v>0</v>
      </c>
      <c r="D1052" s="248">
        <v>6153.84</v>
      </c>
      <c r="E1052" s="249">
        <f t="shared" si="32"/>
        <v>6153.84</v>
      </c>
      <c r="F1052" s="247" t="s">
        <v>1863</v>
      </c>
      <c r="G1052" s="247" t="s">
        <v>1654</v>
      </c>
      <c r="H1052" s="247" t="s">
        <v>1657</v>
      </c>
      <c r="I1052" s="247" t="s">
        <v>1098</v>
      </c>
      <c r="J1052" s="247" t="s">
        <v>1128</v>
      </c>
      <c r="K1052" s="247" t="s">
        <v>1867</v>
      </c>
      <c r="L1052" s="247" t="s">
        <v>2312</v>
      </c>
      <c r="M1052" s="250">
        <v>0.4</v>
      </c>
      <c r="N1052" s="251">
        <f t="shared" si="33"/>
        <v>2461.536</v>
      </c>
    </row>
    <row r="1053" spans="1:14" ht="15">
      <c r="A1053" s="247" t="s">
        <v>1131</v>
      </c>
      <c r="B1053" s="247" t="s">
        <v>1132</v>
      </c>
      <c r="C1053" s="248">
        <v>0</v>
      </c>
      <c r="D1053" s="248">
        <v>16410.24</v>
      </c>
      <c r="E1053" s="249">
        <f t="shared" si="32"/>
        <v>16410.24</v>
      </c>
      <c r="F1053" s="247" t="s">
        <v>1863</v>
      </c>
      <c r="G1053" s="247" t="s">
        <v>1654</v>
      </c>
      <c r="H1053" s="247" t="s">
        <v>1657</v>
      </c>
      <c r="I1053" s="247" t="s">
        <v>1098</v>
      </c>
      <c r="J1053" s="247" t="s">
        <v>1128</v>
      </c>
      <c r="K1053" s="247" t="s">
        <v>1867</v>
      </c>
      <c r="L1053" s="247" t="s">
        <v>2312</v>
      </c>
      <c r="M1053" s="250">
        <v>0.4</v>
      </c>
      <c r="N1053" s="251">
        <f t="shared" si="33"/>
        <v>6564.096000000001</v>
      </c>
    </row>
    <row r="1054" spans="1:14" ht="15">
      <c r="A1054" s="247" t="s">
        <v>1133</v>
      </c>
      <c r="B1054" s="247" t="s">
        <v>1110</v>
      </c>
      <c r="C1054" s="248">
        <v>0</v>
      </c>
      <c r="D1054" s="248">
        <v>16410.24</v>
      </c>
      <c r="E1054" s="249">
        <f t="shared" si="32"/>
        <v>16410.24</v>
      </c>
      <c r="F1054" s="247" t="s">
        <v>1863</v>
      </c>
      <c r="G1054" s="247" t="s">
        <v>1654</v>
      </c>
      <c r="H1054" s="247" t="s">
        <v>1657</v>
      </c>
      <c r="I1054" s="247" t="s">
        <v>1098</v>
      </c>
      <c r="J1054" s="247" t="s">
        <v>1128</v>
      </c>
      <c r="K1054" s="247" t="s">
        <v>1867</v>
      </c>
      <c r="L1054" s="247" t="s">
        <v>2312</v>
      </c>
      <c r="M1054" s="250">
        <v>0.4</v>
      </c>
      <c r="N1054" s="251">
        <f t="shared" si="33"/>
        <v>6564.096000000001</v>
      </c>
    </row>
    <row r="1055" spans="1:14" ht="15">
      <c r="A1055" s="247" t="s">
        <v>1134</v>
      </c>
      <c r="B1055" s="247" t="s">
        <v>1112</v>
      </c>
      <c r="C1055" s="248">
        <v>0</v>
      </c>
      <c r="D1055" s="248">
        <v>21880.32</v>
      </c>
      <c r="E1055" s="249">
        <f t="shared" si="32"/>
        <v>21880.32</v>
      </c>
      <c r="F1055" s="247" t="s">
        <v>1863</v>
      </c>
      <c r="G1055" s="247" t="s">
        <v>1654</v>
      </c>
      <c r="H1055" s="247" t="s">
        <v>1657</v>
      </c>
      <c r="I1055" s="247" t="s">
        <v>1098</v>
      </c>
      <c r="J1055" s="247" t="s">
        <v>1128</v>
      </c>
      <c r="K1055" s="247" t="s">
        <v>1867</v>
      </c>
      <c r="L1055" s="247" t="s">
        <v>2312</v>
      </c>
      <c r="M1055" s="250">
        <v>0.4</v>
      </c>
      <c r="N1055" s="251">
        <f t="shared" si="33"/>
        <v>8752.128</v>
      </c>
    </row>
    <row r="1056" spans="1:14" ht="15">
      <c r="A1056" s="247" t="s">
        <v>1135</v>
      </c>
      <c r="B1056" s="247" t="s">
        <v>1114</v>
      </c>
      <c r="C1056" s="248">
        <v>0</v>
      </c>
      <c r="D1056" s="248">
        <v>34188</v>
      </c>
      <c r="E1056" s="249">
        <f t="shared" si="32"/>
        <v>34188</v>
      </c>
      <c r="F1056" s="247" t="s">
        <v>1863</v>
      </c>
      <c r="G1056" s="247" t="s">
        <v>1654</v>
      </c>
      <c r="H1056" s="247" t="s">
        <v>1657</v>
      </c>
      <c r="I1056" s="247" t="s">
        <v>1098</v>
      </c>
      <c r="J1056" s="247" t="s">
        <v>1128</v>
      </c>
      <c r="K1056" s="247" t="s">
        <v>1867</v>
      </c>
      <c r="L1056" s="247" t="s">
        <v>2312</v>
      </c>
      <c r="M1056" s="250">
        <v>0.4</v>
      </c>
      <c r="N1056" s="251">
        <f t="shared" si="33"/>
        <v>13675.2</v>
      </c>
    </row>
    <row r="1057" spans="1:14" ht="15">
      <c r="A1057" s="247" t="s">
        <v>1136</v>
      </c>
      <c r="B1057" s="247" t="s">
        <v>1116</v>
      </c>
      <c r="C1057" s="248">
        <v>0</v>
      </c>
      <c r="D1057" s="248">
        <v>2051.28</v>
      </c>
      <c r="E1057" s="249">
        <f t="shared" si="32"/>
        <v>2051.28</v>
      </c>
      <c r="F1057" s="247" t="s">
        <v>1863</v>
      </c>
      <c r="G1057" s="247" t="s">
        <v>1654</v>
      </c>
      <c r="H1057" s="247" t="s">
        <v>1657</v>
      </c>
      <c r="I1057" s="247" t="s">
        <v>1098</v>
      </c>
      <c r="J1057" s="247" t="s">
        <v>1128</v>
      </c>
      <c r="K1057" s="247" t="s">
        <v>1867</v>
      </c>
      <c r="L1057" s="247" t="s">
        <v>2312</v>
      </c>
      <c r="M1057" s="250">
        <v>0.4</v>
      </c>
      <c r="N1057" s="251">
        <f t="shared" si="33"/>
        <v>820.5120000000002</v>
      </c>
    </row>
    <row r="1058" spans="1:14" ht="15">
      <c r="A1058" s="247" t="s">
        <v>1137</v>
      </c>
      <c r="B1058" s="247" t="s">
        <v>1118</v>
      </c>
      <c r="C1058" s="248">
        <v>0</v>
      </c>
      <c r="D1058" s="248">
        <v>16410.24</v>
      </c>
      <c r="E1058" s="249">
        <f t="shared" si="32"/>
        <v>16410.24</v>
      </c>
      <c r="F1058" s="247" t="s">
        <v>1863</v>
      </c>
      <c r="G1058" s="247" t="s">
        <v>1654</v>
      </c>
      <c r="H1058" s="247" t="s">
        <v>1657</v>
      </c>
      <c r="I1058" s="247" t="s">
        <v>1098</v>
      </c>
      <c r="J1058" s="247" t="s">
        <v>1128</v>
      </c>
      <c r="K1058" s="247" t="s">
        <v>1867</v>
      </c>
      <c r="L1058" s="247" t="s">
        <v>2312</v>
      </c>
      <c r="M1058" s="250">
        <v>0.4</v>
      </c>
      <c r="N1058" s="251">
        <f t="shared" si="33"/>
        <v>6564.096000000001</v>
      </c>
    </row>
    <row r="1059" spans="1:14" ht="15">
      <c r="A1059" s="247" t="s">
        <v>1138</v>
      </c>
      <c r="B1059" s="247" t="s">
        <v>1120</v>
      </c>
      <c r="C1059" s="248">
        <v>0</v>
      </c>
      <c r="D1059" s="248">
        <v>16410.24</v>
      </c>
      <c r="E1059" s="249">
        <f t="shared" si="32"/>
        <v>16410.24</v>
      </c>
      <c r="F1059" s="247" t="s">
        <v>1863</v>
      </c>
      <c r="G1059" s="247" t="s">
        <v>1654</v>
      </c>
      <c r="H1059" s="247" t="s">
        <v>1657</v>
      </c>
      <c r="I1059" s="247" t="s">
        <v>1098</v>
      </c>
      <c r="J1059" s="247" t="s">
        <v>1128</v>
      </c>
      <c r="K1059" s="247" t="s">
        <v>1867</v>
      </c>
      <c r="L1059" s="247" t="s">
        <v>2312</v>
      </c>
      <c r="M1059" s="250">
        <v>0.4</v>
      </c>
      <c r="N1059" s="251">
        <f t="shared" si="33"/>
        <v>6564.096000000001</v>
      </c>
    </row>
    <row r="1060" spans="1:14" ht="15">
      <c r="A1060" s="247" t="s">
        <v>1139</v>
      </c>
      <c r="B1060" s="247" t="s">
        <v>1122</v>
      </c>
      <c r="C1060" s="248">
        <v>0</v>
      </c>
      <c r="D1060" s="248">
        <v>21880.32</v>
      </c>
      <c r="E1060" s="249">
        <f t="shared" si="32"/>
        <v>21880.32</v>
      </c>
      <c r="F1060" s="247" t="s">
        <v>1863</v>
      </c>
      <c r="G1060" s="247" t="s">
        <v>1654</v>
      </c>
      <c r="H1060" s="247" t="s">
        <v>1657</v>
      </c>
      <c r="I1060" s="247" t="s">
        <v>1098</v>
      </c>
      <c r="J1060" s="247" t="s">
        <v>1128</v>
      </c>
      <c r="K1060" s="247" t="s">
        <v>1867</v>
      </c>
      <c r="L1060" s="247" t="s">
        <v>2312</v>
      </c>
      <c r="M1060" s="250">
        <v>0.4</v>
      </c>
      <c r="N1060" s="251">
        <f t="shared" si="33"/>
        <v>8752.128</v>
      </c>
    </row>
    <row r="1061" spans="1:14" ht="15">
      <c r="A1061" s="247" t="s">
        <v>1140</v>
      </c>
      <c r="B1061" s="247" t="s">
        <v>1124</v>
      </c>
      <c r="C1061" s="248">
        <v>0</v>
      </c>
      <c r="D1061" s="248">
        <v>34188</v>
      </c>
      <c r="E1061" s="249">
        <f t="shared" si="32"/>
        <v>34188</v>
      </c>
      <c r="F1061" s="247" t="s">
        <v>1863</v>
      </c>
      <c r="G1061" s="247" t="s">
        <v>1654</v>
      </c>
      <c r="H1061" s="247" t="s">
        <v>1657</v>
      </c>
      <c r="I1061" s="247" t="s">
        <v>1098</v>
      </c>
      <c r="J1061" s="247" t="s">
        <v>1128</v>
      </c>
      <c r="K1061" s="247" t="s">
        <v>1867</v>
      </c>
      <c r="L1061" s="247" t="s">
        <v>2312</v>
      </c>
      <c r="M1061" s="250">
        <v>0.4</v>
      </c>
      <c r="N1061" s="251">
        <f t="shared" si="33"/>
        <v>13675.2</v>
      </c>
    </row>
    <row r="1062" spans="1:14" ht="15">
      <c r="A1062" s="247" t="s">
        <v>1141</v>
      </c>
      <c r="B1062" s="247" t="s">
        <v>1126</v>
      </c>
      <c r="C1062" s="248">
        <v>0</v>
      </c>
      <c r="D1062" s="248">
        <v>6153.84</v>
      </c>
      <c r="E1062" s="249">
        <f t="shared" si="32"/>
        <v>6153.84</v>
      </c>
      <c r="F1062" s="247" t="s">
        <v>1863</v>
      </c>
      <c r="G1062" s="247" t="s">
        <v>1654</v>
      </c>
      <c r="H1062" s="247" t="s">
        <v>1657</v>
      </c>
      <c r="I1062" s="247" t="s">
        <v>1098</v>
      </c>
      <c r="J1062" s="247" t="s">
        <v>1128</v>
      </c>
      <c r="K1062" s="247" t="s">
        <v>1867</v>
      </c>
      <c r="L1062" s="247" t="s">
        <v>2312</v>
      </c>
      <c r="M1062" s="250">
        <v>0.4</v>
      </c>
      <c r="N1062" s="251">
        <f t="shared" si="33"/>
        <v>2461.536</v>
      </c>
    </row>
    <row r="1063" spans="1:14" ht="15">
      <c r="A1063" s="247" t="s">
        <v>1142</v>
      </c>
      <c r="B1063" s="247" t="s">
        <v>1143</v>
      </c>
      <c r="C1063" s="248">
        <v>0</v>
      </c>
      <c r="D1063" s="248">
        <v>6923.07</v>
      </c>
      <c r="E1063" s="249">
        <f t="shared" si="32"/>
        <v>6923.07</v>
      </c>
      <c r="F1063" s="247" t="s">
        <v>1863</v>
      </c>
      <c r="G1063" s="247" t="s">
        <v>1654</v>
      </c>
      <c r="H1063" s="247" t="s">
        <v>1657</v>
      </c>
      <c r="I1063" s="247" t="s">
        <v>1098</v>
      </c>
      <c r="J1063" s="247" t="s">
        <v>1144</v>
      </c>
      <c r="K1063" s="247" t="s">
        <v>1867</v>
      </c>
      <c r="L1063" s="247" t="s">
        <v>1145</v>
      </c>
      <c r="M1063" s="250">
        <v>0.55</v>
      </c>
      <c r="N1063" s="251">
        <f t="shared" si="33"/>
        <v>3807.6885</v>
      </c>
    </row>
    <row r="1064" spans="1:14" ht="15">
      <c r="A1064" s="247" t="s">
        <v>1146</v>
      </c>
      <c r="B1064" s="247" t="s">
        <v>1147</v>
      </c>
      <c r="C1064" s="248">
        <v>0</v>
      </c>
      <c r="D1064" s="248">
        <v>854.7</v>
      </c>
      <c r="E1064" s="249">
        <f t="shared" si="32"/>
        <v>854.7</v>
      </c>
      <c r="F1064" s="247" t="s">
        <v>1863</v>
      </c>
      <c r="G1064" s="247" t="s">
        <v>1654</v>
      </c>
      <c r="H1064" s="247" t="s">
        <v>1657</v>
      </c>
      <c r="I1064" s="247" t="s">
        <v>1098</v>
      </c>
      <c r="J1064" s="247" t="s">
        <v>1144</v>
      </c>
      <c r="K1064" s="247" t="s">
        <v>1867</v>
      </c>
      <c r="L1064" s="247" t="s">
        <v>1145</v>
      </c>
      <c r="M1064" s="250">
        <v>0.55</v>
      </c>
      <c r="N1064" s="251">
        <f t="shared" si="33"/>
        <v>470.08500000000004</v>
      </c>
    </row>
    <row r="1065" spans="1:14" ht="15">
      <c r="A1065" s="247" t="s">
        <v>1148</v>
      </c>
      <c r="B1065" s="247" t="s">
        <v>1149</v>
      </c>
      <c r="C1065" s="248">
        <v>0</v>
      </c>
      <c r="D1065" s="248">
        <v>5213.67</v>
      </c>
      <c r="E1065" s="249">
        <f t="shared" si="32"/>
        <v>5213.67</v>
      </c>
      <c r="F1065" s="247" t="s">
        <v>1863</v>
      </c>
      <c r="G1065" s="247" t="s">
        <v>1654</v>
      </c>
      <c r="H1065" s="247" t="s">
        <v>1657</v>
      </c>
      <c r="I1065" s="247" t="s">
        <v>1098</v>
      </c>
      <c r="J1065" s="247" t="s">
        <v>1144</v>
      </c>
      <c r="K1065" s="247" t="s">
        <v>1867</v>
      </c>
      <c r="L1065" s="247" t="s">
        <v>1145</v>
      </c>
      <c r="M1065" s="250">
        <v>0.55</v>
      </c>
      <c r="N1065" s="251">
        <f t="shared" si="33"/>
        <v>2867.5185</v>
      </c>
    </row>
    <row r="1066" spans="1:14" ht="15">
      <c r="A1066" s="247" t="s">
        <v>1150</v>
      </c>
      <c r="B1066" s="247" t="s">
        <v>1151</v>
      </c>
      <c r="C1066" s="248">
        <v>0</v>
      </c>
      <c r="D1066" s="248">
        <v>12136.74</v>
      </c>
      <c r="E1066" s="249">
        <f t="shared" si="32"/>
        <v>12136.74</v>
      </c>
      <c r="F1066" s="247" t="s">
        <v>1863</v>
      </c>
      <c r="G1066" s="247" t="s">
        <v>1654</v>
      </c>
      <c r="H1066" s="247" t="s">
        <v>1657</v>
      </c>
      <c r="I1066" s="247" t="s">
        <v>1098</v>
      </c>
      <c r="J1066" s="247" t="s">
        <v>1144</v>
      </c>
      <c r="K1066" s="247" t="s">
        <v>1867</v>
      </c>
      <c r="L1066" s="247" t="s">
        <v>1145</v>
      </c>
      <c r="M1066" s="250">
        <v>0.55</v>
      </c>
      <c r="N1066" s="251">
        <f t="shared" si="33"/>
        <v>6675.207</v>
      </c>
    </row>
    <row r="1067" spans="1:14" ht="15">
      <c r="A1067" s="247" t="s">
        <v>1152</v>
      </c>
      <c r="B1067" s="247" t="s">
        <v>1153</v>
      </c>
      <c r="C1067" s="248">
        <v>0</v>
      </c>
      <c r="D1067" s="248">
        <v>13931.61</v>
      </c>
      <c r="E1067" s="249">
        <f t="shared" si="32"/>
        <v>13931.61</v>
      </c>
      <c r="F1067" s="247" t="s">
        <v>1863</v>
      </c>
      <c r="G1067" s="247" t="s">
        <v>1654</v>
      </c>
      <c r="H1067" s="247" t="s">
        <v>1657</v>
      </c>
      <c r="I1067" s="247" t="s">
        <v>1098</v>
      </c>
      <c r="J1067" s="247" t="s">
        <v>1144</v>
      </c>
      <c r="K1067" s="247" t="s">
        <v>1867</v>
      </c>
      <c r="L1067" s="247" t="s">
        <v>1145</v>
      </c>
      <c r="M1067" s="250">
        <v>0.55</v>
      </c>
      <c r="N1067" s="251">
        <f t="shared" si="33"/>
        <v>7662.385500000001</v>
      </c>
    </row>
    <row r="1068" spans="1:14" ht="15">
      <c r="A1068" s="247" t="s">
        <v>1154</v>
      </c>
      <c r="B1068" s="247" t="s">
        <v>1155</v>
      </c>
      <c r="C1068" s="248">
        <v>0</v>
      </c>
      <c r="D1068" s="248">
        <v>13931.61</v>
      </c>
      <c r="E1068" s="249">
        <f t="shared" si="32"/>
        <v>13931.61</v>
      </c>
      <c r="F1068" s="247" t="s">
        <v>1863</v>
      </c>
      <c r="G1068" s="247" t="s">
        <v>1654</v>
      </c>
      <c r="H1068" s="247" t="s">
        <v>1657</v>
      </c>
      <c r="I1068" s="247" t="s">
        <v>1098</v>
      </c>
      <c r="J1068" s="247" t="s">
        <v>1144</v>
      </c>
      <c r="K1068" s="247" t="s">
        <v>1867</v>
      </c>
      <c r="L1068" s="247" t="s">
        <v>1145</v>
      </c>
      <c r="M1068" s="250">
        <v>0.55</v>
      </c>
      <c r="N1068" s="251">
        <f t="shared" si="33"/>
        <v>7662.385500000001</v>
      </c>
    </row>
    <row r="1069" spans="1:14" ht="15">
      <c r="A1069" s="247" t="s">
        <v>1156</v>
      </c>
      <c r="B1069" s="247" t="s">
        <v>1157</v>
      </c>
      <c r="C1069" s="248">
        <v>0</v>
      </c>
      <c r="D1069" s="248">
        <v>29059.8</v>
      </c>
      <c r="E1069" s="249">
        <f t="shared" si="32"/>
        <v>29059.8</v>
      </c>
      <c r="F1069" s="247" t="s">
        <v>1863</v>
      </c>
      <c r="G1069" s="247" t="s">
        <v>1654</v>
      </c>
      <c r="H1069" s="247" t="s">
        <v>1657</v>
      </c>
      <c r="I1069" s="247" t="s">
        <v>1098</v>
      </c>
      <c r="J1069" s="247" t="s">
        <v>1144</v>
      </c>
      <c r="K1069" s="247" t="s">
        <v>1867</v>
      </c>
      <c r="L1069" s="247" t="s">
        <v>1145</v>
      </c>
      <c r="M1069" s="250">
        <v>0.55</v>
      </c>
      <c r="N1069" s="251">
        <f t="shared" si="33"/>
        <v>15982.890000000001</v>
      </c>
    </row>
    <row r="1070" spans="1:14" ht="15">
      <c r="A1070" s="247" t="s">
        <v>1158</v>
      </c>
      <c r="B1070" s="247" t="s">
        <v>1159</v>
      </c>
      <c r="C1070" s="248">
        <v>0</v>
      </c>
      <c r="D1070" s="248">
        <v>1709.4</v>
      </c>
      <c r="E1070" s="249">
        <f t="shared" si="32"/>
        <v>1709.4</v>
      </c>
      <c r="F1070" s="247" t="s">
        <v>1863</v>
      </c>
      <c r="G1070" s="247" t="s">
        <v>1654</v>
      </c>
      <c r="H1070" s="247" t="s">
        <v>1657</v>
      </c>
      <c r="I1070" s="247" t="s">
        <v>1098</v>
      </c>
      <c r="J1070" s="247" t="s">
        <v>1144</v>
      </c>
      <c r="K1070" s="247" t="s">
        <v>1867</v>
      </c>
      <c r="L1070" s="247" t="s">
        <v>1145</v>
      </c>
      <c r="M1070" s="250">
        <v>0.55</v>
      </c>
      <c r="N1070" s="251">
        <f t="shared" si="33"/>
        <v>940.1700000000001</v>
      </c>
    </row>
    <row r="1071" spans="1:14" ht="15">
      <c r="A1071" s="247" t="s">
        <v>1160</v>
      </c>
      <c r="B1071" s="247" t="s">
        <v>1161</v>
      </c>
      <c r="C1071" s="248">
        <v>0</v>
      </c>
      <c r="D1071" s="248">
        <v>13931.61</v>
      </c>
      <c r="E1071" s="249">
        <f t="shared" si="32"/>
        <v>13931.61</v>
      </c>
      <c r="F1071" s="247" t="s">
        <v>1863</v>
      </c>
      <c r="G1071" s="247" t="s">
        <v>1654</v>
      </c>
      <c r="H1071" s="247" t="s">
        <v>1657</v>
      </c>
      <c r="I1071" s="247" t="s">
        <v>1098</v>
      </c>
      <c r="J1071" s="247" t="s">
        <v>1144</v>
      </c>
      <c r="K1071" s="247" t="s">
        <v>1867</v>
      </c>
      <c r="L1071" s="247" t="s">
        <v>1145</v>
      </c>
      <c r="M1071" s="250">
        <v>0.55</v>
      </c>
      <c r="N1071" s="251">
        <f t="shared" si="33"/>
        <v>7662.385500000001</v>
      </c>
    </row>
    <row r="1072" spans="1:14" ht="15">
      <c r="A1072" s="247" t="s">
        <v>1162</v>
      </c>
      <c r="B1072" s="247" t="s">
        <v>1163</v>
      </c>
      <c r="C1072" s="248">
        <v>0</v>
      </c>
      <c r="D1072" s="248">
        <v>13931.61</v>
      </c>
      <c r="E1072" s="249">
        <f t="shared" si="32"/>
        <v>13931.61</v>
      </c>
      <c r="F1072" s="247" t="s">
        <v>1863</v>
      </c>
      <c r="G1072" s="247" t="s">
        <v>1654</v>
      </c>
      <c r="H1072" s="247" t="s">
        <v>1657</v>
      </c>
      <c r="I1072" s="247" t="s">
        <v>1098</v>
      </c>
      <c r="J1072" s="247" t="s">
        <v>1144</v>
      </c>
      <c r="K1072" s="247" t="s">
        <v>1867</v>
      </c>
      <c r="L1072" s="247" t="s">
        <v>1145</v>
      </c>
      <c r="M1072" s="250">
        <v>0.55</v>
      </c>
      <c r="N1072" s="251">
        <f t="shared" si="33"/>
        <v>7662.385500000001</v>
      </c>
    </row>
    <row r="1073" spans="1:14" ht="15">
      <c r="A1073" s="247" t="s">
        <v>1164</v>
      </c>
      <c r="B1073" s="247" t="s">
        <v>1165</v>
      </c>
      <c r="C1073" s="248">
        <v>0</v>
      </c>
      <c r="D1073" s="248">
        <v>18632.46</v>
      </c>
      <c r="E1073" s="249">
        <f t="shared" si="32"/>
        <v>18632.46</v>
      </c>
      <c r="F1073" s="247" t="s">
        <v>1863</v>
      </c>
      <c r="G1073" s="247" t="s">
        <v>1654</v>
      </c>
      <c r="H1073" s="247" t="s">
        <v>1657</v>
      </c>
      <c r="I1073" s="247" t="s">
        <v>1098</v>
      </c>
      <c r="J1073" s="247" t="s">
        <v>1144</v>
      </c>
      <c r="K1073" s="247" t="s">
        <v>1867</v>
      </c>
      <c r="L1073" s="247" t="s">
        <v>1145</v>
      </c>
      <c r="M1073" s="250">
        <v>0.55</v>
      </c>
      <c r="N1073" s="251">
        <f t="shared" si="33"/>
        <v>10247.853000000001</v>
      </c>
    </row>
    <row r="1074" spans="1:14" ht="15">
      <c r="A1074" s="247" t="s">
        <v>1166</v>
      </c>
      <c r="B1074" s="247" t="s">
        <v>1167</v>
      </c>
      <c r="C1074" s="248">
        <v>0</v>
      </c>
      <c r="D1074" s="248">
        <v>29059.8</v>
      </c>
      <c r="E1074" s="249">
        <f t="shared" si="32"/>
        <v>29059.8</v>
      </c>
      <c r="F1074" s="247" t="s">
        <v>1863</v>
      </c>
      <c r="G1074" s="247" t="s">
        <v>1654</v>
      </c>
      <c r="H1074" s="247" t="s">
        <v>1657</v>
      </c>
      <c r="I1074" s="247" t="s">
        <v>1098</v>
      </c>
      <c r="J1074" s="247" t="s">
        <v>1144</v>
      </c>
      <c r="K1074" s="247" t="s">
        <v>1867</v>
      </c>
      <c r="L1074" s="247" t="s">
        <v>1145</v>
      </c>
      <c r="M1074" s="250">
        <v>0.55</v>
      </c>
      <c r="N1074" s="251">
        <f t="shared" si="33"/>
        <v>15982.890000000001</v>
      </c>
    </row>
    <row r="1075" spans="1:14" ht="15">
      <c r="A1075" s="247" t="s">
        <v>1168</v>
      </c>
      <c r="B1075" s="247" t="s">
        <v>1169</v>
      </c>
      <c r="C1075" s="248">
        <v>0</v>
      </c>
      <c r="D1075" s="248">
        <v>5213.67</v>
      </c>
      <c r="E1075" s="249">
        <f t="shared" si="32"/>
        <v>5213.67</v>
      </c>
      <c r="F1075" s="247" t="s">
        <v>1863</v>
      </c>
      <c r="G1075" s="247" t="s">
        <v>1654</v>
      </c>
      <c r="H1075" s="247" t="s">
        <v>1657</v>
      </c>
      <c r="I1075" s="247" t="s">
        <v>1098</v>
      </c>
      <c r="J1075" s="247" t="s">
        <v>1144</v>
      </c>
      <c r="K1075" s="247" t="s">
        <v>1867</v>
      </c>
      <c r="L1075" s="247" t="s">
        <v>1145</v>
      </c>
      <c r="M1075" s="250">
        <v>0.55</v>
      </c>
      <c r="N1075" s="251">
        <f t="shared" si="33"/>
        <v>2867.5185</v>
      </c>
    </row>
    <row r="1076" spans="1:14" ht="15">
      <c r="A1076" s="247" t="s">
        <v>1170</v>
      </c>
      <c r="B1076" s="247" t="s">
        <v>1171</v>
      </c>
      <c r="C1076" s="248">
        <v>0</v>
      </c>
      <c r="D1076" s="248">
        <v>75213.6</v>
      </c>
      <c r="E1076" s="249">
        <f t="shared" si="32"/>
        <v>75213.6</v>
      </c>
      <c r="F1076" s="247" t="s">
        <v>1863</v>
      </c>
      <c r="G1076" s="247" t="s">
        <v>1654</v>
      </c>
      <c r="H1076" s="247" t="s">
        <v>1657</v>
      </c>
      <c r="I1076" s="247" t="s">
        <v>1098</v>
      </c>
      <c r="J1076" s="247" t="s">
        <v>1172</v>
      </c>
      <c r="K1076" s="247" t="s">
        <v>1867</v>
      </c>
      <c r="L1076" s="247" t="s">
        <v>2312</v>
      </c>
      <c r="M1076" s="250">
        <v>0.4</v>
      </c>
      <c r="N1076" s="251">
        <f t="shared" si="33"/>
        <v>30085.440000000002</v>
      </c>
    </row>
    <row r="1077" spans="1:14" ht="15">
      <c r="A1077" s="247" t="s">
        <v>1173</v>
      </c>
      <c r="B1077" s="247" t="s">
        <v>1174</v>
      </c>
      <c r="C1077" s="248">
        <v>0</v>
      </c>
      <c r="D1077" s="248">
        <v>75213.6</v>
      </c>
      <c r="E1077" s="249">
        <f t="shared" si="32"/>
        <v>75213.6</v>
      </c>
      <c r="F1077" s="247" t="s">
        <v>1863</v>
      </c>
      <c r="G1077" s="247" t="s">
        <v>1654</v>
      </c>
      <c r="H1077" s="247" t="s">
        <v>1657</v>
      </c>
      <c r="I1077" s="247" t="s">
        <v>1098</v>
      </c>
      <c r="J1077" s="247" t="s">
        <v>1172</v>
      </c>
      <c r="K1077" s="247" t="s">
        <v>1867</v>
      </c>
      <c r="L1077" s="247" t="s">
        <v>2312</v>
      </c>
      <c r="M1077" s="250">
        <v>0.4</v>
      </c>
      <c r="N1077" s="251">
        <f t="shared" si="33"/>
        <v>30085.440000000002</v>
      </c>
    </row>
    <row r="1078" spans="1:14" ht="15">
      <c r="A1078" s="247" t="s">
        <v>1175</v>
      </c>
      <c r="B1078" s="247" t="s">
        <v>1176</v>
      </c>
      <c r="C1078" s="248">
        <v>0</v>
      </c>
      <c r="D1078" s="248">
        <v>75615.14</v>
      </c>
      <c r="E1078" s="249">
        <f t="shared" si="32"/>
        <v>75615.14</v>
      </c>
      <c r="F1078" s="247" t="s">
        <v>1863</v>
      </c>
      <c r="G1078" s="247" t="s">
        <v>1654</v>
      </c>
      <c r="H1078" s="247" t="s">
        <v>1657</v>
      </c>
      <c r="I1078" s="247" t="s">
        <v>1098</v>
      </c>
      <c r="J1078" s="247" t="s">
        <v>1172</v>
      </c>
      <c r="K1078" s="247" t="s">
        <v>1867</v>
      </c>
      <c r="L1078" s="247" t="s">
        <v>2312</v>
      </c>
      <c r="M1078" s="250">
        <v>0.4</v>
      </c>
      <c r="N1078" s="251">
        <f t="shared" si="33"/>
        <v>30246.056</v>
      </c>
    </row>
    <row r="1079" spans="1:14" ht="15">
      <c r="A1079" s="247" t="s">
        <v>1177</v>
      </c>
      <c r="B1079" s="247" t="s">
        <v>1178</v>
      </c>
      <c r="C1079" s="248">
        <v>0</v>
      </c>
      <c r="D1079" s="248">
        <v>76819.76</v>
      </c>
      <c r="E1079" s="249">
        <f t="shared" si="32"/>
        <v>76819.76</v>
      </c>
      <c r="F1079" s="247" t="s">
        <v>1863</v>
      </c>
      <c r="G1079" s="247" t="s">
        <v>1654</v>
      </c>
      <c r="H1079" s="247" t="s">
        <v>1657</v>
      </c>
      <c r="I1079" s="247" t="s">
        <v>1098</v>
      </c>
      <c r="J1079" s="247" t="s">
        <v>1172</v>
      </c>
      <c r="K1079" s="247" t="s">
        <v>1867</v>
      </c>
      <c r="L1079" s="247" t="s">
        <v>2312</v>
      </c>
      <c r="M1079" s="250">
        <v>0.4</v>
      </c>
      <c r="N1079" s="251">
        <f t="shared" si="33"/>
        <v>30727.904</v>
      </c>
    </row>
    <row r="1080" spans="1:14" ht="15">
      <c r="A1080" s="247" t="s">
        <v>1179</v>
      </c>
      <c r="B1080" s="247" t="s">
        <v>1180</v>
      </c>
      <c r="C1080" s="248">
        <v>0</v>
      </c>
      <c r="D1080" s="248">
        <v>66235.4</v>
      </c>
      <c r="E1080" s="249">
        <f t="shared" si="32"/>
        <v>66235.4</v>
      </c>
      <c r="F1080" s="247" t="s">
        <v>1863</v>
      </c>
      <c r="G1080" s="247" t="s">
        <v>1654</v>
      </c>
      <c r="H1080" s="247" t="s">
        <v>1657</v>
      </c>
      <c r="I1080" s="247" t="s">
        <v>1098</v>
      </c>
      <c r="J1080" s="247" t="s">
        <v>1172</v>
      </c>
      <c r="K1080" s="247" t="s">
        <v>1867</v>
      </c>
      <c r="L1080" s="247" t="s">
        <v>1145</v>
      </c>
      <c r="M1080" s="250">
        <v>0.55</v>
      </c>
      <c r="N1080" s="251">
        <f t="shared" si="33"/>
        <v>36429.47</v>
      </c>
    </row>
    <row r="1081" spans="1:14" ht="15">
      <c r="A1081" s="247" t="s">
        <v>1181</v>
      </c>
      <c r="B1081" s="247" t="s">
        <v>1182</v>
      </c>
      <c r="C1081" s="248">
        <v>0</v>
      </c>
      <c r="D1081" s="248">
        <v>66235.4</v>
      </c>
      <c r="E1081" s="249">
        <f t="shared" si="32"/>
        <v>66235.4</v>
      </c>
      <c r="F1081" s="247" t="s">
        <v>1863</v>
      </c>
      <c r="G1081" s="247" t="s">
        <v>1654</v>
      </c>
      <c r="H1081" s="247" t="s">
        <v>1657</v>
      </c>
      <c r="I1081" s="247" t="s">
        <v>1098</v>
      </c>
      <c r="J1081" s="247" t="s">
        <v>1172</v>
      </c>
      <c r="K1081" s="247" t="s">
        <v>1867</v>
      </c>
      <c r="L1081" s="247" t="s">
        <v>1145</v>
      </c>
      <c r="M1081" s="250">
        <v>0.55</v>
      </c>
      <c r="N1081" s="251">
        <f t="shared" si="33"/>
        <v>36429.47</v>
      </c>
    </row>
    <row r="1082" spans="1:14" ht="15">
      <c r="A1082" s="247" t="s">
        <v>1183</v>
      </c>
      <c r="B1082" s="247" t="s">
        <v>1184</v>
      </c>
      <c r="C1082" s="248">
        <v>0</v>
      </c>
      <c r="D1082" s="248">
        <v>4009.92</v>
      </c>
      <c r="E1082" s="249">
        <f t="shared" si="32"/>
        <v>4009.92</v>
      </c>
      <c r="F1082" s="247" t="s">
        <v>1863</v>
      </c>
      <c r="G1082" s="247" t="s">
        <v>1654</v>
      </c>
      <c r="H1082" s="247" t="s">
        <v>1657</v>
      </c>
      <c r="I1082" s="247" t="s">
        <v>1098</v>
      </c>
      <c r="J1082" s="247" t="s">
        <v>1185</v>
      </c>
      <c r="K1082" s="247" t="s">
        <v>1867</v>
      </c>
      <c r="L1082" s="247" t="s">
        <v>2312</v>
      </c>
      <c r="M1082" s="250">
        <v>0.4</v>
      </c>
      <c r="N1082" s="251">
        <f t="shared" si="33"/>
        <v>1603.968</v>
      </c>
    </row>
    <row r="1083" spans="1:14" ht="15">
      <c r="A1083" s="247" t="s">
        <v>1186</v>
      </c>
      <c r="B1083" s="247" t="s">
        <v>1187</v>
      </c>
      <c r="C1083" s="248">
        <v>0</v>
      </c>
      <c r="D1083" s="248">
        <v>4102.56</v>
      </c>
      <c r="E1083" s="249">
        <f t="shared" si="32"/>
        <v>4102.56</v>
      </c>
      <c r="F1083" s="247" t="s">
        <v>1863</v>
      </c>
      <c r="G1083" s="247" t="s">
        <v>1654</v>
      </c>
      <c r="H1083" s="247" t="s">
        <v>1657</v>
      </c>
      <c r="I1083" s="247" t="s">
        <v>1098</v>
      </c>
      <c r="J1083" s="247" t="s">
        <v>1185</v>
      </c>
      <c r="K1083" s="247" t="s">
        <v>1867</v>
      </c>
      <c r="L1083" s="247" t="s">
        <v>2312</v>
      </c>
      <c r="M1083" s="250">
        <v>0.4</v>
      </c>
      <c r="N1083" s="251">
        <f t="shared" si="33"/>
        <v>1641.0240000000003</v>
      </c>
    </row>
    <row r="1084" spans="1:14" ht="15">
      <c r="A1084" s="247" t="s">
        <v>1188</v>
      </c>
      <c r="B1084" s="247" t="s">
        <v>1189</v>
      </c>
      <c r="C1084" s="248">
        <v>0</v>
      </c>
      <c r="D1084" s="248">
        <v>6153.84</v>
      </c>
      <c r="E1084" s="249">
        <f t="shared" si="32"/>
        <v>6153.84</v>
      </c>
      <c r="F1084" s="247" t="s">
        <v>1863</v>
      </c>
      <c r="G1084" s="247" t="s">
        <v>1654</v>
      </c>
      <c r="H1084" s="247" t="s">
        <v>1657</v>
      </c>
      <c r="I1084" s="247" t="s">
        <v>1098</v>
      </c>
      <c r="J1084" s="247" t="s">
        <v>1185</v>
      </c>
      <c r="K1084" s="247" t="s">
        <v>1867</v>
      </c>
      <c r="L1084" s="247" t="s">
        <v>2312</v>
      </c>
      <c r="M1084" s="250">
        <v>0.4</v>
      </c>
      <c r="N1084" s="251">
        <f t="shared" si="33"/>
        <v>2461.536</v>
      </c>
    </row>
    <row r="1085" spans="1:14" ht="15">
      <c r="A1085" s="247" t="s">
        <v>1190</v>
      </c>
      <c r="B1085" s="247" t="s">
        <v>1191</v>
      </c>
      <c r="C1085" s="248">
        <v>0</v>
      </c>
      <c r="D1085" s="248">
        <v>4102.56</v>
      </c>
      <c r="E1085" s="249">
        <f t="shared" si="32"/>
        <v>4102.56</v>
      </c>
      <c r="F1085" s="247" t="s">
        <v>1863</v>
      </c>
      <c r="G1085" s="247" t="s">
        <v>1654</v>
      </c>
      <c r="H1085" s="247" t="s">
        <v>1657</v>
      </c>
      <c r="I1085" s="247" t="s">
        <v>1098</v>
      </c>
      <c r="J1085" s="247" t="s">
        <v>1185</v>
      </c>
      <c r="K1085" s="247" t="s">
        <v>1867</v>
      </c>
      <c r="L1085" s="247" t="s">
        <v>2312</v>
      </c>
      <c r="M1085" s="250">
        <v>0.4</v>
      </c>
      <c r="N1085" s="251">
        <f t="shared" si="33"/>
        <v>1641.0240000000003</v>
      </c>
    </row>
    <row r="1086" spans="1:14" ht="15">
      <c r="A1086" s="247" t="s">
        <v>1192</v>
      </c>
      <c r="B1086" s="247" t="s">
        <v>1193</v>
      </c>
      <c r="C1086" s="248">
        <v>0</v>
      </c>
      <c r="D1086" s="248">
        <v>4102.56</v>
      </c>
      <c r="E1086" s="249">
        <f t="shared" si="32"/>
        <v>4102.56</v>
      </c>
      <c r="F1086" s="247" t="s">
        <v>1863</v>
      </c>
      <c r="G1086" s="247" t="s">
        <v>1654</v>
      </c>
      <c r="H1086" s="247" t="s">
        <v>1657</v>
      </c>
      <c r="I1086" s="247" t="s">
        <v>1098</v>
      </c>
      <c r="J1086" s="247" t="s">
        <v>1185</v>
      </c>
      <c r="K1086" s="247" t="s">
        <v>1867</v>
      </c>
      <c r="L1086" s="247" t="s">
        <v>2312</v>
      </c>
      <c r="M1086" s="250">
        <v>0.4</v>
      </c>
      <c r="N1086" s="251">
        <f t="shared" si="33"/>
        <v>1641.0240000000003</v>
      </c>
    </row>
    <row r="1087" spans="1:14" ht="15">
      <c r="A1087" s="247" t="s">
        <v>1194</v>
      </c>
      <c r="B1087" s="247" t="s">
        <v>1195</v>
      </c>
      <c r="C1087" s="248">
        <v>0</v>
      </c>
      <c r="D1087" s="248">
        <v>6153.84</v>
      </c>
      <c r="E1087" s="249">
        <f t="shared" si="32"/>
        <v>6153.84</v>
      </c>
      <c r="F1087" s="247" t="s">
        <v>1863</v>
      </c>
      <c r="G1087" s="247" t="s">
        <v>1654</v>
      </c>
      <c r="H1087" s="247" t="s">
        <v>1657</v>
      </c>
      <c r="I1087" s="247" t="s">
        <v>1098</v>
      </c>
      <c r="J1087" s="247" t="s">
        <v>1185</v>
      </c>
      <c r="K1087" s="247" t="s">
        <v>1867</v>
      </c>
      <c r="L1087" s="247" t="s">
        <v>2312</v>
      </c>
      <c r="M1087" s="250">
        <v>0.4</v>
      </c>
      <c r="N1087" s="251">
        <f t="shared" si="33"/>
        <v>2461.536</v>
      </c>
    </row>
    <row r="1088" spans="1:14" ht="15">
      <c r="A1088" s="247" t="s">
        <v>1196</v>
      </c>
      <c r="B1088" s="247" t="s">
        <v>1197</v>
      </c>
      <c r="C1088" s="248">
        <v>0</v>
      </c>
      <c r="D1088" s="248">
        <v>4102.56</v>
      </c>
      <c r="E1088" s="249">
        <f t="shared" si="32"/>
        <v>4102.56</v>
      </c>
      <c r="F1088" s="247" t="s">
        <v>1863</v>
      </c>
      <c r="G1088" s="247" t="s">
        <v>1654</v>
      </c>
      <c r="H1088" s="247" t="s">
        <v>1657</v>
      </c>
      <c r="I1088" s="247" t="s">
        <v>1098</v>
      </c>
      <c r="J1088" s="247" t="s">
        <v>1185</v>
      </c>
      <c r="K1088" s="247" t="s">
        <v>1867</v>
      </c>
      <c r="L1088" s="247" t="s">
        <v>2312</v>
      </c>
      <c r="M1088" s="250">
        <v>0.4</v>
      </c>
      <c r="N1088" s="251">
        <f t="shared" si="33"/>
        <v>1641.0240000000003</v>
      </c>
    </row>
    <row r="1089" spans="1:14" ht="15">
      <c r="A1089" s="247" t="s">
        <v>1198</v>
      </c>
      <c r="B1089" s="247" t="s">
        <v>1199</v>
      </c>
      <c r="C1089" s="248">
        <v>0</v>
      </c>
      <c r="D1089" s="248">
        <v>23931.6</v>
      </c>
      <c r="E1089" s="249">
        <f t="shared" si="32"/>
        <v>23931.6</v>
      </c>
      <c r="F1089" s="247" t="s">
        <v>1863</v>
      </c>
      <c r="G1089" s="247" t="s">
        <v>1654</v>
      </c>
      <c r="H1089" s="247" t="s">
        <v>1657</v>
      </c>
      <c r="I1089" s="247" t="s">
        <v>1098</v>
      </c>
      <c r="J1089" s="247" t="s">
        <v>1185</v>
      </c>
      <c r="K1089" s="247" t="s">
        <v>1867</v>
      </c>
      <c r="L1089" s="247" t="s">
        <v>2312</v>
      </c>
      <c r="M1089" s="250">
        <v>0.4</v>
      </c>
      <c r="N1089" s="251">
        <f t="shared" si="33"/>
        <v>9572.64</v>
      </c>
    </row>
    <row r="1090" spans="1:14" ht="15">
      <c r="A1090" s="247" t="s">
        <v>1200</v>
      </c>
      <c r="B1090" s="247" t="s">
        <v>1201</v>
      </c>
      <c r="C1090" s="248">
        <v>0</v>
      </c>
      <c r="D1090" s="248">
        <v>4102.56</v>
      </c>
      <c r="E1090" s="249">
        <f aca="true" t="shared" si="34" ref="E1090:E1153">+D1090-C1090</f>
        <v>4102.56</v>
      </c>
      <c r="F1090" s="247" t="s">
        <v>1863</v>
      </c>
      <c r="G1090" s="247" t="s">
        <v>1654</v>
      </c>
      <c r="H1090" s="247" t="s">
        <v>1657</v>
      </c>
      <c r="I1090" s="247" t="s">
        <v>1098</v>
      </c>
      <c r="J1090" s="247" t="s">
        <v>1185</v>
      </c>
      <c r="K1090" s="247" t="s">
        <v>1867</v>
      </c>
      <c r="L1090" s="247" t="s">
        <v>2312</v>
      </c>
      <c r="M1090" s="250">
        <v>0.4</v>
      </c>
      <c r="N1090" s="251">
        <f aca="true" t="shared" si="35" ref="N1090:N1153">+M1090*E1090</f>
        <v>1641.0240000000003</v>
      </c>
    </row>
    <row r="1091" spans="1:14" ht="15">
      <c r="A1091" s="247" t="s">
        <v>1202</v>
      </c>
      <c r="B1091" s="247" t="s">
        <v>1203</v>
      </c>
      <c r="C1091" s="248">
        <v>0</v>
      </c>
      <c r="D1091" s="248">
        <v>2735.04</v>
      </c>
      <c r="E1091" s="249">
        <f t="shared" si="34"/>
        <v>2735.04</v>
      </c>
      <c r="F1091" s="247" t="s">
        <v>1863</v>
      </c>
      <c r="G1091" s="247" t="s">
        <v>1654</v>
      </c>
      <c r="H1091" s="247" t="s">
        <v>1657</v>
      </c>
      <c r="I1091" s="247" t="s">
        <v>1098</v>
      </c>
      <c r="J1091" s="247" t="s">
        <v>1185</v>
      </c>
      <c r="K1091" s="247" t="s">
        <v>1867</v>
      </c>
      <c r="L1091" s="247" t="s">
        <v>2312</v>
      </c>
      <c r="M1091" s="250">
        <v>0.4</v>
      </c>
      <c r="N1091" s="251">
        <f t="shared" si="35"/>
        <v>1094.016</v>
      </c>
    </row>
    <row r="1092" spans="1:14" ht="15">
      <c r="A1092" s="247" t="s">
        <v>1204</v>
      </c>
      <c r="B1092" s="247" t="s">
        <v>1205</v>
      </c>
      <c r="C1092" s="248">
        <v>0</v>
      </c>
      <c r="D1092" s="248">
        <v>4102.56</v>
      </c>
      <c r="E1092" s="249">
        <f t="shared" si="34"/>
        <v>4102.56</v>
      </c>
      <c r="F1092" s="247" t="s">
        <v>1863</v>
      </c>
      <c r="G1092" s="247" t="s">
        <v>1654</v>
      </c>
      <c r="H1092" s="247" t="s">
        <v>1657</v>
      </c>
      <c r="I1092" s="247" t="s">
        <v>1098</v>
      </c>
      <c r="J1092" s="247" t="s">
        <v>1185</v>
      </c>
      <c r="K1092" s="247" t="s">
        <v>1867</v>
      </c>
      <c r="L1092" s="247" t="s">
        <v>2312</v>
      </c>
      <c r="M1092" s="250">
        <v>0.4</v>
      </c>
      <c r="N1092" s="251">
        <f t="shared" si="35"/>
        <v>1641.0240000000003</v>
      </c>
    </row>
    <row r="1093" spans="1:14" ht="15">
      <c r="A1093" s="247" t="s">
        <v>1206</v>
      </c>
      <c r="B1093" s="247" t="s">
        <v>1207</v>
      </c>
      <c r="C1093" s="248">
        <v>0</v>
      </c>
      <c r="D1093" s="248">
        <v>2051.28</v>
      </c>
      <c r="E1093" s="249">
        <f t="shared" si="34"/>
        <v>2051.28</v>
      </c>
      <c r="F1093" s="247" t="s">
        <v>1863</v>
      </c>
      <c r="G1093" s="247" t="s">
        <v>1654</v>
      </c>
      <c r="H1093" s="247" t="s">
        <v>1657</v>
      </c>
      <c r="I1093" s="247" t="s">
        <v>1098</v>
      </c>
      <c r="J1093" s="247" t="s">
        <v>1185</v>
      </c>
      <c r="K1093" s="247" t="s">
        <v>1867</v>
      </c>
      <c r="L1093" s="247" t="s">
        <v>2312</v>
      </c>
      <c r="M1093" s="250">
        <v>0.4</v>
      </c>
      <c r="N1093" s="251">
        <f t="shared" si="35"/>
        <v>820.5120000000002</v>
      </c>
    </row>
    <row r="1094" spans="1:14" ht="15">
      <c r="A1094" s="247" t="s">
        <v>1208</v>
      </c>
      <c r="B1094" s="247" t="s">
        <v>1184</v>
      </c>
      <c r="C1094" s="248">
        <v>0</v>
      </c>
      <c r="D1094" s="248">
        <v>4250.4</v>
      </c>
      <c r="E1094" s="249">
        <f t="shared" si="34"/>
        <v>4250.4</v>
      </c>
      <c r="F1094" s="247" t="s">
        <v>1863</v>
      </c>
      <c r="G1094" s="247" t="s">
        <v>1654</v>
      </c>
      <c r="H1094" s="247" t="s">
        <v>1657</v>
      </c>
      <c r="I1094" s="247" t="s">
        <v>1098</v>
      </c>
      <c r="J1094" s="247" t="s">
        <v>1209</v>
      </c>
      <c r="K1094" s="247" t="s">
        <v>1867</v>
      </c>
      <c r="L1094" s="247" t="s">
        <v>2312</v>
      </c>
      <c r="M1094" s="250">
        <v>0.4</v>
      </c>
      <c r="N1094" s="251">
        <f t="shared" si="35"/>
        <v>1700.1599999999999</v>
      </c>
    </row>
    <row r="1095" spans="1:14" ht="15">
      <c r="A1095" s="247" t="s">
        <v>1210</v>
      </c>
      <c r="B1095" s="247" t="s">
        <v>1187</v>
      </c>
      <c r="C1095" s="248">
        <v>0</v>
      </c>
      <c r="D1095" s="248">
        <v>4250.4</v>
      </c>
      <c r="E1095" s="249">
        <f t="shared" si="34"/>
        <v>4250.4</v>
      </c>
      <c r="F1095" s="247" t="s">
        <v>1863</v>
      </c>
      <c r="G1095" s="247" t="s">
        <v>1654</v>
      </c>
      <c r="H1095" s="247" t="s">
        <v>1657</v>
      </c>
      <c r="I1095" s="247" t="s">
        <v>1098</v>
      </c>
      <c r="J1095" s="247" t="s">
        <v>1209</v>
      </c>
      <c r="K1095" s="247" t="s">
        <v>1867</v>
      </c>
      <c r="L1095" s="247" t="s">
        <v>2312</v>
      </c>
      <c r="M1095" s="250">
        <v>0.4</v>
      </c>
      <c r="N1095" s="251">
        <f t="shared" si="35"/>
        <v>1700.1599999999999</v>
      </c>
    </row>
    <row r="1096" spans="1:14" ht="15">
      <c r="A1096" s="247" t="s">
        <v>1211</v>
      </c>
      <c r="B1096" s="247" t="s">
        <v>1189</v>
      </c>
      <c r="C1096" s="248">
        <v>0</v>
      </c>
      <c r="D1096" s="248">
        <v>6375.6</v>
      </c>
      <c r="E1096" s="249">
        <f t="shared" si="34"/>
        <v>6375.6</v>
      </c>
      <c r="F1096" s="247" t="s">
        <v>1863</v>
      </c>
      <c r="G1096" s="247" t="s">
        <v>1654</v>
      </c>
      <c r="H1096" s="247" t="s">
        <v>1657</v>
      </c>
      <c r="I1096" s="247" t="s">
        <v>1098</v>
      </c>
      <c r="J1096" s="247" t="s">
        <v>1209</v>
      </c>
      <c r="K1096" s="247" t="s">
        <v>1867</v>
      </c>
      <c r="L1096" s="247" t="s">
        <v>2312</v>
      </c>
      <c r="M1096" s="250">
        <v>0.4</v>
      </c>
      <c r="N1096" s="251">
        <f t="shared" si="35"/>
        <v>2550.2400000000002</v>
      </c>
    </row>
    <row r="1097" spans="1:14" ht="15">
      <c r="A1097" s="247" t="s">
        <v>1212</v>
      </c>
      <c r="B1097" s="247" t="s">
        <v>1191</v>
      </c>
      <c r="C1097" s="248">
        <v>0</v>
      </c>
      <c r="D1097" s="248">
        <v>4250.4</v>
      </c>
      <c r="E1097" s="249">
        <f t="shared" si="34"/>
        <v>4250.4</v>
      </c>
      <c r="F1097" s="247" t="s">
        <v>1863</v>
      </c>
      <c r="G1097" s="247" t="s">
        <v>1654</v>
      </c>
      <c r="H1097" s="247" t="s">
        <v>1657</v>
      </c>
      <c r="I1097" s="247" t="s">
        <v>1098</v>
      </c>
      <c r="J1097" s="247" t="s">
        <v>1209</v>
      </c>
      <c r="K1097" s="247" t="s">
        <v>1867</v>
      </c>
      <c r="L1097" s="247" t="s">
        <v>2312</v>
      </c>
      <c r="M1097" s="250">
        <v>0.4</v>
      </c>
      <c r="N1097" s="251">
        <f t="shared" si="35"/>
        <v>1700.1599999999999</v>
      </c>
    </row>
    <row r="1098" spans="1:14" ht="15">
      <c r="A1098" s="247" t="s">
        <v>1213</v>
      </c>
      <c r="B1098" s="247" t="s">
        <v>1193</v>
      </c>
      <c r="C1098" s="248">
        <v>0</v>
      </c>
      <c r="D1098" s="248">
        <v>4250.4</v>
      </c>
      <c r="E1098" s="249">
        <f t="shared" si="34"/>
        <v>4250.4</v>
      </c>
      <c r="F1098" s="247" t="s">
        <v>1863</v>
      </c>
      <c r="G1098" s="247" t="s">
        <v>1654</v>
      </c>
      <c r="H1098" s="247" t="s">
        <v>1657</v>
      </c>
      <c r="I1098" s="247" t="s">
        <v>1098</v>
      </c>
      <c r="J1098" s="247" t="s">
        <v>1209</v>
      </c>
      <c r="K1098" s="247" t="s">
        <v>1867</v>
      </c>
      <c r="L1098" s="247" t="s">
        <v>2312</v>
      </c>
      <c r="M1098" s="250">
        <v>0.4</v>
      </c>
      <c r="N1098" s="251">
        <f t="shared" si="35"/>
        <v>1700.1599999999999</v>
      </c>
    </row>
    <row r="1099" spans="1:14" ht="15">
      <c r="A1099" s="247" t="s">
        <v>1214</v>
      </c>
      <c r="B1099" s="247" t="s">
        <v>1195</v>
      </c>
      <c r="C1099" s="248">
        <v>0</v>
      </c>
      <c r="D1099" s="248">
        <v>6375.6</v>
      </c>
      <c r="E1099" s="249">
        <f t="shared" si="34"/>
        <v>6375.6</v>
      </c>
      <c r="F1099" s="247" t="s">
        <v>1863</v>
      </c>
      <c r="G1099" s="247" t="s">
        <v>1654</v>
      </c>
      <c r="H1099" s="247" t="s">
        <v>1657</v>
      </c>
      <c r="I1099" s="247" t="s">
        <v>1098</v>
      </c>
      <c r="J1099" s="247" t="s">
        <v>1209</v>
      </c>
      <c r="K1099" s="247" t="s">
        <v>1867</v>
      </c>
      <c r="L1099" s="247" t="s">
        <v>2312</v>
      </c>
      <c r="M1099" s="250">
        <v>0.4</v>
      </c>
      <c r="N1099" s="251">
        <f t="shared" si="35"/>
        <v>2550.2400000000002</v>
      </c>
    </row>
    <row r="1100" spans="1:14" ht="15">
      <c r="A1100" s="247" t="s">
        <v>1215</v>
      </c>
      <c r="B1100" s="247" t="s">
        <v>1197</v>
      </c>
      <c r="C1100" s="248">
        <v>0</v>
      </c>
      <c r="D1100" s="248">
        <v>4250.4</v>
      </c>
      <c r="E1100" s="249">
        <f t="shared" si="34"/>
        <v>4250.4</v>
      </c>
      <c r="F1100" s="247" t="s">
        <v>1863</v>
      </c>
      <c r="G1100" s="247" t="s">
        <v>1654</v>
      </c>
      <c r="H1100" s="247" t="s">
        <v>1657</v>
      </c>
      <c r="I1100" s="247" t="s">
        <v>1098</v>
      </c>
      <c r="J1100" s="247" t="s">
        <v>1209</v>
      </c>
      <c r="K1100" s="247" t="s">
        <v>1867</v>
      </c>
      <c r="L1100" s="247" t="s">
        <v>2312</v>
      </c>
      <c r="M1100" s="250">
        <v>0.4</v>
      </c>
      <c r="N1100" s="251">
        <f t="shared" si="35"/>
        <v>1700.1599999999999</v>
      </c>
    </row>
    <row r="1101" spans="1:14" ht="15">
      <c r="A1101" s="247" t="s">
        <v>1216</v>
      </c>
      <c r="B1101" s="247" t="s">
        <v>1199</v>
      </c>
      <c r="C1101" s="248">
        <v>0</v>
      </c>
      <c r="D1101" s="248">
        <v>24794</v>
      </c>
      <c r="E1101" s="249">
        <f t="shared" si="34"/>
        <v>24794</v>
      </c>
      <c r="F1101" s="247" t="s">
        <v>1863</v>
      </c>
      <c r="G1101" s="247" t="s">
        <v>1654</v>
      </c>
      <c r="H1101" s="247" t="s">
        <v>1657</v>
      </c>
      <c r="I1101" s="247" t="s">
        <v>1098</v>
      </c>
      <c r="J1101" s="247" t="s">
        <v>1209</v>
      </c>
      <c r="K1101" s="247" t="s">
        <v>1867</v>
      </c>
      <c r="L1101" s="247" t="s">
        <v>2312</v>
      </c>
      <c r="M1101" s="250">
        <v>0.4</v>
      </c>
      <c r="N1101" s="251">
        <f t="shared" si="35"/>
        <v>9917.6</v>
      </c>
    </row>
    <row r="1102" spans="1:14" ht="15">
      <c r="A1102" s="247" t="s">
        <v>1217</v>
      </c>
      <c r="B1102" s="247" t="s">
        <v>1201</v>
      </c>
      <c r="C1102" s="248">
        <v>0</v>
      </c>
      <c r="D1102" s="248">
        <v>4250.4</v>
      </c>
      <c r="E1102" s="249">
        <f t="shared" si="34"/>
        <v>4250.4</v>
      </c>
      <c r="F1102" s="247" t="s">
        <v>1863</v>
      </c>
      <c r="G1102" s="247" t="s">
        <v>1654</v>
      </c>
      <c r="H1102" s="247" t="s">
        <v>1657</v>
      </c>
      <c r="I1102" s="247" t="s">
        <v>1098</v>
      </c>
      <c r="J1102" s="247" t="s">
        <v>1209</v>
      </c>
      <c r="K1102" s="247" t="s">
        <v>1867</v>
      </c>
      <c r="L1102" s="247" t="s">
        <v>2312</v>
      </c>
      <c r="M1102" s="250">
        <v>0.4</v>
      </c>
      <c r="N1102" s="251">
        <f t="shared" si="35"/>
        <v>1700.1599999999999</v>
      </c>
    </row>
    <row r="1103" spans="1:14" ht="15">
      <c r="A1103" s="247" t="s">
        <v>1218</v>
      </c>
      <c r="B1103" s="247" t="s">
        <v>1203</v>
      </c>
      <c r="C1103" s="248">
        <v>0</v>
      </c>
      <c r="D1103" s="248">
        <v>2833.6</v>
      </c>
      <c r="E1103" s="249">
        <f t="shared" si="34"/>
        <v>2833.6</v>
      </c>
      <c r="F1103" s="247" t="s">
        <v>1863</v>
      </c>
      <c r="G1103" s="247" t="s">
        <v>1654</v>
      </c>
      <c r="H1103" s="247" t="s">
        <v>1657</v>
      </c>
      <c r="I1103" s="247" t="s">
        <v>1098</v>
      </c>
      <c r="J1103" s="247" t="s">
        <v>1209</v>
      </c>
      <c r="K1103" s="247" t="s">
        <v>1867</v>
      </c>
      <c r="L1103" s="247" t="s">
        <v>2312</v>
      </c>
      <c r="M1103" s="250">
        <v>0.4</v>
      </c>
      <c r="N1103" s="251">
        <f t="shared" si="35"/>
        <v>1133.44</v>
      </c>
    </row>
    <row r="1104" spans="1:14" ht="15">
      <c r="A1104" s="247" t="s">
        <v>1219</v>
      </c>
      <c r="B1104" s="247" t="s">
        <v>1205</v>
      </c>
      <c r="C1104" s="248">
        <v>0</v>
      </c>
      <c r="D1104" s="248">
        <v>4250.4</v>
      </c>
      <c r="E1104" s="249">
        <f t="shared" si="34"/>
        <v>4250.4</v>
      </c>
      <c r="F1104" s="247" t="s">
        <v>1863</v>
      </c>
      <c r="G1104" s="247" t="s">
        <v>1654</v>
      </c>
      <c r="H1104" s="247" t="s">
        <v>1657</v>
      </c>
      <c r="I1104" s="247" t="s">
        <v>1098</v>
      </c>
      <c r="J1104" s="247" t="s">
        <v>1209</v>
      </c>
      <c r="K1104" s="247" t="s">
        <v>1867</v>
      </c>
      <c r="L1104" s="247" t="s">
        <v>2312</v>
      </c>
      <c r="M1104" s="250">
        <v>0.4</v>
      </c>
      <c r="N1104" s="251">
        <f t="shared" si="35"/>
        <v>1700.1599999999999</v>
      </c>
    </row>
    <row r="1105" spans="1:14" ht="15">
      <c r="A1105" s="247" t="s">
        <v>1220</v>
      </c>
      <c r="B1105" s="247" t="s">
        <v>1207</v>
      </c>
      <c r="C1105" s="248">
        <v>0</v>
      </c>
      <c r="D1105" s="248">
        <v>2125.2</v>
      </c>
      <c r="E1105" s="249">
        <f t="shared" si="34"/>
        <v>2125.2</v>
      </c>
      <c r="F1105" s="247" t="s">
        <v>1863</v>
      </c>
      <c r="G1105" s="247" t="s">
        <v>1654</v>
      </c>
      <c r="H1105" s="247" t="s">
        <v>1657</v>
      </c>
      <c r="I1105" s="247" t="s">
        <v>1098</v>
      </c>
      <c r="J1105" s="247" t="s">
        <v>1209</v>
      </c>
      <c r="K1105" s="247" t="s">
        <v>1867</v>
      </c>
      <c r="L1105" s="247" t="s">
        <v>2312</v>
      </c>
      <c r="M1105" s="250">
        <v>0.4</v>
      </c>
      <c r="N1105" s="251">
        <f t="shared" si="35"/>
        <v>850.0799999999999</v>
      </c>
    </row>
    <row r="1106" spans="1:14" ht="15">
      <c r="A1106" s="247" t="s">
        <v>1221</v>
      </c>
      <c r="B1106" s="247" t="s">
        <v>1222</v>
      </c>
      <c r="C1106" s="248">
        <v>0</v>
      </c>
      <c r="D1106" s="248">
        <v>3630.55</v>
      </c>
      <c r="E1106" s="249">
        <f t="shared" si="34"/>
        <v>3630.55</v>
      </c>
      <c r="F1106" s="247" t="s">
        <v>1863</v>
      </c>
      <c r="G1106" s="247" t="s">
        <v>1654</v>
      </c>
      <c r="H1106" s="247" t="s">
        <v>1657</v>
      </c>
      <c r="I1106" s="247" t="s">
        <v>1098</v>
      </c>
      <c r="J1106" s="247" t="s">
        <v>1223</v>
      </c>
      <c r="K1106" s="247" t="s">
        <v>1867</v>
      </c>
      <c r="L1106" s="247" t="s">
        <v>1145</v>
      </c>
      <c r="M1106" s="250">
        <v>0.55</v>
      </c>
      <c r="N1106" s="251">
        <f t="shared" si="35"/>
        <v>1996.8025000000002</v>
      </c>
    </row>
    <row r="1107" spans="1:14" ht="15">
      <c r="A1107" s="247" t="s">
        <v>1224</v>
      </c>
      <c r="B1107" s="247" t="s">
        <v>1225</v>
      </c>
      <c r="C1107" s="248">
        <v>0</v>
      </c>
      <c r="D1107" s="248">
        <v>3630.55</v>
      </c>
      <c r="E1107" s="249">
        <f t="shared" si="34"/>
        <v>3630.55</v>
      </c>
      <c r="F1107" s="247" t="s">
        <v>1863</v>
      </c>
      <c r="G1107" s="247" t="s">
        <v>1654</v>
      </c>
      <c r="H1107" s="247" t="s">
        <v>1657</v>
      </c>
      <c r="I1107" s="247" t="s">
        <v>1098</v>
      </c>
      <c r="J1107" s="247" t="s">
        <v>1223</v>
      </c>
      <c r="K1107" s="247" t="s">
        <v>1867</v>
      </c>
      <c r="L1107" s="247" t="s">
        <v>1145</v>
      </c>
      <c r="M1107" s="250">
        <v>0.55</v>
      </c>
      <c r="N1107" s="251">
        <f t="shared" si="35"/>
        <v>1996.8025000000002</v>
      </c>
    </row>
    <row r="1108" spans="1:14" ht="15">
      <c r="A1108" s="247" t="s">
        <v>1226</v>
      </c>
      <c r="B1108" s="247" t="s">
        <v>1227</v>
      </c>
      <c r="C1108" s="248">
        <v>0</v>
      </c>
      <c r="D1108" s="248">
        <v>5401.55</v>
      </c>
      <c r="E1108" s="249">
        <f t="shared" si="34"/>
        <v>5401.55</v>
      </c>
      <c r="F1108" s="247" t="s">
        <v>1863</v>
      </c>
      <c r="G1108" s="247" t="s">
        <v>1654</v>
      </c>
      <c r="H1108" s="247" t="s">
        <v>1657</v>
      </c>
      <c r="I1108" s="247" t="s">
        <v>1098</v>
      </c>
      <c r="J1108" s="247" t="s">
        <v>1223</v>
      </c>
      <c r="K1108" s="247" t="s">
        <v>1867</v>
      </c>
      <c r="L1108" s="247" t="s">
        <v>1145</v>
      </c>
      <c r="M1108" s="250">
        <v>0.55</v>
      </c>
      <c r="N1108" s="251">
        <f t="shared" si="35"/>
        <v>2970.8525000000004</v>
      </c>
    </row>
    <row r="1109" spans="1:14" ht="15">
      <c r="A1109" s="247" t="s">
        <v>1228</v>
      </c>
      <c r="B1109" s="247" t="s">
        <v>1229</v>
      </c>
      <c r="C1109" s="248">
        <v>0</v>
      </c>
      <c r="D1109" s="248">
        <v>3630.55</v>
      </c>
      <c r="E1109" s="249">
        <f t="shared" si="34"/>
        <v>3630.55</v>
      </c>
      <c r="F1109" s="247" t="s">
        <v>1863</v>
      </c>
      <c r="G1109" s="247" t="s">
        <v>1654</v>
      </c>
      <c r="H1109" s="247" t="s">
        <v>1657</v>
      </c>
      <c r="I1109" s="247" t="s">
        <v>1098</v>
      </c>
      <c r="J1109" s="247" t="s">
        <v>1223</v>
      </c>
      <c r="K1109" s="247" t="s">
        <v>1867</v>
      </c>
      <c r="L1109" s="247" t="s">
        <v>1145</v>
      </c>
      <c r="M1109" s="250">
        <v>0.55</v>
      </c>
      <c r="N1109" s="251">
        <f t="shared" si="35"/>
        <v>1996.8025000000002</v>
      </c>
    </row>
    <row r="1110" spans="1:14" ht="15">
      <c r="A1110" s="247" t="s">
        <v>1230</v>
      </c>
      <c r="B1110" s="247" t="s">
        <v>1231</v>
      </c>
      <c r="C1110" s="248">
        <v>0</v>
      </c>
      <c r="D1110" s="248">
        <v>3630.55</v>
      </c>
      <c r="E1110" s="249">
        <f t="shared" si="34"/>
        <v>3630.55</v>
      </c>
      <c r="F1110" s="247" t="s">
        <v>1863</v>
      </c>
      <c r="G1110" s="247" t="s">
        <v>1654</v>
      </c>
      <c r="H1110" s="247" t="s">
        <v>1657</v>
      </c>
      <c r="I1110" s="247" t="s">
        <v>1098</v>
      </c>
      <c r="J1110" s="247" t="s">
        <v>1223</v>
      </c>
      <c r="K1110" s="247" t="s">
        <v>1867</v>
      </c>
      <c r="L1110" s="247" t="s">
        <v>1145</v>
      </c>
      <c r="M1110" s="250">
        <v>0.55</v>
      </c>
      <c r="N1110" s="251">
        <f t="shared" si="35"/>
        <v>1996.8025000000002</v>
      </c>
    </row>
    <row r="1111" spans="1:14" ht="15">
      <c r="A1111" s="247" t="s">
        <v>1232</v>
      </c>
      <c r="B1111" s="247" t="s">
        <v>1233</v>
      </c>
      <c r="C1111" s="248">
        <v>0</v>
      </c>
      <c r="D1111" s="248">
        <v>5401.55</v>
      </c>
      <c r="E1111" s="249">
        <f t="shared" si="34"/>
        <v>5401.55</v>
      </c>
      <c r="F1111" s="247" t="s">
        <v>1863</v>
      </c>
      <c r="G1111" s="247" t="s">
        <v>1654</v>
      </c>
      <c r="H1111" s="247" t="s">
        <v>1657</v>
      </c>
      <c r="I1111" s="247" t="s">
        <v>1098</v>
      </c>
      <c r="J1111" s="247" t="s">
        <v>1223</v>
      </c>
      <c r="K1111" s="247" t="s">
        <v>1867</v>
      </c>
      <c r="L1111" s="247" t="s">
        <v>1145</v>
      </c>
      <c r="M1111" s="250">
        <v>0.55</v>
      </c>
      <c r="N1111" s="251">
        <f t="shared" si="35"/>
        <v>2970.8525000000004</v>
      </c>
    </row>
    <row r="1112" spans="1:14" ht="15">
      <c r="A1112" s="247" t="s">
        <v>1234</v>
      </c>
      <c r="B1112" s="247" t="s">
        <v>1235</v>
      </c>
      <c r="C1112" s="248">
        <v>0</v>
      </c>
      <c r="D1112" s="248">
        <v>3630.55</v>
      </c>
      <c r="E1112" s="249">
        <f t="shared" si="34"/>
        <v>3630.55</v>
      </c>
      <c r="F1112" s="247" t="s">
        <v>1863</v>
      </c>
      <c r="G1112" s="247" t="s">
        <v>1654</v>
      </c>
      <c r="H1112" s="247" t="s">
        <v>1657</v>
      </c>
      <c r="I1112" s="247" t="s">
        <v>1098</v>
      </c>
      <c r="J1112" s="247" t="s">
        <v>1223</v>
      </c>
      <c r="K1112" s="247" t="s">
        <v>1867</v>
      </c>
      <c r="L1112" s="247" t="s">
        <v>1145</v>
      </c>
      <c r="M1112" s="250">
        <v>0.55</v>
      </c>
      <c r="N1112" s="251">
        <f t="shared" si="35"/>
        <v>1996.8025000000002</v>
      </c>
    </row>
    <row r="1113" spans="1:14" ht="15">
      <c r="A1113" s="247" t="s">
        <v>1236</v>
      </c>
      <c r="B1113" s="247" t="s">
        <v>1237</v>
      </c>
      <c r="C1113" s="248">
        <v>0</v>
      </c>
      <c r="D1113" s="248">
        <v>21074.9</v>
      </c>
      <c r="E1113" s="249">
        <f t="shared" si="34"/>
        <v>21074.9</v>
      </c>
      <c r="F1113" s="247" t="s">
        <v>1863</v>
      </c>
      <c r="G1113" s="247" t="s">
        <v>1654</v>
      </c>
      <c r="H1113" s="247" t="s">
        <v>1657</v>
      </c>
      <c r="I1113" s="247" t="s">
        <v>1098</v>
      </c>
      <c r="J1113" s="247" t="s">
        <v>1223</v>
      </c>
      <c r="K1113" s="247" t="s">
        <v>1867</v>
      </c>
      <c r="L1113" s="247" t="s">
        <v>1145</v>
      </c>
      <c r="M1113" s="250">
        <v>0.55</v>
      </c>
      <c r="N1113" s="251">
        <f t="shared" si="35"/>
        <v>11591.195000000002</v>
      </c>
    </row>
    <row r="1114" spans="1:14" ht="15">
      <c r="A1114" s="247" t="s">
        <v>1238</v>
      </c>
      <c r="B1114" s="247" t="s">
        <v>1239</v>
      </c>
      <c r="C1114" s="248">
        <v>0</v>
      </c>
      <c r="D1114" s="248">
        <v>3630.55</v>
      </c>
      <c r="E1114" s="249">
        <f t="shared" si="34"/>
        <v>3630.55</v>
      </c>
      <c r="F1114" s="247" t="s">
        <v>1863</v>
      </c>
      <c r="G1114" s="247" t="s">
        <v>1654</v>
      </c>
      <c r="H1114" s="247" t="s">
        <v>1657</v>
      </c>
      <c r="I1114" s="247" t="s">
        <v>1098</v>
      </c>
      <c r="J1114" s="247" t="s">
        <v>1223</v>
      </c>
      <c r="K1114" s="247" t="s">
        <v>1867</v>
      </c>
      <c r="L1114" s="247" t="s">
        <v>1145</v>
      </c>
      <c r="M1114" s="250">
        <v>0.55</v>
      </c>
      <c r="N1114" s="251">
        <f t="shared" si="35"/>
        <v>1996.8025000000002</v>
      </c>
    </row>
    <row r="1115" spans="1:14" ht="15">
      <c r="A1115" s="247" t="s">
        <v>1240</v>
      </c>
      <c r="B1115" s="247" t="s">
        <v>1241</v>
      </c>
      <c r="C1115" s="248">
        <v>0</v>
      </c>
      <c r="D1115" s="248">
        <v>2390.85</v>
      </c>
      <c r="E1115" s="249">
        <f t="shared" si="34"/>
        <v>2390.85</v>
      </c>
      <c r="F1115" s="247" t="s">
        <v>1863</v>
      </c>
      <c r="G1115" s="247" t="s">
        <v>1654</v>
      </c>
      <c r="H1115" s="247" t="s">
        <v>1657</v>
      </c>
      <c r="I1115" s="247" t="s">
        <v>1098</v>
      </c>
      <c r="J1115" s="247" t="s">
        <v>1223</v>
      </c>
      <c r="K1115" s="247" t="s">
        <v>1867</v>
      </c>
      <c r="L1115" s="247" t="s">
        <v>1145</v>
      </c>
      <c r="M1115" s="250">
        <v>0.55</v>
      </c>
      <c r="N1115" s="251">
        <f t="shared" si="35"/>
        <v>1314.9675</v>
      </c>
    </row>
    <row r="1116" spans="1:14" ht="15">
      <c r="A1116" s="247" t="s">
        <v>1242</v>
      </c>
      <c r="B1116" s="247" t="s">
        <v>1243</v>
      </c>
      <c r="C1116" s="248">
        <v>0</v>
      </c>
      <c r="D1116" s="248">
        <v>3630.55</v>
      </c>
      <c r="E1116" s="249">
        <f t="shared" si="34"/>
        <v>3630.55</v>
      </c>
      <c r="F1116" s="247" t="s">
        <v>1863</v>
      </c>
      <c r="G1116" s="247" t="s">
        <v>1654</v>
      </c>
      <c r="H1116" s="247" t="s">
        <v>1657</v>
      </c>
      <c r="I1116" s="247" t="s">
        <v>1098</v>
      </c>
      <c r="J1116" s="247" t="s">
        <v>1223</v>
      </c>
      <c r="K1116" s="247" t="s">
        <v>1867</v>
      </c>
      <c r="L1116" s="247" t="s">
        <v>1145</v>
      </c>
      <c r="M1116" s="250">
        <v>0.55</v>
      </c>
      <c r="N1116" s="251">
        <f t="shared" si="35"/>
        <v>1996.8025000000002</v>
      </c>
    </row>
    <row r="1117" spans="1:14" ht="15">
      <c r="A1117" s="247" t="s">
        <v>1244</v>
      </c>
      <c r="B1117" s="247" t="s">
        <v>1245</v>
      </c>
      <c r="C1117" s="248">
        <v>0</v>
      </c>
      <c r="D1117" s="248">
        <v>1771</v>
      </c>
      <c r="E1117" s="249">
        <f t="shared" si="34"/>
        <v>1771</v>
      </c>
      <c r="F1117" s="247" t="s">
        <v>1863</v>
      </c>
      <c r="G1117" s="247" t="s">
        <v>1654</v>
      </c>
      <c r="H1117" s="247" t="s">
        <v>1657</v>
      </c>
      <c r="I1117" s="247" t="s">
        <v>1098</v>
      </c>
      <c r="J1117" s="247" t="s">
        <v>1223</v>
      </c>
      <c r="K1117" s="247" t="s">
        <v>1867</v>
      </c>
      <c r="L1117" s="247" t="s">
        <v>1145</v>
      </c>
      <c r="M1117" s="250">
        <v>0.55</v>
      </c>
      <c r="N1117" s="251">
        <f t="shared" si="35"/>
        <v>974.0500000000001</v>
      </c>
    </row>
    <row r="1118" spans="1:14" ht="15">
      <c r="A1118" s="247" t="s">
        <v>1246</v>
      </c>
      <c r="B1118" s="247" t="s">
        <v>1247</v>
      </c>
      <c r="C1118" s="248">
        <v>0</v>
      </c>
      <c r="D1118" s="248">
        <v>4102.56</v>
      </c>
      <c r="E1118" s="249">
        <f t="shared" si="34"/>
        <v>4102.56</v>
      </c>
      <c r="F1118" s="247" t="s">
        <v>1863</v>
      </c>
      <c r="G1118" s="247" t="s">
        <v>1654</v>
      </c>
      <c r="H1118" s="247" t="s">
        <v>1657</v>
      </c>
      <c r="I1118" s="247" t="s">
        <v>1098</v>
      </c>
      <c r="J1118" s="247" t="s">
        <v>1248</v>
      </c>
      <c r="K1118" s="247" t="s">
        <v>1867</v>
      </c>
      <c r="L1118" s="247" t="s">
        <v>2312</v>
      </c>
      <c r="M1118" s="250">
        <v>0.4</v>
      </c>
      <c r="N1118" s="251">
        <f t="shared" si="35"/>
        <v>1641.0240000000003</v>
      </c>
    </row>
    <row r="1119" spans="1:14" ht="15">
      <c r="A1119" s="247" t="s">
        <v>1249</v>
      </c>
      <c r="B1119" s="247" t="s">
        <v>1250</v>
      </c>
      <c r="C1119" s="248">
        <v>0</v>
      </c>
      <c r="D1119" s="248">
        <v>82051.2</v>
      </c>
      <c r="E1119" s="249">
        <f t="shared" si="34"/>
        <v>82051.2</v>
      </c>
      <c r="F1119" s="247" t="s">
        <v>1863</v>
      </c>
      <c r="G1119" s="247" t="s">
        <v>1654</v>
      </c>
      <c r="H1119" s="247" t="s">
        <v>1657</v>
      </c>
      <c r="I1119" s="247" t="s">
        <v>1098</v>
      </c>
      <c r="J1119" s="247" t="s">
        <v>1248</v>
      </c>
      <c r="K1119" s="247" t="s">
        <v>1867</v>
      </c>
      <c r="L1119" s="247" t="s">
        <v>2312</v>
      </c>
      <c r="M1119" s="250">
        <v>0.4</v>
      </c>
      <c r="N1119" s="251">
        <f t="shared" si="35"/>
        <v>32820.48</v>
      </c>
    </row>
    <row r="1120" spans="1:14" ht="15">
      <c r="A1120" s="247" t="s">
        <v>1251</v>
      </c>
      <c r="B1120" s="247" t="s">
        <v>1252</v>
      </c>
      <c r="C1120" s="248">
        <v>0</v>
      </c>
      <c r="D1120" s="248">
        <v>6837.6</v>
      </c>
      <c r="E1120" s="249">
        <f t="shared" si="34"/>
        <v>6837.6</v>
      </c>
      <c r="F1120" s="247" t="s">
        <v>1863</v>
      </c>
      <c r="G1120" s="247" t="s">
        <v>1654</v>
      </c>
      <c r="H1120" s="247" t="s">
        <v>1657</v>
      </c>
      <c r="I1120" s="247" t="s">
        <v>1098</v>
      </c>
      <c r="J1120" s="247" t="s">
        <v>1248</v>
      </c>
      <c r="K1120" s="247" t="s">
        <v>1867</v>
      </c>
      <c r="L1120" s="247" t="s">
        <v>2312</v>
      </c>
      <c r="M1120" s="250">
        <v>0.4</v>
      </c>
      <c r="N1120" s="251">
        <f t="shared" si="35"/>
        <v>2735.0400000000004</v>
      </c>
    </row>
    <row r="1121" spans="1:14" ht="15">
      <c r="A1121" s="247" t="s">
        <v>1253</v>
      </c>
      <c r="B1121" s="247" t="s">
        <v>1254</v>
      </c>
      <c r="C1121" s="248">
        <v>0</v>
      </c>
      <c r="D1121" s="248">
        <v>8205.12</v>
      </c>
      <c r="E1121" s="249">
        <f t="shared" si="34"/>
        <v>8205.12</v>
      </c>
      <c r="F1121" s="247" t="s">
        <v>1863</v>
      </c>
      <c r="G1121" s="247" t="s">
        <v>1654</v>
      </c>
      <c r="H1121" s="247" t="s">
        <v>1657</v>
      </c>
      <c r="I1121" s="247" t="s">
        <v>1098</v>
      </c>
      <c r="J1121" s="247" t="s">
        <v>1248</v>
      </c>
      <c r="K1121" s="247" t="s">
        <v>1867</v>
      </c>
      <c r="L1121" s="247" t="s">
        <v>2312</v>
      </c>
      <c r="M1121" s="250">
        <v>0.4</v>
      </c>
      <c r="N1121" s="251">
        <f t="shared" si="35"/>
        <v>3282.0480000000007</v>
      </c>
    </row>
    <row r="1122" spans="1:14" ht="15">
      <c r="A1122" s="247" t="s">
        <v>1255</v>
      </c>
      <c r="B1122" s="247" t="s">
        <v>1256</v>
      </c>
      <c r="C1122" s="248">
        <v>0</v>
      </c>
      <c r="D1122" s="248">
        <v>4102.56</v>
      </c>
      <c r="E1122" s="249">
        <f t="shared" si="34"/>
        <v>4102.56</v>
      </c>
      <c r="F1122" s="247" t="s">
        <v>1863</v>
      </c>
      <c r="G1122" s="247" t="s">
        <v>1654</v>
      </c>
      <c r="H1122" s="247" t="s">
        <v>1657</v>
      </c>
      <c r="I1122" s="247" t="s">
        <v>1098</v>
      </c>
      <c r="J1122" s="247" t="s">
        <v>1248</v>
      </c>
      <c r="K1122" s="247" t="s">
        <v>1867</v>
      </c>
      <c r="L1122" s="247" t="s">
        <v>2312</v>
      </c>
      <c r="M1122" s="250">
        <v>0.4</v>
      </c>
      <c r="N1122" s="251">
        <f t="shared" si="35"/>
        <v>1641.0240000000003</v>
      </c>
    </row>
    <row r="1123" spans="1:14" ht="15">
      <c r="A1123" s="247" t="s">
        <v>1257</v>
      </c>
      <c r="B1123" s="247" t="s">
        <v>1258</v>
      </c>
      <c r="C1123" s="248">
        <v>0</v>
      </c>
      <c r="D1123" s="248">
        <v>8205.12</v>
      </c>
      <c r="E1123" s="249">
        <f t="shared" si="34"/>
        <v>8205.12</v>
      </c>
      <c r="F1123" s="247" t="s">
        <v>1863</v>
      </c>
      <c r="G1123" s="247" t="s">
        <v>1654</v>
      </c>
      <c r="H1123" s="247" t="s">
        <v>1657</v>
      </c>
      <c r="I1123" s="247" t="s">
        <v>1098</v>
      </c>
      <c r="J1123" s="247" t="s">
        <v>1248</v>
      </c>
      <c r="K1123" s="247" t="s">
        <v>1867</v>
      </c>
      <c r="L1123" s="247" t="s">
        <v>2312</v>
      </c>
      <c r="M1123" s="250">
        <v>0.4</v>
      </c>
      <c r="N1123" s="251">
        <f t="shared" si="35"/>
        <v>3282.0480000000007</v>
      </c>
    </row>
    <row r="1124" spans="1:14" ht="15">
      <c r="A1124" s="247" t="s">
        <v>1259</v>
      </c>
      <c r="B1124" s="247" t="s">
        <v>1260</v>
      </c>
      <c r="C1124" s="248">
        <v>0</v>
      </c>
      <c r="D1124" s="248">
        <v>6153.84</v>
      </c>
      <c r="E1124" s="249">
        <f t="shared" si="34"/>
        <v>6153.84</v>
      </c>
      <c r="F1124" s="247" t="s">
        <v>1863</v>
      </c>
      <c r="G1124" s="247" t="s">
        <v>1654</v>
      </c>
      <c r="H1124" s="247" t="s">
        <v>1657</v>
      </c>
      <c r="I1124" s="247" t="s">
        <v>1098</v>
      </c>
      <c r="J1124" s="247" t="s">
        <v>1248</v>
      </c>
      <c r="K1124" s="247" t="s">
        <v>1867</v>
      </c>
      <c r="L1124" s="247" t="s">
        <v>2312</v>
      </c>
      <c r="M1124" s="250">
        <v>0.4</v>
      </c>
      <c r="N1124" s="251">
        <f t="shared" si="35"/>
        <v>2461.536</v>
      </c>
    </row>
    <row r="1125" spans="1:14" ht="15">
      <c r="A1125" s="247" t="s">
        <v>1261</v>
      </c>
      <c r="B1125" s="247" t="s">
        <v>1256</v>
      </c>
      <c r="C1125" s="248">
        <v>0</v>
      </c>
      <c r="D1125" s="248">
        <v>5470.08</v>
      </c>
      <c r="E1125" s="249">
        <f t="shared" si="34"/>
        <v>5470.08</v>
      </c>
      <c r="F1125" s="247" t="s">
        <v>1863</v>
      </c>
      <c r="G1125" s="247" t="s">
        <v>1654</v>
      </c>
      <c r="H1125" s="247" t="s">
        <v>1657</v>
      </c>
      <c r="I1125" s="247" t="s">
        <v>1098</v>
      </c>
      <c r="J1125" s="247" t="s">
        <v>1248</v>
      </c>
      <c r="K1125" s="247" t="s">
        <v>1867</v>
      </c>
      <c r="L1125" s="247" t="s">
        <v>2312</v>
      </c>
      <c r="M1125" s="250">
        <v>0.4</v>
      </c>
      <c r="N1125" s="251">
        <f t="shared" si="35"/>
        <v>2188.032</v>
      </c>
    </row>
    <row r="1126" spans="1:14" ht="15">
      <c r="A1126" s="247" t="s">
        <v>1262</v>
      </c>
      <c r="B1126" s="247" t="s">
        <v>1263</v>
      </c>
      <c r="C1126" s="248">
        <v>0</v>
      </c>
      <c r="D1126" s="248">
        <v>16410.24</v>
      </c>
      <c r="E1126" s="249">
        <f t="shared" si="34"/>
        <v>16410.24</v>
      </c>
      <c r="F1126" s="247" t="s">
        <v>1863</v>
      </c>
      <c r="G1126" s="247" t="s">
        <v>1654</v>
      </c>
      <c r="H1126" s="247" t="s">
        <v>1657</v>
      </c>
      <c r="I1126" s="247" t="s">
        <v>1098</v>
      </c>
      <c r="J1126" s="247" t="s">
        <v>1248</v>
      </c>
      <c r="K1126" s="247" t="s">
        <v>1867</v>
      </c>
      <c r="L1126" s="247" t="s">
        <v>2312</v>
      </c>
      <c r="M1126" s="250">
        <v>0.4</v>
      </c>
      <c r="N1126" s="251">
        <f t="shared" si="35"/>
        <v>6564.096000000001</v>
      </c>
    </row>
    <row r="1127" spans="1:14" ht="15">
      <c r="A1127" s="247" t="s">
        <v>1264</v>
      </c>
      <c r="B1127" s="247" t="s">
        <v>1252</v>
      </c>
      <c r="C1127" s="248">
        <v>0</v>
      </c>
      <c r="D1127" s="248">
        <v>1367.52</v>
      </c>
      <c r="E1127" s="249">
        <f t="shared" si="34"/>
        <v>1367.52</v>
      </c>
      <c r="F1127" s="247" t="s">
        <v>1863</v>
      </c>
      <c r="G1127" s="247" t="s">
        <v>1654</v>
      </c>
      <c r="H1127" s="247" t="s">
        <v>1657</v>
      </c>
      <c r="I1127" s="247" t="s">
        <v>1098</v>
      </c>
      <c r="J1127" s="247" t="s">
        <v>1248</v>
      </c>
      <c r="K1127" s="247" t="s">
        <v>1867</v>
      </c>
      <c r="L1127" s="247" t="s">
        <v>2312</v>
      </c>
      <c r="M1127" s="250">
        <v>0.4</v>
      </c>
      <c r="N1127" s="251">
        <f t="shared" si="35"/>
        <v>547.008</v>
      </c>
    </row>
    <row r="1128" spans="1:14" ht="15">
      <c r="A1128" s="247" t="s">
        <v>1265</v>
      </c>
      <c r="B1128" s="247" t="s">
        <v>1266</v>
      </c>
      <c r="C1128" s="248">
        <v>0</v>
      </c>
      <c r="D1128" s="248">
        <v>20512.8</v>
      </c>
      <c r="E1128" s="249">
        <f t="shared" si="34"/>
        <v>20512.8</v>
      </c>
      <c r="F1128" s="247" t="s">
        <v>1863</v>
      </c>
      <c r="G1128" s="247" t="s">
        <v>1654</v>
      </c>
      <c r="H1128" s="247" t="s">
        <v>1657</v>
      </c>
      <c r="I1128" s="247" t="s">
        <v>1098</v>
      </c>
      <c r="J1128" s="247" t="s">
        <v>1248</v>
      </c>
      <c r="K1128" s="247" t="s">
        <v>1867</v>
      </c>
      <c r="L1128" s="247" t="s">
        <v>2312</v>
      </c>
      <c r="M1128" s="250">
        <v>0.4</v>
      </c>
      <c r="N1128" s="251">
        <f t="shared" si="35"/>
        <v>8205.12</v>
      </c>
    </row>
    <row r="1129" spans="1:14" ht="15">
      <c r="A1129" s="247" t="s">
        <v>1267</v>
      </c>
      <c r="B1129" s="247" t="s">
        <v>1451</v>
      </c>
      <c r="C1129" s="248">
        <v>0</v>
      </c>
      <c r="D1129" s="248">
        <v>54700.8</v>
      </c>
      <c r="E1129" s="249">
        <f t="shared" si="34"/>
        <v>54700.8</v>
      </c>
      <c r="F1129" s="247" t="s">
        <v>1863</v>
      </c>
      <c r="G1129" s="247" t="s">
        <v>1654</v>
      </c>
      <c r="H1129" s="247" t="s">
        <v>1657</v>
      </c>
      <c r="I1129" s="247" t="s">
        <v>1098</v>
      </c>
      <c r="J1129" s="247" t="s">
        <v>1248</v>
      </c>
      <c r="K1129" s="247" t="s">
        <v>1867</v>
      </c>
      <c r="L1129" s="247" t="s">
        <v>2312</v>
      </c>
      <c r="M1129" s="250">
        <v>0.4</v>
      </c>
      <c r="N1129" s="251">
        <f t="shared" si="35"/>
        <v>21880.320000000003</v>
      </c>
    </row>
    <row r="1130" spans="1:14" ht="15">
      <c r="A1130" s="247" t="s">
        <v>1452</v>
      </c>
      <c r="B1130" s="247" t="s">
        <v>1453</v>
      </c>
      <c r="C1130" s="248">
        <v>0</v>
      </c>
      <c r="D1130" s="248">
        <v>4102.56</v>
      </c>
      <c r="E1130" s="249">
        <f t="shared" si="34"/>
        <v>4102.56</v>
      </c>
      <c r="F1130" s="247" t="s">
        <v>1863</v>
      </c>
      <c r="G1130" s="247" t="s">
        <v>1654</v>
      </c>
      <c r="H1130" s="247" t="s">
        <v>1657</v>
      </c>
      <c r="I1130" s="247" t="s">
        <v>1098</v>
      </c>
      <c r="J1130" s="247" t="s">
        <v>1248</v>
      </c>
      <c r="K1130" s="247" t="s">
        <v>1867</v>
      </c>
      <c r="L1130" s="247" t="s">
        <v>2312</v>
      </c>
      <c r="M1130" s="250">
        <v>0.4</v>
      </c>
      <c r="N1130" s="251">
        <f t="shared" si="35"/>
        <v>1641.0240000000003</v>
      </c>
    </row>
    <row r="1131" spans="1:14" ht="15">
      <c r="A1131" s="247" t="s">
        <v>1454</v>
      </c>
      <c r="B1131" s="247" t="s">
        <v>1455</v>
      </c>
      <c r="C1131" s="248">
        <v>0</v>
      </c>
      <c r="D1131" s="248">
        <v>13675.2</v>
      </c>
      <c r="E1131" s="249">
        <f t="shared" si="34"/>
        <v>13675.2</v>
      </c>
      <c r="F1131" s="247" t="s">
        <v>1863</v>
      </c>
      <c r="G1131" s="247" t="s">
        <v>1654</v>
      </c>
      <c r="H1131" s="247" t="s">
        <v>1657</v>
      </c>
      <c r="I1131" s="247" t="s">
        <v>1098</v>
      </c>
      <c r="J1131" s="247" t="s">
        <v>1248</v>
      </c>
      <c r="K1131" s="247" t="s">
        <v>1867</v>
      </c>
      <c r="L1131" s="247" t="s">
        <v>2312</v>
      </c>
      <c r="M1131" s="250">
        <v>0.4</v>
      </c>
      <c r="N1131" s="251">
        <f t="shared" si="35"/>
        <v>5470.080000000001</v>
      </c>
    </row>
    <row r="1132" spans="1:14" ht="15">
      <c r="A1132" s="247" t="s">
        <v>1456</v>
      </c>
      <c r="B1132" s="247" t="s">
        <v>1457</v>
      </c>
      <c r="C1132" s="248">
        <v>0</v>
      </c>
      <c r="D1132" s="248">
        <v>4102.56</v>
      </c>
      <c r="E1132" s="249">
        <f t="shared" si="34"/>
        <v>4102.56</v>
      </c>
      <c r="F1132" s="247" t="s">
        <v>1863</v>
      </c>
      <c r="G1132" s="247" t="s">
        <v>1654</v>
      </c>
      <c r="H1132" s="247" t="s">
        <v>1657</v>
      </c>
      <c r="I1132" s="247" t="s">
        <v>1098</v>
      </c>
      <c r="J1132" s="247" t="s">
        <v>1248</v>
      </c>
      <c r="K1132" s="247" t="s">
        <v>1867</v>
      </c>
      <c r="L1132" s="247" t="s">
        <v>2312</v>
      </c>
      <c r="M1132" s="250">
        <v>0.4</v>
      </c>
      <c r="N1132" s="251">
        <f t="shared" si="35"/>
        <v>1641.0240000000003</v>
      </c>
    </row>
    <row r="1133" spans="1:14" ht="15">
      <c r="A1133" s="247" t="s">
        <v>1458</v>
      </c>
      <c r="B1133" s="247" t="s">
        <v>1459</v>
      </c>
      <c r="C1133" s="248">
        <v>0</v>
      </c>
      <c r="D1133" s="248">
        <v>6837.6</v>
      </c>
      <c r="E1133" s="249">
        <f t="shared" si="34"/>
        <v>6837.6</v>
      </c>
      <c r="F1133" s="247" t="s">
        <v>1863</v>
      </c>
      <c r="G1133" s="247" t="s">
        <v>1654</v>
      </c>
      <c r="H1133" s="247" t="s">
        <v>1657</v>
      </c>
      <c r="I1133" s="247" t="s">
        <v>1098</v>
      </c>
      <c r="J1133" s="247" t="s">
        <v>1248</v>
      </c>
      <c r="K1133" s="247" t="s">
        <v>1867</v>
      </c>
      <c r="L1133" s="247" t="s">
        <v>2312</v>
      </c>
      <c r="M1133" s="250">
        <v>0.4</v>
      </c>
      <c r="N1133" s="251">
        <f t="shared" si="35"/>
        <v>2735.0400000000004</v>
      </c>
    </row>
    <row r="1134" spans="1:14" ht="15">
      <c r="A1134" s="247" t="s">
        <v>1460</v>
      </c>
      <c r="B1134" s="247" t="s">
        <v>1247</v>
      </c>
      <c r="C1134" s="248">
        <v>0</v>
      </c>
      <c r="D1134" s="248">
        <v>4250.4</v>
      </c>
      <c r="E1134" s="249">
        <f t="shared" si="34"/>
        <v>4250.4</v>
      </c>
      <c r="F1134" s="247" t="s">
        <v>1863</v>
      </c>
      <c r="G1134" s="247" t="s">
        <v>1654</v>
      </c>
      <c r="H1134" s="247" t="s">
        <v>1657</v>
      </c>
      <c r="I1134" s="247" t="s">
        <v>1098</v>
      </c>
      <c r="J1134" s="247" t="s">
        <v>1461</v>
      </c>
      <c r="K1134" s="247" t="s">
        <v>1867</v>
      </c>
      <c r="L1134" s="247" t="s">
        <v>2312</v>
      </c>
      <c r="M1134" s="250">
        <v>0.4</v>
      </c>
      <c r="N1134" s="251">
        <f t="shared" si="35"/>
        <v>1700.1599999999999</v>
      </c>
    </row>
    <row r="1135" spans="1:14" ht="15">
      <c r="A1135" s="247" t="s">
        <v>1462</v>
      </c>
      <c r="B1135" s="247" t="s">
        <v>1250</v>
      </c>
      <c r="C1135" s="248">
        <v>0</v>
      </c>
      <c r="D1135" s="248">
        <v>85008</v>
      </c>
      <c r="E1135" s="249">
        <f t="shared" si="34"/>
        <v>85008</v>
      </c>
      <c r="F1135" s="247" t="s">
        <v>1863</v>
      </c>
      <c r="G1135" s="247" t="s">
        <v>1654</v>
      </c>
      <c r="H1135" s="247" t="s">
        <v>1657</v>
      </c>
      <c r="I1135" s="247" t="s">
        <v>1098</v>
      </c>
      <c r="J1135" s="247" t="s">
        <v>1461</v>
      </c>
      <c r="K1135" s="247" t="s">
        <v>1867</v>
      </c>
      <c r="L1135" s="247" t="s">
        <v>2312</v>
      </c>
      <c r="M1135" s="250">
        <v>0.4</v>
      </c>
      <c r="N1135" s="251">
        <f t="shared" si="35"/>
        <v>34003.200000000004</v>
      </c>
    </row>
    <row r="1136" spans="1:14" ht="15">
      <c r="A1136" s="247" t="s">
        <v>1463</v>
      </c>
      <c r="B1136" s="247" t="s">
        <v>1252</v>
      </c>
      <c r="C1136" s="248">
        <v>0</v>
      </c>
      <c r="D1136" s="248">
        <v>7084</v>
      </c>
      <c r="E1136" s="249">
        <f t="shared" si="34"/>
        <v>7084</v>
      </c>
      <c r="F1136" s="247" t="s">
        <v>1863</v>
      </c>
      <c r="G1136" s="247" t="s">
        <v>1654</v>
      </c>
      <c r="H1136" s="247" t="s">
        <v>1657</v>
      </c>
      <c r="I1136" s="247" t="s">
        <v>1098</v>
      </c>
      <c r="J1136" s="247" t="s">
        <v>1461</v>
      </c>
      <c r="K1136" s="247" t="s">
        <v>1867</v>
      </c>
      <c r="L1136" s="247" t="s">
        <v>2312</v>
      </c>
      <c r="M1136" s="250">
        <v>0.4</v>
      </c>
      <c r="N1136" s="251">
        <f t="shared" si="35"/>
        <v>2833.6000000000004</v>
      </c>
    </row>
    <row r="1137" spans="1:14" ht="15">
      <c r="A1137" s="247" t="s">
        <v>1464</v>
      </c>
      <c r="B1137" s="247" t="s">
        <v>1254</v>
      </c>
      <c r="C1137" s="248">
        <v>0</v>
      </c>
      <c r="D1137" s="248">
        <v>8500.8</v>
      </c>
      <c r="E1137" s="249">
        <f t="shared" si="34"/>
        <v>8500.8</v>
      </c>
      <c r="F1137" s="247" t="s">
        <v>1863</v>
      </c>
      <c r="G1137" s="247" t="s">
        <v>1654</v>
      </c>
      <c r="H1137" s="247" t="s">
        <v>1657</v>
      </c>
      <c r="I1137" s="247" t="s">
        <v>1098</v>
      </c>
      <c r="J1137" s="247" t="s">
        <v>1461</v>
      </c>
      <c r="K1137" s="247" t="s">
        <v>1867</v>
      </c>
      <c r="L1137" s="247" t="s">
        <v>2312</v>
      </c>
      <c r="M1137" s="250">
        <v>0.4</v>
      </c>
      <c r="N1137" s="251">
        <f t="shared" si="35"/>
        <v>3400.3199999999997</v>
      </c>
    </row>
    <row r="1138" spans="1:14" ht="15">
      <c r="A1138" s="247" t="s">
        <v>1465</v>
      </c>
      <c r="B1138" s="247" t="s">
        <v>1256</v>
      </c>
      <c r="C1138" s="248">
        <v>0</v>
      </c>
      <c r="D1138" s="248">
        <v>4250.4</v>
      </c>
      <c r="E1138" s="249">
        <f t="shared" si="34"/>
        <v>4250.4</v>
      </c>
      <c r="F1138" s="247" t="s">
        <v>1863</v>
      </c>
      <c r="G1138" s="247" t="s">
        <v>1654</v>
      </c>
      <c r="H1138" s="247" t="s">
        <v>1657</v>
      </c>
      <c r="I1138" s="247" t="s">
        <v>1098</v>
      </c>
      <c r="J1138" s="247" t="s">
        <v>1461</v>
      </c>
      <c r="K1138" s="247" t="s">
        <v>1867</v>
      </c>
      <c r="L1138" s="247" t="s">
        <v>2312</v>
      </c>
      <c r="M1138" s="250">
        <v>0.4</v>
      </c>
      <c r="N1138" s="251">
        <f t="shared" si="35"/>
        <v>1700.1599999999999</v>
      </c>
    </row>
    <row r="1139" spans="1:14" ht="15">
      <c r="A1139" s="247" t="s">
        <v>1466</v>
      </c>
      <c r="B1139" s="247" t="s">
        <v>1258</v>
      </c>
      <c r="C1139" s="248">
        <v>0</v>
      </c>
      <c r="D1139" s="248">
        <v>8500.8</v>
      </c>
      <c r="E1139" s="249">
        <f t="shared" si="34"/>
        <v>8500.8</v>
      </c>
      <c r="F1139" s="247" t="s">
        <v>1863</v>
      </c>
      <c r="G1139" s="247" t="s">
        <v>1654</v>
      </c>
      <c r="H1139" s="247" t="s">
        <v>1657</v>
      </c>
      <c r="I1139" s="247" t="s">
        <v>1098</v>
      </c>
      <c r="J1139" s="247" t="s">
        <v>1461</v>
      </c>
      <c r="K1139" s="247" t="s">
        <v>1867</v>
      </c>
      <c r="L1139" s="247" t="s">
        <v>2312</v>
      </c>
      <c r="M1139" s="250">
        <v>0.4</v>
      </c>
      <c r="N1139" s="251">
        <f t="shared" si="35"/>
        <v>3400.3199999999997</v>
      </c>
    </row>
    <row r="1140" spans="1:14" ht="15">
      <c r="A1140" s="247" t="s">
        <v>1467</v>
      </c>
      <c r="B1140" s="247" t="s">
        <v>1260</v>
      </c>
      <c r="C1140" s="248">
        <v>0</v>
      </c>
      <c r="D1140" s="248">
        <v>6375.6</v>
      </c>
      <c r="E1140" s="249">
        <f t="shared" si="34"/>
        <v>6375.6</v>
      </c>
      <c r="F1140" s="247" t="s">
        <v>1863</v>
      </c>
      <c r="G1140" s="247" t="s">
        <v>1654</v>
      </c>
      <c r="H1140" s="247" t="s">
        <v>1657</v>
      </c>
      <c r="I1140" s="247" t="s">
        <v>1098</v>
      </c>
      <c r="J1140" s="247" t="s">
        <v>1461</v>
      </c>
      <c r="K1140" s="247" t="s">
        <v>1867</v>
      </c>
      <c r="L1140" s="247" t="s">
        <v>2312</v>
      </c>
      <c r="M1140" s="250">
        <v>0.4</v>
      </c>
      <c r="N1140" s="251">
        <f t="shared" si="35"/>
        <v>2550.2400000000002</v>
      </c>
    </row>
    <row r="1141" spans="1:14" ht="15">
      <c r="A1141" s="247" t="s">
        <v>1468</v>
      </c>
      <c r="B1141" s="247" t="s">
        <v>1256</v>
      </c>
      <c r="C1141" s="248">
        <v>0</v>
      </c>
      <c r="D1141" s="248">
        <v>5667.2</v>
      </c>
      <c r="E1141" s="249">
        <f t="shared" si="34"/>
        <v>5667.2</v>
      </c>
      <c r="F1141" s="247" t="s">
        <v>1863</v>
      </c>
      <c r="G1141" s="247" t="s">
        <v>1654</v>
      </c>
      <c r="H1141" s="247" t="s">
        <v>1657</v>
      </c>
      <c r="I1141" s="247" t="s">
        <v>1098</v>
      </c>
      <c r="J1141" s="247" t="s">
        <v>1461</v>
      </c>
      <c r="K1141" s="247" t="s">
        <v>1867</v>
      </c>
      <c r="L1141" s="247" t="s">
        <v>2312</v>
      </c>
      <c r="M1141" s="250">
        <v>0.4</v>
      </c>
      <c r="N1141" s="251">
        <f t="shared" si="35"/>
        <v>2266.88</v>
      </c>
    </row>
    <row r="1142" spans="1:14" ht="15">
      <c r="A1142" s="247" t="s">
        <v>1469</v>
      </c>
      <c r="B1142" s="247" t="s">
        <v>1263</v>
      </c>
      <c r="C1142" s="248">
        <v>0</v>
      </c>
      <c r="D1142" s="248">
        <v>17001.6</v>
      </c>
      <c r="E1142" s="249">
        <f t="shared" si="34"/>
        <v>17001.6</v>
      </c>
      <c r="F1142" s="247" t="s">
        <v>1863</v>
      </c>
      <c r="G1142" s="247" t="s">
        <v>1654</v>
      </c>
      <c r="H1142" s="247" t="s">
        <v>1657</v>
      </c>
      <c r="I1142" s="247" t="s">
        <v>1098</v>
      </c>
      <c r="J1142" s="247" t="s">
        <v>1461</v>
      </c>
      <c r="K1142" s="247" t="s">
        <v>1867</v>
      </c>
      <c r="L1142" s="247" t="s">
        <v>2312</v>
      </c>
      <c r="M1142" s="250">
        <v>0.4</v>
      </c>
      <c r="N1142" s="251">
        <f t="shared" si="35"/>
        <v>6800.639999999999</v>
      </c>
    </row>
    <row r="1143" spans="1:14" ht="15">
      <c r="A1143" s="247" t="s">
        <v>1470</v>
      </c>
      <c r="B1143" s="247" t="s">
        <v>1252</v>
      </c>
      <c r="C1143" s="248">
        <v>0</v>
      </c>
      <c r="D1143" s="248">
        <v>1416.8</v>
      </c>
      <c r="E1143" s="249">
        <f t="shared" si="34"/>
        <v>1416.8</v>
      </c>
      <c r="F1143" s="247" t="s">
        <v>1863</v>
      </c>
      <c r="G1143" s="247" t="s">
        <v>1654</v>
      </c>
      <c r="H1143" s="247" t="s">
        <v>1657</v>
      </c>
      <c r="I1143" s="247" t="s">
        <v>1098</v>
      </c>
      <c r="J1143" s="247" t="s">
        <v>1461</v>
      </c>
      <c r="K1143" s="247" t="s">
        <v>1867</v>
      </c>
      <c r="L1143" s="247" t="s">
        <v>2312</v>
      </c>
      <c r="M1143" s="250">
        <v>0.4</v>
      </c>
      <c r="N1143" s="251">
        <f t="shared" si="35"/>
        <v>566.72</v>
      </c>
    </row>
    <row r="1144" spans="1:14" ht="15">
      <c r="A1144" s="247" t="s">
        <v>1471</v>
      </c>
      <c r="B1144" s="247" t="s">
        <v>1266</v>
      </c>
      <c r="C1144" s="248">
        <v>0</v>
      </c>
      <c r="D1144" s="248">
        <v>21252</v>
      </c>
      <c r="E1144" s="249">
        <f t="shared" si="34"/>
        <v>21252</v>
      </c>
      <c r="F1144" s="247" t="s">
        <v>1863</v>
      </c>
      <c r="G1144" s="247" t="s">
        <v>1654</v>
      </c>
      <c r="H1144" s="247" t="s">
        <v>1657</v>
      </c>
      <c r="I1144" s="247" t="s">
        <v>1098</v>
      </c>
      <c r="J1144" s="247" t="s">
        <v>1461</v>
      </c>
      <c r="K1144" s="247" t="s">
        <v>1867</v>
      </c>
      <c r="L1144" s="247" t="s">
        <v>2312</v>
      </c>
      <c r="M1144" s="250">
        <v>0.4</v>
      </c>
      <c r="N1144" s="251">
        <f t="shared" si="35"/>
        <v>8500.800000000001</v>
      </c>
    </row>
    <row r="1145" spans="1:14" ht="15">
      <c r="A1145" s="247" t="s">
        <v>1472</v>
      </c>
      <c r="B1145" s="247" t="s">
        <v>1451</v>
      </c>
      <c r="C1145" s="248">
        <v>0</v>
      </c>
      <c r="D1145" s="248">
        <v>56672</v>
      </c>
      <c r="E1145" s="249">
        <f t="shared" si="34"/>
        <v>56672</v>
      </c>
      <c r="F1145" s="247" t="s">
        <v>1863</v>
      </c>
      <c r="G1145" s="247" t="s">
        <v>1654</v>
      </c>
      <c r="H1145" s="247" t="s">
        <v>1657</v>
      </c>
      <c r="I1145" s="247" t="s">
        <v>1098</v>
      </c>
      <c r="J1145" s="247" t="s">
        <v>1461</v>
      </c>
      <c r="K1145" s="247" t="s">
        <v>1867</v>
      </c>
      <c r="L1145" s="247" t="s">
        <v>2312</v>
      </c>
      <c r="M1145" s="250">
        <v>0.4</v>
      </c>
      <c r="N1145" s="251">
        <f t="shared" si="35"/>
        <v>22668.800000000003</v>
      </c>
    </row>
    <row r="1146" spans="1:14" ht="15">
      <c r="A1146" s="247" t="s">
        <v>1473</v>
      </c>
      <c r="B1146" s="247" t="s">
        <v>1453</v>
      </c>
      <c r="C1146" s="248">
        <v>0</v>
      </c>
      <c r="D1146" s="248">
        <v>4250.4</v>
      </c>
      <c r="E1146" s="249">
        <f t="shared" si="34"/>
        <v>4250.4</v>
      </c>
      <c r="F1146" s="247" t="s">
        <v>1863</v>
      </c>
      <c r="G1146" s="247" t="s">
        <v>1654</v>
      </c>
      <c r="H1146" s="247" t="s">
        <v>1657</v>
      </c>
      <c r="I1146" s="247" t="s">
        <v>1098</v>
      </c>
      <c r="J1146" s="247" t="s">
        <v>1461</v>
      </c>
      <c r="K1146" s="247" t="s">
        <v>1867</v>
      </c>
      <c r="L1146" s="247" t="s">
        <v>2312</v>
      </c>
      <c r="M1146" s="250">
        <v>0.4</v>
      </c>
      <c r="N1146" s="251">
        <f t="shared" si="35"/>
        <v>1700.1599999999999</v>
      </c>
    </row>
    <row r="1147" spans="1:14" ht="15">
      <c r="A1147" s="247" t="s">
        <v>1474</v>
      </c>
      <c r="B1147" s="247" t="s">
        <v>1455</v>
      </c>
      <c r="C1147" s="248">
        <v>0</v>
      </c>
      <c r="D1147" s="248">
        <v>14168</v>
      </c>
      <c r="E1147" s="249">
        <f t="shared" si="34"/>
        <v>14168</v>
      </c>
      <c r="F1147" s="247" t="s">
        <v>1863</v>
      </c>
      <c r="G1147" s="247" t="s">
        <v>1654</v>
      </c>
      <c r="H1147" s="247" t="s">
        <v>1657</v>
      </c>
      <c r="I1147" s="247" t="s">
        <v>1098</v>
      </c>
      <c r="J1147" s="247" t="s">
        <v>1461</v>
      </c>
      <c r="K1147" s="247" t="s">
        <v>1867</v>
      </c>
      <c r="L1147" s="247" t="s">
        <v>2312</v>
      </c>
      <c r="M1147" s="250">
        <v>0.4</v>
      </c>
      <c r="N1147" s="251">
        <f t="shared" si="35"/>
        <v>5667.200000000001</v>
      </c>
    </row>
    <row r="1148" spans="1:14" ht="15">
      <c r="A1148" s="247" t="s">
        <v>1475</v>
      </c>
      <c r="B1148" s="247" t="s">
        <v>1457</v>
      </c>
      <c r="C1148" s="248">
        <v>0</v>
      </c>
      <c r="D1148" s="248">
        <v>4250.4</v>
      </c>
      <c r="E1148" s="249">
        <f t="shared" si="34"/>
        <v>4250.4</v>
      </c>
      <c r="F1148" s="247" t="s">
        <v>1863</v>
      </c>
      <c r="G1148" s="247" t="s">
        <v>1654</v>
      </c>
      <c r="H1148" s="247" t="s">
        <v>1657</v>
      </c>
      <c r="I1148" s="247" t="s">
        <v>1098</v>
      </c>
      <c r="J1148" s="247" t="s">
        <v>1461</v>
      </c>
      <c r="K1148" s="247" t="s">
        <v>1867</v>
      </c>
      <c r="L1148" s="247" t="s">
        <v>2312</v>
      </c>
      <c r="M1148" s="250">
        <v>0.4</v>
      </c>
      <c r="N1148" s="251">
        <f t="shared" si="35"/>
        <v>1700.1599999999999</v>
      </c>
    </row>
    <row r="1149" spans="1:14" ht="15">
      <c r="A1149" s="247" t="s">
        <v>1476</v>
      </c>
      <c r="B1149" s="247" t="s">
        <v>1459</v>
      </c>
      <c r="C1149" s="248">
        <v>0</v>
      </c>
      <c r="D1149" s="248">
        <v>7084</v>
      </c>
      <c r="E1149" s="249">
        <f t="shared" si="34"/>
        <v>7084</v>
      </c>
      <c r="F1149" s="247" t="s">
        <v>1863</v>
      </c>
      <c r="G1149" s="247" t="s">
        <v>1654</v>
      </c>
      <c r="H1149" s="247" t="s">
        <v>1657</v>
      </c>
      <c r="I1149" s="247" t="s">
        <v>1098</v>
      </c>
      <c r="J1149" s="247" t="s">
        <v>1461</v>
      </c>
      <c r="K1149" s="247" t="s">
        <v>1867</v>
      </c>
      <c r="L1149" s="247" t="s">
        <v>2312</v>
      </c>
      <c r="M1149" s="250">
        <v>0.4</v>
      </c>
      <c r="N1149" s="251">
        <f t="shared" si="35"/>
        <v>2833.6000000000004</v>
      </c>
    </row>
    <row r="1150" spans="1:14" ht="15">
      <c r="A1150" s="247" t="s">
        <v>1477</v>
      </c>
      <c r="B1150" s="247" t="s">
        <v>1478</v>
      </c>
      <c r="C1150" s="248">
        <v>0</v>
      </c>
      <c r="D1150" s="248">
        <v>3630.55</v>
      </c>
      <c r="E1150" s="249">
        <f t="shared" si="34"/>
        <v>3630.55</v>
      </c>
      <c r="F1150" s="247" t="s">
        <v>1863</v>
      </c>
      <c r="G1150" s="247" t="s">
        <v>1654</v>
      </c>
      <c r="H1150" s="247" t="s">
        <v>1657</v>
      </c>
      <c r="I1150" s="247" t="s">
        <v>1098</v>
      </c>
      <c r="J1150" s="247" t="s">
        <v>1479</v>
      </c>
      <c r="K1150" s="247" t="s">
        <v>1867</v>
      </c>
      <c r="L1150" s="247" t="s">
        <v>1145</v>
      </c>
      <c r="M1150" s="250">
        <v>0.55</v>
      </c>
      <c r="N1150" s="251">
        <f t="shared" si="35"/>
        <v>1996.8025000000002</v>
      </c>
    </row>
    <row r="1151" spans="1:14" ht="15">
      <c r="A1151" s="247" t="s">
        <v>1480</v>
      </c>
      <c r="B1151" s="247" t="s">
        <v>1481</v>
      </c>
      <c r="C1151" s="248">
        <v>0</v>
      </c>
      <c r="D1151" s="248">
        <v>72256.8</v>
      </c>
      <c r="E1151" s="249">
        <f t="shared" si="34"/>
        <v>72256.8</v>
      </c>
      <c r="F1151" s="247" t="s">
        <v>1863</v>
      </c>
      <c r="G1151" s="247" t="s">
        <v>1654</v>
      </c>
      <c r="H1151" s="247" t="s">
        <v>1657</v>
      </c>
      <c r="I1151" s="247" t="s">
        <v>1098</v>
      </c>
      <c r="J1151" s="247" t="s">
        <v>1479</v>
      </c>
      <c r="K1151" s="247" t="s">
        <v>1867</v>
      </c>
      <c r="L1151" s="247" t="s">
        <v>1145</v>
      </c>
      <c r="M1151" s="250">
        <v>0.55</v>
      </c>
      <c r="N1151" s="251">
        <f t="shared" si="35"/>
        <v>39741.240000000005</v>
      </c>
    </row>
    <row r="1152" spans="1:14" ht="15">
      <c r="A1152" s="247" t="s">
        <v>1482</v>
      </c>
      <c r="B1152" s="247" t="s">
        <v>1483</v>
      </c>
      <c r="C1152" s="248">
        <v>0</v>
      </c>
      <c r="D1152" s="248">
        <v>6021.4</v>
      </c>
      <c r="E1152" s="249">
        <f t="shared" si="34"/>
        <v>6021.4</v>
      </c>
      <c r="F1152" s="247" t="s">
        <v>1863</v>
      </c>
      <c r="G1152" s="247" t="s">
        <v>1654</v>
      </c>
      <c r="H1152" s="247" t="s">
        <v>1657</v>
      </c>
      <c r="I1152" s="247" t="s">
        <v>1098</v>
      </c>
      <c r="J1152" s="247" t="s">
        <v>1479</v>
      </c>
      <c r="K1152" s="247" t="s">
        <v>1867</v>
      </c>
      <c r="L1152" s="247" t="s">
        <v>1145</v>
      </c>
      <c r="M1152" s="250">
        <v>0.55</v>
      </c>
      <c r="N1152" s="251">
        <f t="shared" si="35"/>
        <v>3311.77</v>
      </c>
    </row>
    <row r="1153" spans="1:14" ht="15">
      <c r="A1153" s="247" t="s">
        <v>1484</v>
      </c>
      <c r="B1153" s="247" t="s">
        <v>1485</v>
      </c>
      <c r="C1153" s="248">
        <v>0</v>
      </c>
      <c r="D1153" s="248">
        <v>7261.1</v>
      </c>
      <c r="E1153" s="249">
        <f t="shared" si="34"/>
        <v>7261.1</v>
      </c>
      <c r="F1153" s="247" t="s">
        <v>1863</v>
      </c>
      <c r="G1153" s="247" t="s">
        <v>1654</v>
      </c>
      <c r="H1153" s="247" t="s">
        <v>1657</v>
      </c>
      <c r="I1153" s="247" t="s">
        <v>1098</v>
      </c>
      <c r="J1153" s="247" t="s">
        <v>1479</v>
      </c>
      <c r="K1153" s="247" t="s">
        <v>1867</v>
      </c>
      <c r="L1153" s="247" t="s">
        <v>1145</v>
      </c>
      <c r="M1153" s="250">
        <v>0.55</v>
      </c>
      <c r="N1153" s="251">
        <f t="shared" si="35"/>
        <v>3993.6050000000005</v>
      </c>
    </row>
    <row r="1154" spans="1:14" ht="15">
      <c r="A1154" s="247" t="s">
        <v>1486</v>
      </c>
      <c r="B1154" s="247" t="s">
        <v>1487</v>
      </c>
      <c r="C1154" s="248">
        <v>0</v>
      </c>
      <c r="D1154" s="248">
        <v>3630.55</v>
      </c>
      <c r="E1154" s="249">
        <f aca="true" t="shared" si="36" ref="E1154:E1217">+D1154-C1154</f>
        <v>3630.55</v>
      </c>
      <c r="F1154" s="247" t="s">
        <v>1863</v>
      </c>
      <c r="G1154" s="247" t="s">
        <v>1654</v>
      </c>
      <c r="H1154" s="247" t="s">
        <v>1657</v>
      </c>
      <c r="I1154" s="247" t="s">
        <v>1098</v>
      </c>
      <c r="J1154" s="247" t="s">
        <v>1479</v>
      </c>
      <c r="K1154" s="247" t="s">
        <v>1867</v>
      </c>
      <c r="L1154" s="247" t="s">
        <v>1145</v>
      </c>
      <c r="M1154" s="250">
        <v>0.55</v>
      </c>
      <c r="N1154" s="251">
        <f aca="true" t="shared" si="37" ref="N1154:N1217">+M1154*E1154</f>
        <v>1996.8025000000002</v>
      </c>
    </row>
    <row r="1155" spans="1:14" ht="15">
      <c r="A1155" s="247" t="s">
        <v>1488</v>
      </c>
      <c r="B1155" s="247" t="s">
        <v>1489</v>
      </c>
      <c r="C1155" s="248">
        <v>0</v>
      </c>
      <c r="D1155" s="248">
        <v>7261.1</v>
      </c>
      <c r="E1155" s="249">
        <f t="shared" si="36"/>
        <v>7261.1</v>
      </c>
      <c r="F1155" s="247" t="s">
        <v>1863</v>
      </c>
      <c r="G1155" s="247" t="s">
        <v>1654</v>
      </c>
      <c r="H1155" s="247" t="s">
        <v>1657</v>
      </c>
      <c r="I1155" s="247" t="s">
        <v>1098</v>
      </c>
      <c r="J1155" s="247" t="s">
        <v>1479</v>
      </c>
      <c r="K1155" s="247" t="s">
        <v>1867</v>
      </c>
      <c r="L1155" s="247" t="s">
        <v>1145</v>
      </c>
      <c r="M1155" s="250">
        <v>0.55</v>
      </c>
      <c r="N1155" s="251">
        <f t="shared" si="37"/>
        <v>3993.6050000000005</v>
      </c>
    </row>
    <row r="1156" spans="1:14" ht="15">
      <c r="A1156" s="247" t="s">
        <v>1490</v>
      </c>
      <c r="B1156" s="247" t="s">
        <v>1491</v>
      </c>
      <c r="C1156" s="248">
        <v>0</v>
      </c>
      <c r="D1156" s="248">
        <v>5401.55</v>
      </c>
      <c r="E1156" s="249">
        <f t="shared" si="36"/>
        <v>5401.55</v>
      </c>
      <c r="F1156" s="247" t="s">
        <v>1863</v>
      </c>
      <c r="G1156" s="247" t="s">
        <v>1654</v>
      </c>
      <c r="H1156" s="247" t="s">
        <v>1657</v>
      </c>
      <c r="I1156" s="247" t="s">
        <v>1098</v>
      </c>
      <c r="J1156" s="247" t="s">
        <v>1479</v>
      </c>
      <c r="K1156" s="247" t="s">
        <v>1867</v>
      </c>
      <c r="L1156" s="247" t="s">
        <v>1145</v>
      </c>
      <c r="M1156" s="250">
        <v>0.55</v>
      </c>
      <c r="N1156" s="251">
        <f t="shared" si="37"/>
        <v>2970.8525000000004</v>
      </c>
    </row>
    <row r="1157" spans="1:14" ht="15">
      <c r="A1157" s="247" t="s">
        <v>1492</v>
      </c>
      <c r="B1157" s="247" t="s">
        <v>1487</v>
      </c>
      <c r="C1157" s="248">
        <v>0</v>
      </c>
      <c r="D1157" s="248">
        <v>4781.7</v>
      </c>
      <c r="E1157" s="249">
        <f t="shared" si="36"/>
        <v>4781.7</v>
      </c>
      <c r="F1157" s="247" t="s">
        <v>1863</v>
      </c>
      <c r="G1157" s="247" t="s">
        <v>1654</v>
      </c>
      <c r="H1157" s="247" t="s">
        <v>1657</v>
      </c>
      <c r="I1157" s="247" t="s">
        <v>1098</v>
      </c>
      <c r="J1157" s="247" t="s">
        <v>1479</v>
      </c>
      <c r="K1157" s="247" t="s">
        <v>1867</v>
      </c>
      <c r="L1157" s="247" t="s">
        <v>1145</v>
      </c>
      <c r="M1157" s="250">
        <v>0.55</v>
      </c>
      <c r="N1157" s="251">
        <f t="shared" si="37"/>
        <v>2629.935</v>
      </c>
    </row>
    <row r="1158" spans="1:14" ht="15">
      <c r="A1158" s="247" t="s">
        <v>1493</v>
      </c>
      <c r="B1158" s="247" t="s">
        <v>1494</v>
      </c>
      <c r="C1158" s="248">
        <v>0</v>
      </c>
      <c r="D1158" s="248">
        <v>14433.65</v>
      </c>
      <c r="E1158" s="249">
        <f t="shared" si="36"/>
        <v>14433.65</v>
      </c>
      <c r="F1158" s="247" t="s">
        <v>1863</v>
      </c>
      <c r="G1158" s="247" t="s">
        <v>1654</v>
      </c>
      <c r="H1158" s="247" t="s">
        <v>1657</v>
      </c>
      <c r="I1158" s="247" t="s">
        <v>1098</v>
      </c>
      <c r="J1158" s="247" t="s">
        <v>1479</v>
      </c>
      <c r="K1158" s="247" t="s">
        <v>1867</v>
      </c>
      <c r="L1158" s="247" t="s">
        <v>1145</v>
      </c>
      <c r="M1158" s="250">
        <v>0.55</v>
      </c>
      <c r="N1158" s="251">
        <f t="shared" si="37"/>
        <v>7938.507500000001</v>
      </c>
    </row>
    <row r="1159" spans="1:14" ht="15">
      <c r="A1159" s="247" t="s">
        <v>1495</v>
      </c>
      <c r="B1159" s="247" t="s">
        <v>1252</v>
      </c>
      <c r="C1159" s="248">
        <v>0</v>
      </c>
      <c r="D1159" s="248">
        <v>1416.8</v>
      </c>
      <c r="E1159" s="249">
        <f t="shared" si="36"/>
        <v>1416.8</v>
      </c>
      <c r="F1159" s="247" t="s">
        <v>1863</v>
      </c>
      <c r="G1159" s="247" t="s">
        <v>1654</v>
      </c>
      <c r="H1159" s="247" t="s">
        <v>1657</v>
      </c>
      <c r="I1159" s="247" t="s">
        <v>1098</v>
      </c>
      <c r="J1159" s="247" t="s">
        <v>1479</v>
      </c>
      <c r="K1159" s="247" t="s">
        <v>1867</v>
      </c>
      <c r="L1159" s="247" t="s">
        <v>1145</v>
      </c>
      <c r="M1159" s="250">
        <v>0.55</v>
      </c>
      <c r="N1159" s="251">
        <f t="shared" si="37"/>
        <v>779.24</v>
      </c>
    </row>
    <row r="1160" spans="1:14" ht="15">
      <c r="A1160" s="247" t="s">
        <v>1496</v>
      </c>
      <c r="B1160" s="247" t="s">
        <v>1497</v>
      </c>
      <c r="C1160" s="248">
        <v>0</v>
      </c>
      <c r="D1160" s="248">
        <v>18064.2</v>
      </c>
      <c r="E1160" s="249">
        <f t="shared" si="36"/>
        <v>18064.2</v>
      </c>
      <c r="F1160" s="247" t="s">
        <v>1863</v>
      </c>
      <c r="G1160" s="247" t="s">
        <v>1654</v>
      </c>
      <c r="H1160" s="247" t="s">
        <v>1657</v>
      </c>
      <c r="I1160" s="247" t="s">
        <v>1098</v>
      </c>
      <c r="J1160" s="247" t="s">
        <v>1479</v>
      </c>
      <c r="K1160" s="247" t="s">
        <v>1867</v>
      </c>
      <c r="L1160" s="247" t="s">
        <v>1145</v>
      </c>
      <c r="M1160" s="250">
        <v>0.55</v>
      </c>
      <c r="N1160" s="251">
        <f t="shared" si="37"/>
        <v>9935.310000000001</v>
      </c>
    </row>
    <row r="1161" spans="1:14" ht="15">
      <c r="A1161" s="247" t="s">
        <v>1498</v>
      </c>
      <c r="B1161" s="247" t="s">
        <v>1499</v>
      </c>
      <c r="C1161" s="248">
        <v>0</v>
      </c>
      <c r="D1161" s="248">
        <v>48171.2</v>
      </c>
      <c r="E1161" s="249">
        <f t="shared" si="36"/>
        <v>48171.2</v>
      </c>
      <c r="F1161" s="247" t="s">
        <v>1863</v>
      </c>
      <c r="G1161" s="247" t="s">
        <v>1654</v>
      </c>
      <c r="H1161" s="247" t="s">
        <v>1657</v>
      </c>
      <c r="I1161" s="247" t="s">
        <v>1098</v>
      </c>
      <c r="J1161" s="247" t="s">
        <v>1479</v>
      </c>
      <c r="K1161" s="247" t="s">
        <v>1867</v>
      </c>
      <c r="L1161" s="247" t="s">
        <v>1145</v>
      </c>
      <c r="M1161" s="250">
        <v>0.55</v>
      </c>
      <c r="N1161" s="251">
        <f t="shared" si="37"/>
        <v>26494.16</v>
      </c>
    </row>
    <row r="1162" spans="1:14" ht="15">
      <c r="A1162" s="247" t="s">
        <v>1500</v>
      </c>
      <c r="B1162" s="247" t="s">
        <v>1501</v>
      </c>
      <c r="C1162" s="248">
        <v>0</v>
      </c>
      <c r="D1162" s="248">
        <v>3630.55</v>
      </c>
      <c r="E1162" s="249">
        <f t="shared" si="36"/>
        <v>3630.55</v>
      </c>
      <c r="F1162" s="247" t="s">
        <v>1863</v>
      </c>
      <c r="G1162" s="247" t="s">
        <v>1654</v>
      </c>
      <c r="H1162" s="247" t="s">
        <v>1657</v>
      </c>
      <c r="I1162" s="247" t="s">
        <v>1098</v>
      </c>
      <c r="J1162" s="247" t="s">
        <v>1479</v>
      </c>
      <c r="K1162" s="247" t="s">
        <v>1867</v>
      </c>
      <c r="L1162" s="247" t="s">
        <v>1145</v>
      </c>
      <c r="M1162" s="250">
        <v>0.55</v>
      </c>
      <c r="N1162" s="251">
        <f t="shared" si="37"/>
        <v>1996.8025000000002</v>
      </c>
    </row>
    <row r="1163" spans="1:14" ht="15">
      <c r="A1163" s="247" t="s">
        <v>1502</v>
      </c>
      <c r="B1163" s="247" t="s">
        <v>1503</v>
      </c>
      <c r="C1163" s="248">
        <v>0</v>
      </c>
      <c r="D1163" s="248">
        <v>12042.8</v>
      </c>
      <c r="E1163" s="249">
        <f t="shared" si="36"/>
        <v>12042.8</v>
      </c>
      <c r="F1163" s="247" t="s">
        <v>1863</v>
      </c>
      <c r="G1163" s="247" t="s">
        <v>1654</v>
      </c>
      <c r="H1163" s="247" t="s">
        <v>1657</v>
      </c>
      <c r="I1163" s="247" t="s">
        <v>1098</v>
      </c>
      <c r="J1163" s="247" t="s">
        <v>1479</v>
      </c>
      <c r="K1163" s="247" t="s">
        <v>1867</v>
      </c>
      <c r="L1163" s="247" t="s">
        <v>1145</v>
      </c>
      <c r="M1163" s="250">
        <v>0.55</v>
      </c>
      <c r="N1163" s="251">
        <f t="shared" si="37"/>
        <v>6623.54</v>
      </c>
    </row>
    <row r="1164" spans="1:14" ht="15">
      <c r="A1164" s="247" t="s">
        <v>1504</v>
      </c>
      <c r="B1164" s="247" t="s">
        <v>1505</v>
      </c>
      <c r="C1164" s="248">
        <v>0</v>
      </c>
      <c r="D1164" s="248">
        <v>3630.55</v>
      </c>
      <c r="E1164" s="249">
        <f t="shared" si="36"/>
        <v>3630.55</v>
      </c>
      <c r="F1164" s="247" t="s">
        <v>1863</v>
      </c>
      <c r="G1164" s="247" t="s">
        <v>1654</v>
      </c>
      <c r="H1164" s="247" t="s">
        <v>1657</v>
      </c>
      <c r="I1164" s="247" t="s">
        <v>1098</v>
      </c>
      <c r="J1164" s="247" t="s">
        <v>1479</v>
      </c>
      <c r="K1164" s="247" t="s">
        <v>1867</v>
      </c>
      <c r="L1164" s="247" t="s">
        <v>1145</v>
      </c>
      <c r="M1164" s="250">
        <v>0.55</v>
      </c>
      <c r="N1164" s="251">
        <f t="shared" si="37"/>
        <v>1996.8025000000002</v>
      </c>
    </row>
    <row r="1165" spans="1:14" ht="15">
      <c r="A1165" s="247" t="s">
        <v>1506</v>
      </c>
      <c r="B1165" s="247" t="s">
        <v>1507</v>
      </c>
      <c r="C1165" s="248">
        <v>0</v>
      </c>
      <c r="D1165" s="248">
        <v>6021.4</v>
      </c>
      <c r="E1165" s="249">
        <f t="shared" si="36"/>
        <v>6021.4</v>
      </c>
      <c r="F1165" s="247" t="s">
        <v>1863</v>
      </c>
      <c r="G1165" s="247" t="s">
        <v>1654</v>
      </c>
      <c r="H1165" s="247" t="s">
        <v>1657</v>
      </c>
      <c r="I1165" s="247" t="s">
        <v>1098</v>
      </c>
      <c r="J1165" s="247" t="s">
        <v>1479</v>
      </c>
      <c r="K1165" s="247" t="s">
        <v>1867</v>
      </c>
      <c r="L1165" s="247" t="s">
        <v>1145</v>
      </c>
      <c r="M1165" s="250">
        <v>0.55</v>
      </c>
      <c r="N1165" s="251">
        <f t="shared" si="37"/>
        <v>3311.77</v>
      </c>
    </row>
    <row r="1166" spans="1:14" ht="15">
      <c r="A1166" s="247" t="s">
        <v>1508</v>
      </c>
      <c r="B1166" s="247" t="s">
        <v>1509</v>
      </c>
      <c r="C1166" s="248">
        <v>0</v>
      </c>
      <c r="D1166" s="248">
        <v>9635.2</v>
      </c>
      <c r="E1166" s="249">
        <f t="shared" si="36"/>
        <v>9635.2</v>
      </c>
      <c r="F1166" s="247" t="s">
        <v>1863</v>
      </c>
      <c r="G1166" s="247" t="s">
        <v>1654</v>
      </c>
      <c r="H1166" s="247" t="s">
        <v>1657</v>
      </c>
      <c r="I1166" s="247" t="s">
        <v>1098</v>
      </c>
      <c r="J1166" s="247" t="s">
        <v>1510</v>
      </c>
      <c r="K1166" s="247" t="s">
        <v>1910</v>
      </c>
      <c r="L1166" s="247" t="s">
        <v>2312</v>
      </c>
      <c r="M1166" s="250">
        <v>0.4</v>
      </c>
      <c r="N1166" s="251">
        <f t="shared" si="37"/>
        <v>3854.0800000000004</v>
      </c>
    </row>
    <row r="1167" spans="1:14" ht="15">
      <c r="A1167" s="247" t="s">
        <v>1508</v>
      </c>
      <c r="B1167" s="247" t="s">
        <v>1509</v>
      </c>
      <c r="C1167" s="248">
        <v>0</v>
      </c>
      <c r="D1167" s="248">
        <v>27350.4</v>
      </c>
      <c r="E1167" s="249">
        <f t="shared" si="36"/>
        <v>27350.4</v>
      </c>
      <c r="F1167" s="247" t="s">
        <v>1863</v>
      </c>
      <c r="G1167" s="247" t="s">
        <v>1654</v>
      </c>
      <c r="H1167" s="247" t="s">
        <v>1657</v>
      </c>
      <c r="I1167" s="247" t="s">
        <v>1098</v>
      </c>
      <c r="J1167" s="247" t="s">
        <v>1510</v>
      </c>
      <c r="K1167" s="247" t="s">
        <v>1910</v>
      </c>
      <c r="L1167" s="247" t="s">
        <v>2312</v>
      </c>
      <c r="M1167" s="250">
        <v>0.4</v>
      </c>
      <c r="N1167" s="251">
        <f t="shared" si="37"/>
        <v>10940.160000000002</v>
      </c>
    </row>
    <row r="1168" spans="1:14" ht="15">
      <c r="A1168" s="247" t="s">
        <v>1511</v>
      </c>
      <c r="B1168" s="247" t="s">
        <v>1512</v>
      </c>
      <c r="C1168" s="248">
        <v>0</v>
      </c>
      <c r="D1168" s="248">
        <v>9635.2</v>
      </c>
      <c r="E1168" s="249">
        <f t="shared" si="36"/>
        <v>9635.2</v>
      </c>
      <c r="F1168" s="247" t="s">
        <v>1863</v>
      </c>
      <c r="G1168" s="247" t="s">
        <v>1654</v>
      </c>
      <c r="H1168" s="247" t="s">
        <v>1657</v>
      </c>
      <c r="I1168" s="247" t="s">
        <v>1098</v>
      </c>
      <c r="J1168" s="247" t="s">
        <v>1510</v>
      </c>
      <c r="K1168" s="247" t="s">
        <v>1910</v>
      </c>
      <c r="L1168" s="247" t="s">
        <v>2312</v>
      </c>
      <c r="M1168" s="250">
        <v>0.4</v>
      </c>
      <c r="N1168" s="251">
        <f t="shared" si="37"/>
        <v>3854.0800000000004</v>
      </c>
    </row>
    <row r="1169" spans="1:14" ht="15">
      <c r="A1169" s="247" t="s">
        <v>1511</v>
      </c>
      <c r="B1169" s="247" t="s">
        <v>1512</v>
      </c>
      <c r="C1169" s="248">
        <v>0</v>
      </c>
      <c r="D1169" s="248">
        <v>27350.4</v>
      </c>
      <c r="E1169" s="249">
        <f t="shared" si="36"/>
        <v>27350.4</v>
      </c>
      <c r="F1169" s="247" t="s">
        <v>1863</v>
      </c>
      <c r="G1169" s="247" t="s">
        <v>1654</v>
      </c>
      <c r="H1169" s="247" t="s">
        <v>1657</v>
      </c>
      <c r="I1169" s="247" t="s">
        <v>1098</v>
      </c>
      <c r="J1169" s="247" t="s">
        <v>1510</v>
      </c>
      <c r="K1169" s="247" t="s">
        <v>1910</v>
      </c>
      <c r="L1169" s="247" t="s">
        <v>2312</v>
      </c>
      <c r="M1169" s="250">
        <v>0.4</v>
      </c>
      <c r="N1169" s="251">
        <f t="shared" si="37"/>
        <v>10940.160000000002</v>
      </c>
    </row>
    <row r="1170" spans="1:14" ht="15">
      <c r="A1170" s="247" t="s">
        <v>1513</v>
      </c>
      <c r="B1170" s="247" t="s">
        <v>1514</v>
      </c>
      <c r="C1170" s="248">
        <v>0</v>
      </c>
      <c r="D1170" s="248">
        <v>9635.2</v>
      </c>
      <c r="E1170" s="249">
        <f t="shared" si="36"/>
        <v>9635.2</v>
      </c>
      <c r="F1170" s="247" t="s">
        <v>1863</v>
      </c>
      <c r="G1170" s="247" t="s">
        <v>1654</v>
      </c>
      <c r="H1170" s="247" t="s">
        <v>1657</v>
      </c>
      <c r="I1170" s="247" t="s">
        <v>1098</v>
      </c>
      <c r="J1170" s="247" t="s">
        <v>1510</v>
      </c>
      <c r="K1170" s="247" t="s">
        <v>1910</v>
      </c>
      <c r="L1170" s="247" t="s">
        <v>2312</v>
      </c>
      <c r="M1170" s="250">
        <v>0.4</v>
      </c>
      <c r="N1170" s="251">
        <f t="shared" si="37"/>
        <v>3854.0800000000004</v>
      </c>
    </row>
    <row r="1171" spans="1:14" ht="15">
      <c r="A1171" s="247" t="s">
        <v>1513</v>
      </c>
      <c r="B1171" s="247" t="s">
        <v>1514</v>
      </c>
      <c r="C1171" s="248">
        <v>0</v>
      </c>
      <c r="D1171" s="248">
        <v>27350.4</v>
      </c>
      <c r="E1171" s="249">
        <f t="shared" si="36"/>
        <v>27350.4</v>
      </c>
      <c r="F1171" s="247" t="s">
        <v>1863</v>
      </c>
      <c r="G1171" s="247" t="s">
        <v>1654</v>
      </c>
      <c r="H1171" s="247" t="s">
        <v>1657</v>
      </c>
      <c r="I1171" s="247" t="s">
        <v>1098</v>
      </c>
      <c r="J1171" s="247" t="s">
        <v>1510</v>
      </c>
      <c r="K1171" s="247" t="s">
        <v>1910</v>
      </c>
      <c r="L1171" s="247" t="s">
        <v>2312</v>
      </c>
      <c r="M1171" s="250">
        <v>0.4</v>
      </c>
      <c r="N1171" s="251">
        <f t="shared" si="37"/>
        <v>10940.160000000002</v>
      </c>
    </row>
    <row r="1172" spans="1:14" ht="15">
      <c r="A1172" s="247" t="s">
        <v>1515</v>
      </c>
      <c r="B1172" s="247" t="s">
        <v>1516</v>
      </c>
      <c r="C1172" s="248">
        <v>0</v>
      </c>
      <c r="D1172" s="248">
        <v>9635.2</v>
      </c>
      <c r="E1172" s="249">
        <f t="shared" si="36"/>
        <v>9635.2</v>
      </c>
      <c r="F1172" s="247" t="s">
        <v>1863</v>
      </c>
      <c r="G1172" s="247" t="s">
        <v>1654</v>
      </c>
      <c r="H1172" s="247" t="s">
        <v>1657</v>
      </c>
      <c r="I1172" s="247" t="s">
        <v>1098</v>
      </c>
      <c r="J1172" s="247" t="s">
        <v>1510</v>
      </c>
      <c r="K1172" s="247" t="s">
        <v>1910</v>
      </c>
      <c r="L1172" s="247" t="s">
        <v>2312</v>
      </c>
      <c r="M1172" s="250">
        <v>0.4</v>
      </c>
      <c r="N1172" s="251">
        <f t="shared" si="37"/>
        <v>3854.0800000000004</v>
      </c>
    </row>
    <row r="1173" spans="1:14" ht="15">
      <c r="A1173" s="247" t="s">
        <v>1515</v>
      </c>
      <c r="B1173" s="247" t="s">
        <v>1516</v>
      </c>
      <c r="C1173" s="248">
        <v>0</v>
      </c>
      <c r="D1173" s="248">
        <v>27350.4</v>
      </c>
      <c r="E1173" s="249">
        <f t="shared" si="36"/>
        <v>27350.4</v>
      </c>
      <c r="F1173" s="247" t="s">
        <v>1863</v>
      </c>
      <c r="G1173" s="247" t="s">
        <v>1654</v>
      </c>
      <c r="H1173" s="247" t="s">
        <v>1657</v>
      </c>
      <c r="I1173" s="247" t="s">
        <v>1098</v>
      </c>
      <c r="J1173" s="247" t="s">
        <v>1510</v>
      </c>
      <c r="K1173" s="247" t="s">
        <v>1910</v>
      </c>
      <c r="L1173" s="247" t="s">
        <v>2312</v>
      </c>
      <c r="M1173" s="250">
        <v>0.4</v>
      </c>
      <c r="N1173" s="251">
        <f t="shared" si="37"/>
        <v>10940.160000000002</v>
      </c>
    </row>
    <row r="1174" spans="1:14" ht="15">
      <c r="A1174" s="247" t="s">
        <v>1517</v>
      </c>
      <c r="B1174" s="247" t="s">
        <v>1518</v>
      </c>
      <c r="C1174" s="248">
        <v>0</v>
      </c>
      <c r="D1174" s="248">
        <v>8485.04</v>
      </c>
      <c r="E1174" s="249">
        <f t="shared" si="36"/>
        <v>8485.04</v>
      </c>
      <c r="F1174" s="247" t="s">
        <v>1863</v>
      </c>
      <c r="G1174" s="247" t="s">
        <v>1654</v>
      </c>
      <c r="H1174" s="247" t="s">
        <v>1657</v>
      </c>
      <c r="I1174" s="247" t="s">
        <v>1098</v>
      </c>
      <c r="J1174" s="247" t="s">
        <v>1510</v>
      </c>
      <c r="K1174" s="247" t="s">
        <v>1910</v>
      </c>
      <c r="L1174" s="247" t="s">
        <v>1145</v>
      </c>
      <c r="M1174" s="250">
        <v>0.55</v>
      </c>
      <c r="N1174" s="251">
        <f t="shared" si="37"/>
        <v>4666.772000000001</v>
      </c>
    </row>
    <row r="1175" spans="1:14" ht="15">
      <c r="A1175" s="247" t="s">
        <v>1517</v>
      </c>
      <c r="B1175" s="247" t="s">
        <v>1518</v>
      </c>
      <c r="C1175" s="248">
        <v>0</v>
      </c>
      <c r="D1175" s="248">
        <v>24085.6</v>
      </c>
      <c r="E1175" s="249">
        <f t="shared" si="36"/>
        <v>24085.6</v>
      </c>
      <c r="F1175" s="247" t="s">
        <v>1863</v>
      </c>
      <c r="G1175" s="247" t="s">
        <v>1654</v>
      </c>
      <c r="H1175" s="247" t="s">
        <v>1657</v>
      </c>
      <c r="I1175" s="247" t="s">
        <v>1098</v>
      </c>
      <c r="J1175" s="247" t="s">
        <v>1510</v>
      </c>
      <c r="K1175" s="247" t="s">
        <v>1910</v>
      </c>
      <c r="L1175" s="247" t="s">
        <v>1145</v>
      </c>
      <c r="M1175" s="250">
        <v>0.55</v>
      </c>
      <c r="N1175" s="251">
        <f t="shared" si="37"/>
        <v>13247.08</v>
      </c>
    </row>
    <row r="1176" spans="1:14" ht="15">
      <c r="A1176" s="247" t="s">
        <v>1519</v>
      </c>
      <c r="B1176" s="247" t="s">
        <v>1520</v>
      </c>
      <c r="C1176" s="248">
        <v>0</v>
      </c>
      <c r="D1176" s="248">
        <v>8485.04</v>
      </c>
      <c r="E1176" s="249">
        <f t="shared" si="36"/>
        <v>8485.04</v>
      </c>
      <c r="F1176" s="247" t="s">
        <v>1863</v>
      </c>
      <c r="G1176" s="247" t="s">
        <v>1654</v>
      </c>
      <c r="H1176" s="247" t="s">
        <v>1657</v>
      </c>
      <c r="I1176" s="247" t="s">
        <v>1098</v>
      </c>
      <c r="J1176" s="247" t="s">
        <v>1510</v>
      </c>
      <c r="K1176" s="247" t="s">
        <v>1910</v>
      </c>
      <c r="L1176" s="247" t="s">
        <v>1145</v>
      </c>
      <c r="M1176" s="250">
        <v>0.55</v>
      </c>
      <c r="N1176" s="251">
        <f t="shared" si="37"/>
        <v>4666.772000000001</v>
      </c>
    </row>
    <row r="1177" spans="1:14" ht="15">
      <c r="A1177" s="247" t="s">
        <v>1519</v>
      </c>
      <c r="B1177" s="247" t="s">
        <v>1520</v>
      </c>
      <c r="C1177" s="248">
        <v>0</v>
      </c>
      <c r="D1177" s="248">
        <v>24085.6</v>
      </c>
      <c r="E1177" s="249">
        <f t="shared" si="36"/>
        <v>24085.6</v>
      </c>
      <c r="F1177" s="247" t="s">
        <v>1863</v>
      </c>
      <c r="G1177" s="247" t="s">
        <v>1654</v>
      </c>
      <c r="H1177" s="247" t="s">
        <v>1657</v>
      </c>
      <c r="I1177" s="247" t="s">
        <v>1098</v>
      </c>
      <c r="J1177" s="247" t="s">
        <v>1510</v>
      </c>
      <c r="K1177" s="247" t="s">
        <v>1910</v>
      </c>
      <c r="L1177" s="247" t="s">
        <v>1145</v>
      </c>
      <c r="M1177" s="250">
        <v>0.55</v>
      </c>
      <c r="N1177" s="251">
        <f t="shared" si="37"/>
        <v>13247.08</v>
      </c>
    </row>
    <row r="1178" spans="1:14" ht="15">
      <c r="A1178" s="247" t="s">
        <v>1990</v>
      </c>
      <c r="B1178" s="247" t="s">
        <v>1991</v>
      </c>
      <c r="C1178" s="248">
        <v>67177</v>
      </c>
      <c r="D1178" s="248">
        <v>170500</v>
      </c>
      <c r="E1178" s="249">
        <f t="shared" si="36"/>
        <v>103323</v>
      </c>
      <c r="F1178" s="247" t="s">
        <v>1863</v>
      </c>
      <c r="G1178" s="247" t="s">
        <v>1660</v>
      </c>
      <c r="H1178" s="247" t="s">
        <v>1661</v>
      </c>
      <c r="I1178" s="247" t="s">
        <v>1992</v>
      </c>
      <c r="J1178" s="247" t="s">
        <v>1993</v>
      </c>
      <c r="K1178" s="247" t="s">
        <v>2895</v>
      </c>
      <c r="L1178" s="247" t="s">
        <v>1907</v>
      </c>
      <c r="M1178" s="250">
        <v>0.1</v>
      </c>
      <c r="N1178" s="251">
        <f t="shared" si="37"/>
        <v>10332.300000000001</v>
      </c>
    </row>
    <row r="1179" spans="1:14" ht="15">
      <c r="A1179" s="247" t="s">
        <v>1990</v>
      </c>
      <c r="B1179" s="247" t="s">
        <v>1991</v>
      </c>
      <c r="C1179" s="248">
        <v>3280.05</v>
      </c>
      <c r="D1179" s="248">
        <v>8325</v>
      </c>
      <c r="E1179" s="249">
        <f t="shared" si="36"/>
        <v>5044.95</v>
      </c>
      <c r="F1179" s="247" t="s">
        <v>1863</v>
      </c>
      <c r="G1179" s="247" t="s">
        <v>1660</v>
      </c>
      <c r="H1179" s="247" t="s">
        <v>1661</v>
      </c>
      <c r="I1179" s="247" t="s">
        <v>1992</v>
      </c>
      <c r="J1179" s="247" t="s">
        <v>1993</v>
      </c>
      <c r="K1179" s="247" t="s">
        <v>2895</v>
      </c>
      <c r="L1179" s="247" t="s">
        <v>1907</v>
      </c>
      <c r="M1179" s="250">
        <v>0.1</v>
      </c>
      <c r="N1179" s="251">
        <f t="shared" si="37"/>
        <v>504.495</v>
      </c>
    </row>
    <row r="1180" spans="1:14" ht="15">
      <c r="A1180" s="247" t="s">
        <v>1994</v>
      </c>
      <c r="B1180" s="247" t="s">
        <v>1995</v>
      </c>
      <c r="C1180" s="248">
        <v>0</v>
      </c>
      <c r="D1180" s="248">
        <v>185584.08</v>
      </c>
      <c r="E1180" s="249">
        <f t="shared" si="36"/>
        <v>185584.08</v>
      </c>
      <c r="F1180" s="247" t="s">
        <v>1863</v>
      </c>
      <c r="G1180" s="247" t="s">
        <v>1660</v>
      </c>
      <c r="H1180" s="247" t="s">
        <v>1661</v>
      </c>
      <c r="I1180" s="247" t="s">
        <v>1992</v>
      </c>
      <c r="J1180" s="247" t="s">
        <v>1993</v>
      </c>
      <c r="K1180" s="247" t="s">
        <v>2895</v>
      </c>
      <c r="L1180" s="247" t="s">
        <v>1907</v>
      </c>
      <c r="M1180" s="250">
        <v>0.1</v>
      </c>
      <c r="N1180" s="251">
        <f t="shared" si="37"/>
        <v>18558.408</v>
      </c>
    </row>
    <row r="1181" spans="1:14" ht="15">
      <c r="A1181" s="247" t="s">
        <v>1994</v>
      </c>
      <c r="B1181" s="247" t="s">
        <v>1995</v>
      </c>
      <c r="C1181" s="248">
        <v>0</v>
      </c>
      <c r="D1181" s="248">
        <v>9060.1</v>
      </c>
      <c r="E1181" s="249">
        <f t="shared" si="36"/>
        <v>9060.1</v>
      </c>
      <c r="F1181" s="247" t="s">
        <v>1863</v>
      </c>
      <c r="G1181" s="247" t="s">
        <v>1660</v>
      </c>
      <c r="H1181" s="247" t="s">
        <v>1661</v>
      </c>
      <c r="I1181" s="247" t="s">
        <v>1992</v>
      </c>
      <c r="J1181" s="247" t="s">
        <v>1993</v>
      </c>
      <c r="K1181" s="247" t="s">
        <v>2895</v>
      </c>
      <c r="L1181" s="247" t="s">
        <v>1907</v>
      </c>
      <c r="M1181" s="250">
        <v>0.1</v>
      </c>
      <c r="N1181" s="251">
        <f t="shared" si="37"/>
        <v>906.0100000000001</v>
      </c>
    </row>
    <row r="1182" spans="1:14" ht="15">
      <c r="A1182" s="247" t="s">
        <v>1996</v>
      </c>
      <c r="B1182" s="247" t="s">
        <v>1997</v>
      </c>
      <c r="C1182" s="248">
        <v>0</v>
      </c>
      <c r="D1182" s="248">
        <v>189090</v>
      </c>
      <c r="E1182" s="249">
        <f t="shared" si="36"/>
        <v>189090</v>
      </c>
      <c r="F1182" s="247" t="s">
        <v>1863</v>
      </c>
      <c r="G1182" s="247" t="s">
        <v>1660</v>
      </c>
      <c r="H1182" s="247" t="s">
        <v>1661</v>
      </c>
      <c r="I1182" s="247" t="s">
        <v>1992</v>
      </c>
      <c r="J1182" s="247" t="s">
        <v>1993</v>
      </c>
      <c r="K1182" s="247" t="s">
        <v>2895</v>
      </c>
      <c r="L1182" s="247" t="s">
        <v>1907</v>
      </c>
      <c r="M1182" s="250">
        <v>0.1</v>
      </c>
      <c r="N1182" s="251">
        <f t="shared" si="37"/>
        <v>18909</v>
      </c>
    </row>
    <row r="1183" spans="1:14" ht="15">
      <c r="A1183" s="247" t="s">
        <v>1996</v>
      </c>
      <c r="B1183" s="247" t="s">
        <v>1997</v>
      </c>
      <c r="C1183" s="248">
        <v>0</v>
      </c>
      <c r="D1183" s="248">
        <v>9085</v>
      </c>
      <c r="E1183" s="249">
        <f t="shared" si="36"/>
        <v>9085</v>
      </c>
      <c r="F1183" s="247" t="s">
        <v>1863</v>
      </c>
      <c r="G1183" s="247" t="s">
        <v>1660</v>
      </c>
      <c r="H1183" s="247" t="s">
        <v>1661</v>
      </c>
      <c r="I1183" s="247" t="s">
        <v>1992</v>
      </c>
      <c r="J1183" s="247" t="s">
        <v>1993</v>
      </c>
      <c r="K1183" s="247" t="s">
        <v>2895</v>
      </c>
      <c r="L1183" s="247" t="s">
        <v>1907</v>
      </c>
      <c r="M1183" s="250">
        <v>0.1</v>
      </c>
      <c r="N1183" s="251">
        <f t="shared" si="37"/>
        <v>908.5</v>
      </c>
    </row>
    <row r="1184" spans="1:14" ht="15">
      <c r="A1184" s="247" t="s">
        <v>1998</v>
      </c>
      <c r="B1184" s="247" t="s">
        <v>1999</v>
      </c>
      <c r="C1184" s="248">
        <v>0</v>
      </c>
      <c r="D1184" s="248">
        <v>87352</v>
      </c>
      <c r="E1184" s="249">
        <f t="shared" si="36"/>
        <v>87352</v>
      </c>
      <c r="F1184" s="247" t="s">
        <v>1863</v>
      </c>
      <c r="G1184" s="247" t="s">
        <v>1660</v>
      </c>
      <c r="H1184" s="247" t="s">
        <v>1661</v>
      </c>
      <c r="I1184" s="247" t="s">
        <v>1992</v>
      </c>
      <c r="J1184" s="247" t="s">
        <v>1993</v>
      </c>
      <c r="K1184" s="247" t="s">
        <v>2895</v>
      </c>
      <c r="L1184" s="247" t="s">
        <v>1907</v>
      </c>
      <c r="M1184" s="250">
        <v>0.1</v>
      </c>
      <c r="N1184" s="251">
        <f t="shared" si="37"/>
        <v>8735.2</v>
      </c>
    </row>
    <row r="1185" spans="1:14" ht="15">
      <c r="A1185" s="247" t="s">
        <v>1998</v>
      </c>
      <c r="B1185" s="247" t="s">
        <v>1999</v>
      </c>
      <c r="C1185" s="248">
        <v>0</v>
      </c>
      <c r="D1185" s="248">
        <v>9240</v>
      </c>
      <c r="E1185" s="249">
        <f t="shared" si="36"/>
        <v>9240</v>
      </c>
      <c r="F1185" s="247" t="s">
        <v>1863</v>
      </c>
      <c r="G1185" s="247" t="s">
        <v>1660</v>
      </c>
      <c r="H1185" s="247" t="s">
        <v>1661</v>
      </c>
      <c r="I1185" s="247" t="s">
        <v>1992</v>
      </c>
      <c r="J1185" s="247" t="s">
        <v>1993</v>
      </c>
      <c r="K1185" s="247" t="s">
        <v>2895</v>
      </c>
      <c r="L1185" s="247" t="s">
        <v>1907</v>
      </c>
      <c r="M1185" s="250">
        <v>0.1</v>
      </c>
      <c r="N1185" s="251">
        <f t="shared" si="37"/>
        <v>924</v>
      </c>
    </row>
    <row r="1186" spans="1:14" ht="15">
      <c r="A1186" s="247" t="s">
        <v>2000</v>
      </c>
      <c r="B1186" s="247" t="s">
        <v>2001</v>
      </c>
      <c r="C1186" s="248">
        <v>0</v>
      </c>
      <c r="D1186" s="248">
        <v>45384</v>
      </c>
      <c r="E1186" s="249">
        <f t="shared" si="36"/>
        <v>45384</v>
      </c>
      <c r="F1186" s="247" t="s">
        <v>1863</v>
      </c>
      <c r="G1186" s="247" t="s">
        <v>1660</v>
      </c>
      <c r="H1186" s="247" t="s">
        <v>1661</v>
      </c>
      <c r="I1186" s="247" t="s">
        <v>1992</v>
      </c>
      <c r="J1186" s="247" t="s">
        <v>1993</v>
      </c>
      <c r="K1186" s="247" t="s">
        <v>2895</v>
      </c>
      <c r="L1186" s="247" t="s">
        <v>1907</v>
      </c>
      <c r="M1186" s="250">
        <v>0.1</v>
      </c>
      <c r="N1186" s="251">
        <f t="shared" si="37"/>
        <v>4538.400000000001</v>
      </c>
    </row>
    <row r="1187" spans="1:14" ht="15">
      <c r="A1187" s="247" t="s">
        <v>2000</v>
      </c>
      <c r="B1187" s="247" t="s">
        <v>2001</v>
      </c>
      <c r="C1187" s="248">
        <v>0</v>
      </c>
      <c r="D1187" s="248">
        <v>9400</v>
      </c>
      <c r="E1187" s="249">
        <f t="shared" si="36"/>
        <v>9400</v>
      </c>
      <c r="F1187" s="247" t="s">
        <v>1863</v>
      </c>
      <c r="G1187" s="247" t="s">
        <v>1660</v>
      </c>
      <c r="H1187" s="247" t="s">
        <v>1661</v>
      </c>
      <c r="I1187" s="247" t="s">
        <v>1992</v>
      </c>
      <c r="J1187" s="247" t="s">
        <v>1993</v>
      </c>
      <c r="K1187" s="247" t="s">
        <v>2895</v>
      </c>
      <c r="L1187" s="247" t="s">
        <v>1907</v>
      </c>
      <c r="M1187" s="250">
        <v>0.1</v>
      </c>
      <c r="N1187" s="251">
        <f t="shared" si="37"/>
        <v>940</v>
      </c>
    </row>
    <row r="1188" spans="1:14" ht="15">
      <c r="A1188" s="247" t="s">
        <v>2002</v>
      </c>
      <c r="B1188" s="247" t="s">
        <v>2003</v>
      </c>
      <c r="C1188" s="248">
        <v>18153.131999999998</v>
      </c>
      <c r="D1188" s="248">
        <v>19108.56</v>
      </c>
      <c r="E1188" s="249">
        <f t="shared" si="36"/>
        <v>955.4280000000035</v>
      </c>
      <c r="F1188" s="247" t="s">
        <v>1863</v>
      </c>
      <c r="G1188" s="247" t="s">
        <v>1660</v>
      </c>
      <c r="H1188" s="247" t="s">
        <v>1662</v>
      </c>
      <c r="I1188" s="247" t="s">
        <v>1992</v>
      </c>
      <c r="J1188" s="247" t="s">
        <v>2004</v>
      </c>
      <c r="K1188" s="247" t="s">
        <v>2895</v>
      </c>
      <c r="L1188" s="247" t="s">
        <v>1907</v>
      </c>
      <c r="M1188" s="250">
        <v>0.1</v>
      </c>
      <c r="N1188" s="251">
        <f t="shared" si="37"/>
        <v>95.54280000000035</v>
      </c>
    </row>
    <row r="1189" spans="1:14" ht="15">
      <c r="A1189" s="247" t="s">
        <v>2005</v>
      </c>
      <c r="B1189" s="247" t="s">
        <v>2006</v>
      </c>
      <c r="C1189" s="248">
        <v>0</v>
      </c>
      <c r="D1189" s="248">
        <v>13220</v>
      </c>
      <c r="E1189" s="249">
        <f t="shared" si="36"/>
        <v>13220</v>
      </c>
      <c r="F1189" s="247" t="s">
        <v>1863</v>
      </c>
      <c r="G1189" s="247" t="s">
        <v>1660</v>
      </c>
      <c r="H1189" s="247" t="s">
        <v>1662</v>
      </c>
      <c r="I1189" s="247" t="s">
        <v>1992</v>
      </c>
      <c r="J1189" s="247" t="s">
        <v>2004</v>
      </c>
      <c r="K1189" s="247" t="s">
        <v>2292</v>
      </c>
      <c r="L1189" s="247" t="s">
        <v>1907</v>
      </c>
      <c r="M1189" s="250">
        <v>0.1</v>
      </c>
      <c r="N1189" s="251">
        <f t="shared" si="37"/>
        <v>1322</v>
      </c>
    </row>
    <row r="1190" spans="1:14" ht="15">
      <c r="A1190" s="247" t="s">
        <v>2005</v>
      </c>
      <c r="B1190" s="247" t="s">
        <v>2006</v>
      </c>
      <c r="C1190" s="248">
        <v>0</v>
      </c>
      <c r="D1190" s="248">
        <v>50356.11</v>
      </c>
      <c r="E1190" s="249">
        <f t="shared" si="36"/>
        <v>50356.11</v>
      </c>
      <c r="F1190" s="247" t="s">
        <v>1863</v>
      </c>
      <c r="G1190" s="247" t="s">
        <v>1660</v>
      </c>
      <c r="H1190" s="247" t="s">
        <v>1662</v>
      </c>
      <c r="I1190" s="247" t="s">
        <v>1992</v>
      </c>
      <c r="J1190" s="247" t="s">
        <v>2004</v>
      </c>
      <c r="K1190" s="247" t="s">
        <v>2292</v>
      </c>
      <c r="L1190" s="247" t="s">
        <v>1907</v>
      </c>
      <c r="M1190" s="250">
        <v>0.1</v>
      </c>
      <c r="N1190" s="251">
        <f t="shared" si="37"/>
        <v>5035.611000000001</v>
      </c>
    </row>
    <row r="1191" spans="1:14" ht="15">
      <c r="A1191" s="247" t="s">
        <v>2005</v>
      </c>
      <c r="B1191" s="247" t="s">
        <v>2006</v>
      </c>
      <c r="C1191" s="248">
        <v>0</v>
      </c>
      <c r="D1191" s="248">
        <v>12400</v>
      </c>
      <c r="E1191" s="249">
        <f t="shared" si="36"/>
        <v>12400</v>
      </c>
      <c r="F1191" s="247" t="s">
        <v>1863</v>
      </c>
      <c r="G1191" s="247" t="s">
        <v>1660</v>
      </c>
      <c r="H1191" s="247" t="s">
        <v>1662</v>
      </c>
      <c r="I1191" s="247" t="s">
        <v>1992</v>
      </c>
      <c r="J1191" s="247" t="s">
        <v>2004</v>
      </c>
      <c r="K1191" s="247" t="s">
        <v>2292</v>
      </c>
      <c r="L1191" s="247" t="s">
        <v>1907</v>
      </c>
      <c r="M1191" s="250">
        <v>0.1</v>
      </c>
      <c r="N1191" s="251">
        <f t="shared" si="37"/>
        <v>1240</v>
      </c>
    </row>
    <row r="1192" spans="1:14" ht="15">
      <c r="A1192" s="247" t="s">
        <v>2005</v>
      </c>
      <c r="B1192" s="247" t="s">
        <v>2006</v>
      </c>
      <c r="C1192" s="248">
        <v>0</v>
      </c>
      <c r="D1192" s="248">
        <v>8401.6</v>
      </c>
      <c r="E1192" s="249">
        <f t="shared" si="36"/>
        <v>8401.6</v>
      </c>
      <c r="F1192" s="247" t="s">
        <v>1863</v>
      </c>
      <c r="G1192" s="247" t="s">
        <v>1660</v>
      </c>
      <c r="H1192" s="247" t="s">
        <v>1662</v>
      </c>
      <c r="I1192" s="247" t="s">
        <v>1992</v>
      </c>
      <c r="J1192" s="247" t="s">
        <v>2004</v>
      </c>
      <c r="K1192" s="247" t="s">
        <v>2292</v>
      </c>
      <c r="L1192" s="247" t="s">
        <v>1907</v>
      </c>
      <c r="M1192" s="250">
        <v>0.1</v>
      </c>
      <c r="N1192" s="251">
        <f t="shared" si="37"/>
        <v>840.1600000000001</v>
      </c>
    </row>
    <row r="1193" spans="1:14" ht="15">
      <c r="A1193" s="247" t="s">
        <v>2007</v>
      </c>
      <c r="B1193" s="247" t="s">
        <v>2008</v>
      </c>
      <c r="C1193" s="248">
        <v>1640.025</v>
      </c>
      <c r="D1193" s="248">
        <v>4162.5</v>
      </c>
      <c r="E1193" s="249">
        <f t="shared" si="36"/>
        <v>2522.475</v>
      </c>
      <c r="F1193" s="247" t="s">
        <v>1863</v>
      </c>
      <c r="G1193" s="247" t="s">
        <v>1660</v>
      </c>
      <c r="H1193" s="247" t="s">
        <v>1662</v>
      </c>
      <c r="I1193" s="247" t="s">
        <v>1992</v>
      </c>
      <c r="J1193" s="247" t="s">
        <v>2004</v>
      </c>
      <c r="K1193" s="247" t="s">
        <v>2343</v>
      </c>
      <c r="L1193" s="247" t="s">
        <v>1907</v>
      </c>
      <c r="M1193" s="250">
        <v>0.1</v>
      </c>
      <c r="N1193" s="251">
        <f t="shared" si="37"/>
        <v>252.2475</v>
      </c>
    </row>
    <row r="1194" spans="1:14" ht="15">
      <c r="A1194" s="247" t="s">
        <v>2007</v>
      </c>
      <c r="B1194" s="247" t="s">
        <v>2008</v>
      </c>
      <c r="C1194" s="248">
        <v>73284</v>
      </c>
      <c r="D1194" s="248">
        <v>186000</v>
      </c>
      <c r="E1194" s="249">
        <f t="shared" si="36"/>
        <v>112716</v>
      </c>
      <c r="F1194" s="247" t="s">
        <v>1863</v>
      </c>
      <c r="G1194" s="247" t="s">
        <v>1660</v>
      </c>
      <c r="H1194" s="247" t="s">
        <v>1662</v>
      </c>
      <c r="I1194" s="247" t="s">
        <v>1992</v>
      </c>
      <c r="J1194" s="247" t="s">
        <v>2004</v>
      </c>
      <c r="K1194" s="247" t="s">
        <v>2343</v>
      </c>
      <c r="L1194" s="247" t="s">
        <v>1907</v>
      </c>
      <c r="M1194" s="250">
        <v>0.1</v>
      </c>
      <c r="N1194" s="251">
        <f t="shared" si="37"/>
        <v>11271.6</v>
      </c>
    </row>
    <row r="1195" spans="1:14" ht="15">
      <c r="A1195" s="247" t="s">
        <v>2007</v>
      </c>
      <c r="B1195" s="247" t="s">
        <v>2008</v>
      </c>
      <c r="C1195" s="248">
        <v>11760.9</v>
      </c>
      <c r="D1195" s="248">
        <v>29850</v>
      </c>
      <c r="E1195" s="249">
        <f t="shared" si="36"/>
        <v>18089.1</v>
      </c>
      <c r="F1195" s="247" t="s">
        <v>1863</v>
      </c>
      <c r="G1195" s="247" t="s">
        <v>1660</v>
      </c>
      <c r="H1195" s="247" t="s">
        <v>1662</v>
      </c>
      <c r="I1195" s="247" t="s">
        <v>1992</v>
      </c>
      <c r="J1195" s="247" t="s">
        <v>2004</v>
      </c>
      <c r="K1195" s="247" t="s">
        <v>2343</v>
      </c>
      <c r="L1195" s="247" t="s">
        <v>1907</v>
      </c>
      <c r="M1195" s="250">
        <v>0.1</v>
      </c>
      <c r="N1195" s="251">
        <f t="shared" si="37"/>
        <v>1808.9099999999999</v>
      </c>
    </row>
    <row r="1196" spans="1:14" ht="15">
      <c r="A1196" s="247" t="s">
        <v>2007</v>
      </c>
      <c r="B1196" s="247" t="s">
        <v>2008</v>
      </c>
      <c r="C1196" s="248">
        <v>24428</v>
      </c>
      <c r="D1196" s="248">
        <v>62000</v>
      </c>
      <c r="E1196" s="249">
        <f t="shared" si="36"/>
        <v>37572</v>
      </c>
      <c r="F1196" s="247" t="s">
        <v>1863</v>
      </c>
      <c r="G1196" s="247" t="s">
        <v>1660</v>
      </c>
      <c r="H1196" s="247" t="s">
        <v>1662</v>
      </c>
      <c r="I1196" s="247" t="s">
        <v>1992</v>
      </c>
      <c r="J1196" s="247" t="s">
        <v>2004</v>
      </c>
      <c r="K1196" s="247" t="s">
        <v>2343</v>
      </c>
      <c r="L1196" s="247" t="s">
        <v>1907</v>
      </c>
      <c r="M1196" s="250">
        <v>0.1</v>
      </c>
      <c r="N1196" s="251">
        <f t="shared" si="37"/>
        <v>3757.2000000000003</v>
      </c>
    </row>
    <row r="1197" spans="1:14" ht="15">
      <c r="A1197" s="247" t="s">
        <v>2009</v>
      </c>
      <c r="B1197" s="247" t="s">
        <v>2010</v>
      </c>
      <c r="C1197" s="248">
        <v>0</v>
      </c>
      <c r="D1197" s="248">
        <v>4530.05</v>
      </c>
      <c r="E1197" s="249">
        <f t="shared" si="36"/>
        <v>4530.05</v>
      </c>
      <c r="F1197" s="247" t="s">
        <v>1863</v>
      </c>
      <c r="G1197" s="247" t="s">
        <v>1660</v>
      </c>
      <c r="H1197" s="247" t="s">
        <v>1662</v>
      </c>
      <c r="I1197" s="247" t="s">
        <v>1992</v>
      </c>
      <c r="J1197" s="247" t="s">
        <v>2004</v>
      </c>
      <c r="K1197" s="247" t="s">
        <v>2343</v>
      </c>
      <c r="L1197" s="247" t="s">
        <v>1907</v>
      </c>
      <c r="M1197" s="250">
        <v>0.1</v>
      </c>
      <c r="N1197" s="251">
        <f t="shared" si="37"/>
        <v>453.00500000000005</v>
      </c>
    </row>
    <row r="1198" spans="1:14" ht="15">
      <c r="A1198" s="247" t="s">
        <v>2009</v>
      </c>
      <c r="B1198" s="247" t="s">
        <v>2010</v>
      </c>
      <c r="C1198" s="248">
        <v>0</v>
      </c>
      <c r="D1198" s="248">
        <v>269940.48</v>
      </c>
      <c r="E1198" s="249">
        <f t="shared" si="36"/>
        <v>269940.48</v>
      </c>
      <c r="F1198" s="247" t="s">
        <v>1863</v>
      </c>
      <c r="G1198" s="247" t="s">
        <v>1660</v>
      </c>
      <c r="H1198" s="247" t="s">
        <v>1662</v>
      </c>
      <c r="I1198" s="247" t="s">
        <v>1992</v>
      </c>
      <c r="J1198" s="247" t="s">
        <v>2004</v>
      </c>
      <c r="K1198" s="247" t="s">
        <v>2343</v>
      </c>
      <c r="L1198" s="247" t="s">
        <v>1907</v>
      </c>
      <c r="M1198" s="250">
        <v>0.1</v>
      </c>
      <c r="N1198" s="251">
        <f t="shared" si="37"/>
        <v>26994.048</v>
      </c>
    </row>
    <row r="1199" spans="1:14" ht="15">
      <c r="A1199" s="247" t="s">
        <v>2009</v>
      </c>
      <c r="B1199" s="247" t="s">
        <v>2010</v>
      </c>
      <c r="C1199" s="248">
        <v>0</v>
      </c>
      <c r="D1199" s="248">
        <v>30359.48</v>
      </c>
      <c r="E1199" s="249">
        <f t="shared" si="36"/>
        <v>30359.48</v>
      </c>
      <c r="F1199" s="247" t="s">
        <v>1863</v>
      </c>
      <c r="G1199" s="247" t="s">
        <v>1660</v>
      </c>
      <c r="H1199" s="247" t="s">
        <v>1662</v>
      </c>
      <c r="I1199" s="247" t="s">
        <v>1992</v>
      </c>
      <c r="J1199" s="247" t="s">
        <v>2004</v>
      </c>
      <c r="K1199" s="247" t="s">
        <v>2343</v>
      </c>
      <c r="L1199" s="247" t="s">
        <v>1907</v>
      </c>
      <c r="M1199" s="250">
        <v>0.1</v>
      </c>
      <c r="N1199" s="251">
        <f t="shared" si="37"/>
        <v>3035.9480000000003</v>
      </c>
    </row>
    <row r="1200" spans="1:14" ht="15">
      <c r="A1200" s="247" t="s">
        <v>2011</v>
      </c>
      <c r="B1200" s="247" t="s">
        <v>2012</v>
      </c>
      <c r="C1200" s="248">
        <v>0</v>
      </c>
      <c r="D1200" s="248">
        <v>9085</v>
      </c>
      <c r="E1200" s="249">
        <f t="shared" si="36"/>
        <v>9085</v>
      </c>
      <c r="F1200" s="247" t="s">
        <v>1863</v>
      </c>
      <c r="G1200" s="247" t="s">
        <v>1660</v>
      </c>
      <c r="H1200" s="247" t="s">
        <v>1662</v>
      </c>
      <c r="I1200" s="247" t="s">
        <v>1992</v>
      </c>
      <c r="J1200" s="247" t="s">
        <v>2004</v>
      </c>
      <c r="K1200" s="247" t="s">
        <v>2343</v>
      </c>
      <c r="L1200" s="247" t="s">
        <v>1907</v>
      </c>
      <c r="M1200" s="250">
        <v>0.1</v>
      </c>
      <c r="N1200" s="251">
        <f t="shared" si="37"/>
        <v>908.5</v>
      </c>
    </row>
    <row r="1201" spans="1:14" ht="15">
      <c r="A1201" s="247" t="s">
        <v>2011</v>
      </c>
      <c r="B1201" s="247" t="s">
        <v>2012</v>
      </c>
      <c r="C1201" s="248">
        <v>0</v>
      </c>
      <c r="D1201" s="248">
        <v>114657.3</v>
      </c>
      <c r="E1201" s="249">
        <f t="shared" si="36"/>
        <v>114657.3</v>
      </c>
      <c r="F1201" s="247" t="s">
        <v>1863</v>
      </c>
      <c r="G1201" s="247" t="s">
        <v>1660</v>
      </c>
      <c r="H1201" s="247" t="s">
        <v>1662</v>
      </c>
      <c r="I1201" s="247" t="s">
        <v>1992</v>
      </c>
      <c r="J1201" s="247" t="s">
        <v>2004</v>
      </c>
      <c r="K1201" s="247" t="s">
        <v>2343</v>
      </c>
      <c r="L1201" s="247" t="s">
        <v>1907</v>
      </c>
      <c r="M1201" s="250">
        <v>0.1</v>
      </c>
      <c r="N1201" s="251">
        <f t="shared" si="37"/>
        <v>11465.730000000001</v>
      </c>
    </row>
    <row r="1202" spans="1:14" ht="15">
      <c r="A1202" s="247" t="s">
        <v>2011</v>
      </c>
      <c r="B1202" s="247" t="s">
        <v>2012</v>
      </c>
      <c r="C1202" s="248">
        <v>0</v>
      </c>
      <c r="D1202" s="248">
        <v>30968.3</v>
      </c>
      <c r="E1202" s="249">
        <f t="shared" si="36"/>
        <v>30968.3</v>
      </c>
      <c r="F1202" s="247" t="s">
        <v>1863</v>
      </c>
      <c r="G1202" s="247" t="s">
        <v>1660</v>
      </c>
      <c r="H1202" s="247" t="s">
        <v>1662</v>
      </c>
      <c r="I1202" s="247" t="s">
        <v>1992</v>
      </c>
      <c r="J1202" s="247" t="s">
        <v>2004</v>
      </c>
      <c r="K1202" s="247" t="s">
        <v>2343</v>
      </c>
      <c r="L1202" s="247" t="s">
        <v>1907</v>
      </c>
      <c r="M1202" s="250">
        <v>0.1</v>
      </c>
      <c r="N1202" s="251">
        <f t="shared" si="37"/>
        <v>3096.83</v>
      </c>
    </row>
    <row r="1203" spans="1:14" ht="15">
      <c r="A1203" s="247" t="s">
        <v>2013</v>
      </c>
      <c r="B1203" s="247" t="s">
        <v>2014</v>
      </c>
      <c r="C1203" s="248">
        <v>0</v>
      </c>
      <c r="D1203" s="248">
        <v>9240</v>
      </c>
      <c r="E1203" s="249">
        <f t="shared" si="36"/>
        <v>9240</v>
      </c>
      <c r="F1203" s="247" t="s">
        <v>1863</v>
      </c>
      <c r="G1203" s="247" t="s">
        <v>1660</v>
      </c>
      <c r="H1203" s="247" t="s">
        <v>1662</v>
      </c>
      <c r="I1203" s="247" t="s">
        <v>1992</v>
      </c>
      <c r="J1203" s="247" t="s">
        <v>2004</v>
      </c>
      <c r="K1203" s="247" t="s">
        <v>2343</v>
      </c>
      <c r="L1203" s="247" t="s">
        <v>1907</v>
      </c>
      <c r="M1203" s="250">
        <v>0.1</v>
      </c>
      <c r="N1203" s="251">
        <f t="shared" si="37"/>
        <v>924</v>
      </c>
    </row>
    <row r="1204" spans="1:14" ht="15">
      <c r="A1204" s="247" t="s">
        <v>2013</v>
      </c>
      <c r="B1204" s="247" t="s">
        <v>2014</v>
      </c>
      <c r="C1204" s="248">
        <v>0</v>
      </c>
      <c r="D1204" s="248">
        <v>107400</v>
      </c>
      <c r="E1204" s="249">
        <f t="shared" si="36"/>
        <v>107400</v>
      </c>
      <c r="F1204" s="247" t="s">
        <v>1863</v>
      </c>
      <c r="G1204" s="247" t="s">
        <v>1660</v>
      </c>
      <c r="H1204" s="247" t="s">
        <v>1662</v>
      </c>
      <c r="I1204" s="247" t="s">
        <v>1992</v>
      </c>
      <c r="J1204" s="247" t="s">
        <v>2004</v>
      </c>
      <c r="K1204" s="247" t="s">
        <v>2343</v>
      </c>
      <c r="L1204" s="247" t="s">
        <v>1907</v>
      </c>
      <c r="M1204" s="250">
        <v>0.1</v>
      </c>
      <c r="N1204" s="251">
        <f t="shared" si="37"/>
        <v>10740</v>
      </c>
    </row>
    <row r="1205" spans="1:14" ht="15">
      <c r="A1205" s="247" t="s">
        <v>2013</v>
      </c>
      <c r="B1205" s="247" t="s">
        <v>2014</v>
      </c>
      <c r="C1205" s="248">
        <v>0</v>
      </c>
      <c r="D1205" s="248">
        <v>31507.4</v>
      </c>
      <c r="E1205" s="249">
        <f t="shared" si="36"/>
        <v>31507.4</v>
      </c>
      <c r="F1205" s="247" t="s">
        <v>1863</v>
      </c>
      <c r="G1205" s="247" t="s">
        <v>1660</v>
      </c>
      <c r="H1205" s="247" t="s">
        <v>1662</v>
      </c>
      <c r="I1205" s="247" t="s">
        <v>1992</v>
      </c>
      <c r="J1205" s="247" t="s">
        <v>2004</v>
      </c>
      <c r="K1205" s="247" t="s">
        <v>2343</v>
      </c>
      <c r="L1205" s="247" t="s">
        <v>1907</v>
      </c>
      <c r="M1205" s="250">
        <v>0.1</v>
      </c>
      <c r="N1205" s="251">
        <f t="shared" si="37"/>
        <v>3150.7400000000002</v>
      </c>
    </row>
    <row r="1206" spans="1:14" ht="15">
      <c r="A1206" s="247" t="s">
        <v>2015</v>
      </c>
      <c r="B1206" s="247" t="s">
        <v>2016</v>
      </c>
      <c r="C1206" s="248">
        <v>0</v>
      </c>
      <c r="D1206" s="248">
        <v>3210</v>
      </c>
      <c r="E1206" s="249">
        <f t="shared" si="36"/>
        <v>3210</v>
      </c>
      <c r="F1206" s="247" t="s">
        <v>1863</v>
      </c>
      <c r="G1206" s="247" t="s">
        <v>1660</v>
      </c>
      <c r="H1206" s="247" t="s">
        <v>1662</v>
      </c>
      <c r="I1206" s="247" t="s">
        <v>1992</v>
      </c>
      <c r="J1206" s="247" t="s">
        <v>2004</v>
      </c>
      <c r="K1206" s="247" t="s">
        <v>2343</v>
      </c>
      <c r="L1206" s="247" t="s">
        <v>1907</v>
      </c>
      <c r="M1206" s="250">
        <v>0.1</v>
      </c>
      <c r="N1206" s="251">
        <f t="shared" si="37"/>
        <v>321</v>
      </c>
    </row>
    <row r="1207" spans="1:14" ht="15">
      <c r="A1207" s="247" t="s">
        <v>2015</v>
      </c>
      <c r="B1207" s="247" t="s">
        <v>2016</v>
      </c>
      <c r="C1207" s="248">
        <v>0</v>
      </c>
      <c r="D1207" s="248">
        <v>74400</v>
      </c>
      <c r="E1207" s="249">
        <f t="shared" si="36"/>
        <v>74400</v>
      </c>
      <c r="F1207" s="247" t="s">
        <v>1863</v>
      </c>
      <c r="G1207" s="247" t="s">
        <v>1660</v>
      </c>
      <c r="H1207" s="247" t="s">
        <v>1662</v>
      </c>
      <c r="I1207" s="247" t="s">
        <v>1992</v>
      </c>
      <c r="J1207" s="247" t="s">
        <v>2004</v>
      </c>
      <c r="K1207" s="247" t="s">
        <v>2343</v>
      </c>
      <c r="L1207" s="247" t="s">
        <v>1907</v>
      </c>
      <c r="M1207" s="250">
        <v>0.1</v>
      </c>
      <c r="N1207" s="251">
        <f t="shared" si="37"/>
        <v>7440</v>
      </c>
    </row>
    <row r="1208" spans="1:14" ht="15">
      <c r="A1208" s="247" t="s">
        <v>2015</v>
      </c>
      <c r="B1208" s="247" t="s">
        <v>2016</v>
      </c>
      <c r="C1208" s="248">
        <v>0</v>
      </c>
      <c r="D1208" s="248">
        <v>21040</v>
      </c>
      <c r="E1208" s="249">
        <f t="shared" si="36"/>
        <v>21040</v>
      </c>
      <c r="F1208" s="247" t="s">
        <v>1863</v>
      </c>
      <c r="G1208" s="247" t="s">
        <v>1660</v>
      </c>
      <c r="H1208" s="247" t="s">
        <v>1662</v>
      </c>
      <c r="I1208" s="247" t="s">
        <v>1992</v>
      </c>
      <c r="J1208" s="247" t="s">
        <v>2004</v>
      </c>
      <c r="K1208" s="247" t="s">
        <v>2343</v>
      </c>
      <c r="L1208" s="247" t="s">
        <v>1907</v>
      </c>
      <c r="M1208" s="250">
        <v>0.1</v>
      </c>
      <c r="N1208" s="251">
        <f t="shared" si="37"/>
        <v>2104</v>
      </c>
    </row>
    <row r="1209" spans="1:14" ht="15">
      <c r="A1209" s="247" t="s">
        <v>2159</v>
      </c>
      <c r="B1209" s="247" t="s">
        <v>2160</v>
      </c>
      <c r="C1209" s="248">
        <v>0</v>
      </c>
      <c r="D1209" s="248">
        <v>3066.8</v>
      </c>
      <c r="E1209" s="249">
        <f t="shared" si="36"/>
        <v>3066.8</v>
      </c>
      <c r="F1209" s="247" t="s">
        <v>2161</v>
      </c>
      <c r="G1209" s="247" t="s">
        <v>1666</v>
      </c>
      <c r="H1209" s="247">
        <v>310</v>
      </c>
      <c r="I1209" s="247" t="s">
        <v>2162</v>
      </c>
      <c r="J1209" s="247" t="s">
        <v>2163</v>
      </c>
      <c r="K1209" s="247" t="s">
        <v>1867</v>
      </c>
      <c r="L1209" s="247" t="s">
        <v>2164</v>
      </c>
      <c r="M1209" s="250">
        <v>0.3</v>
      </c>
      <c r="N1209" s="251">
        <f t="shared" si="37"/>
        <v>920.0400000000001</v>
      </c>
    </row>
    <row r="1210" spans="1:14" ht="15">
      <c r="A1210" s="247" t="s">
        <v>2159</v>
      </c>
      <c r="B1210" s="247" t="s">
        <v>2160</v>
      </c>
      <c r="C1210" s="248">
        <v>0</v>
      </c>
      <c r="D1210" s="248">
        <v>6416.8</v>
      </c>
      <c r="E1210" s="249">
        <f t="shared" si="36"/>
        <v>6416.8</v>
      </c>
      <c r="F1210" s="247" t="s">
        <v>2161</v>
      </c>
      <c r="G1210" s="247" t="s">
        <v>1666</v>
      </c>
      <c r="H1210" s="247">
        <v>310</v>
      </c>
      <c r="I1210" s="247" t="s">
        <v>2162</v>
      </c>
      <c r="J1210" s="247" t="s">
        <v>2163</v>
      </c>
      <c r="K1210" s="247" t="s">
        <v>1867</v>
      </c>
      <c r="L1210" s="247" t="s">
        <v>2164</v>
      </c>
      <c r="M1210" s="250">
        <v>0.3</v>
      </c>
      <c r="N1210" s="251">
        <f t="shared" si="37"/>
        <v>1925.04</v>
      </c>
    </row>
    <row r="1211" spans="1:14" ht="15">
      <c r="A1211" s="247" t="s">
        <v>2165</v>
      </c>
      <c r="B1211" s="247" t="s">
        <v>2166</v>
      </c>
      <c r="C1211" s="248">
        <v>0</v>
      </c>
      <c r="D1211" s="248">
        <v>1226.72</v>
      </c>
      <c r="E1211" s="249">
        <f t="shared" si="36"/>
        <v>1226.72</v>
      </c>
      <c r="F1211" s="247" t="s">
        <v>2161</v>
      </c>
      <c r="G1211" s="247" t="s">
        <v>1666</v>
      </c>
      <c r="H1211" s="247">
        <v>310</v>
      </c>
      <c r="I1211" s="247" t="s">
        <v>2162</v>
      </c>
      <c r="J1211" s="247" t="s">
        <v>2163</v>
      </c>
      <c r="K1211" s="247" t="s">
        <v>1867</v>
      </c>
      <c r="L1211" s="247" t="s">
        <v>2164</v>
      </c>
      <c r="M1211" s="250">
        <v>0.3</v>
      </c>
      <c r="N1211" s="251">
        <f t="shared" si="37"/>
        <v>368.016</v>
      </c>
    </row>
    <row r="1212" spans="1:14" ht="15">
      <c r="A1212" s="247" t="s">
        <v>2165</v>
      </c>
      <c r="B1212" s="247" t="s">
        <v>2166</v>
      </c>
      <c r="C1212" s="248">
        <v>0</v>
      </c>
      <c r="D1212" s="248">
        <v>6416.8</v>
      </c>
      <c r="E1212" s="249">
        <f t="shared" si="36"/>
        <v>6416.8</v>
      </c>
      <c r="F1212" s="247" t="s">
        <v>2161</v>
      </c>
      <c r="G1212" s="247" t="s">
        <v>1666</v>
      </c>
      <c r="H1212" s="247">
        <v>310</v>
      </c>
      <c r="I1212" s="247" t="s">
        <v>2162</v>
      </c>
      <c r="J1212" s="247" t="s">
        <v>2163</v>
      </c>
      <c r="K1212" s="247" t="s">
        <v>1867</v>
      </c>
      <c r="L1212" s="247" t="s">
        <v>2164</v>
      </c>
      <c r="M1212" s="250">
        <v>0.3</v>
      </c>
      <c r="N1212" s="251">
        <f t="shared" si="37"/>
        <v>1925.04</v>
      </c>
    </row>
    <row r="1213" spans="1:14" ht="15">
      <c r="A1213" s="247" t="s">
        <v>2167</v>
      </c>
      <c r="B1213" s="247" t="s">
        <v>2168</v>
      </c>
      <c r="C1213" s="248">
        <v>0</v>
      </c>
      <c r="D1213" s="248">
        <v>3208.4</v>
      </c>
      <c r="E1213" s="249">
        <f t="shared" si="36"/>
        <v>3208.4</v>
      </c>
      <c r="F1213" s="247" t="s">
        <v>2161</v>
      </c>
      <c r="G1213" s="247" t="s">
        <v>1666</v>
      </c>
      <c r="H1213" s="247">
        <v>310</v>
      </c>
      <c r="I1213" s="247" t="s">
        <v>2162</v>
      </c>
      <c r="J1213" s="247" t="s">
        <v>2163</v>
      </c>
      <c r="K1213" s="247" t="s">
        <v>1867</v>
      </c>
      <c r="L1213" s="247" t="s">
        <v>2164</v>
      </c>
      <c r="M1213" s="250">
        <v>0.3</v>
      </c>
      <c r="N1213" s="251">
        <f t="shared" si="37"/>
        <v>962.52</v>
      </c>
    </row>
    <row r="1214" spans="1:14" ht="15">
      <c r="A1214" s="247" t="s">
        <v>2167</v>
      </c>
      <c r="B1214" s="247" t="s">
        <v>2168</v>
      </c>
      <c r="C1214" s="248">
        <v>0</v>
      </c>
      <c r="D1214" s="248">
        <v>2980.8</v>
      </c>
      <c r="E1214" s="249">
        <f t="shared" si="36"/>
        <v>2980.8</v>
      </c>
      <c r="F1214" s="247" t="s">
        <v>2161</v>
      </c>
      <c r="G1214" s="247" t="s">
        <v>1666</v>
      </c>
      <c r="H1214" s="247">
        <v>310</v>
      </c>
      <c r="I1214" s="247" t="s">
        <v>2162</v>
      </c>
      <c r="J1214" s="247" t="s">
        <v>2163</v>
      </c>
      <c r="K1214" s="247" t="s">
        <v>1867</v>
      </c>
      <c r="L1214" s="247" t="s">
        <v>2164</v>
      </c>
      <c r="M1214" s="250">
        <v>0.3</v>
      </c>
      <c r="N1214" s="251">
        <f t="shared" si="37"/>
        <v>894.24</v>
      </c>
    </row>
    <row r="1215" spans="1:14" ht="15">
      <c r="A1215" s="247" t="s">
        <v>2169</v>
      </c>
      <c r="B1215" s="247" t="s">
        <v>2170</v>
      </c>
      <c r="C1215" s="248">
        <v>0</v>
      </c>
      <c r="D1215" s="248">
        <v>3066.8</v>
      </c>
      <c r="E1215" s="249">
        <f t="shared" si="36"/>
        <v>3066.8</v>
      </c>
      <c r="F1215" s="247" t="s">
        <v>2161</v>
      </c>
      <c r="G1215" s="247" t="s">
        <v>1666</v>
      </c>
      <c r="H1215" s="247">
        <v>310</v>
      </c>
      <c r="I1215" s="247" t="s">
        <v>2162</v>
      </c>
      <c r="J1215" s="247" t="s">
        <v>2163</v>
      </c>
      <c r="K1215" s="247" t="s">
        <v>1867</v>
      </c>
      <c r="L1215" s="247" t="s">
        <v>2164</v>
      </c>
      <c r="M1215" s="250">
        <v>0.3</v>
      </c>
      <c r="N1215" s="251">
        <f t="shared" si="37"/>
        <v>920.0400000000001</v>
      </c>
    </row>
    <row r="1216" spans="1:14" ht="15">
      <c r="A1216" s="247" t="s">
        <v>2169</v>
      </c>
      <c r="B1216" s="247" t="s">
        <v>2170</v>
      </c>
      <c r="C1216" s="248">
        <v>0</v>
      </c>
      <c r="D1216" s="248">
        <v>6416.8</v>
      </c>
      <c r="E1216" s="249">
        <f t="shared" si="36"/>
        <v>6416.8</v>
      </c>
      <c r="F1216" s="247" t="s">
        <v>2161</v>
      </c>
      <c r="G1216" s="247" t="s">
        <v>1666</v>
      </c>
      <c r="H1216" s="247">
        <v>310</v>
      </c>
      <c r="I1216" s="247" t="s">
        <v>2162</v>
      </c>
      <c r="J1216" s="247" t="s">
        <v>2163</v>
      </c>
      <c r="K1216" s="247" t="s">
        <v>1867</v>
      </c>
      <c r="L1216" s="247" t="s">
        <v>2164</v>
      </c>
      <c r="M1216" s="250">
        <v>0.3</v>
      </c>
      <c r="N1216" s="251">
        <f t="shared" si="37"/>
        <v>1925.04</v>
      </c>
    </row>
    <row r="1217" spans="1:14" ht="15">
      <c r="A1217" s="247" t="s">
        <v>2171</v>
      </c>
      <c r="B1217" s="247" t="s">
        <v>2172</v>
      </c>
      <c r="C1217" s="248">
        <v>0</v>
      </c>
      <c r="D1217" s="248">
        <v>24467.1</v>
      </c>
      <c r="E1217" s="249">
        <f t="shared" si="36"/>
        <v>24467.1</v>
      </c>
      <c r="F1217" s="247" t="s">
        <v>2161</v>
      </c>
      <c r="G1217" s="247" t="s">
        <v>1666</v>
      </c>
      <c r="H1217" s="247">
        <v>310</v>
      </c>
      <c r="I1217" s="247" t="s">
        <v>2162</v>
      </c>
      <c r="J1217" s="247" t="s">
        <v>2163</v>
      </c>
      <c r="K1217" s="247" t="s">
        <v>1867</v>
      </c>
      <c r="L1217" s="247" t="s">
        <v>2164</v>
      </c>
      <c r="M1217" s="250">
        <v>0.3</v>
      </c>
      <c r="N1217" s="251">
        <f t="shared" si="37"/>
        <v>7340.129999999999</v>
      </c>
    </row>
    <row r="1218" spans="1:14" ht="15">
      <c r="A1218" s="247" t="s">
        <v>2171</v>
      </c>
      <c r="B1218" s="247" t="s">
        <v>2172</v>
      </c>
      <c r="C1218" s="248">
        <v>0</v>
      </c>
      <c r="D1218" s="248">
        <v>6416.8</v>
      </c>
      <c r="E1218" s="249">
        <f aca="true" t="shared" si="38" ref="E1218:E1281">+D1218-C1218</f>
        <v>6416.8</v>
      </c>
      <c r="F1218" s="247" t="s">
        <v>2161</v>
      </c>
      <c r="G1218" s="247" t="s">
        <v>1666</v>
      </c>
      <c r="H1218" s="247">
        <v>310</v>
      </c>
      <c r="I1218" s="247" t="s">
        <v>2162</v>
      </c>
      <c r="J1218" s="247" t="s">
        <v>2163</v>
      </c>
      <c r="K1218" s="247" t="s">
        <v>1867</v>
      </c>
      <c r="L1218" s="247" t="s">
        <v>2164</v>
      </c>
      <c r="M1218" s="250">
        <v>0.3</v>
      </c>
      <c r="N1218" s="251">
        <f aca="true" t="shared" si="39" ref="N1218:N1281">+M1218*E1218</f>
        <v>1925.04</v>
      </c>
    </row>
    <row r="1219" spans="1:14" ht="15">
      <c r="A1219" s="247" t="s">
        <v>2173</v>
      </c>
      <c r="B1219" s="247" t="s">
        <v>2174</v>
      </c>
      <c r="C1219" s="248">
        <v>0</v>
      </c>
      <c r="D1219" s="248">
        <v>6416.8</v>
      </c>
      <c r="E1219" s="249">
        <f t="shared" si="38"/>
        <v>6416.8</v>
      </c>
      <c r="F1219" s="247" t="s">
        <v>2161</v>
      </c>
      <c r="G1219" s="247" t="s">
        <v>1666</v>
      </c>
      <c r="H1219" s="247">
        <v>310</v>
      </c>
      <c r="I1219" s="247" t="s">
        <v>2162</v>
      </c>
      <c r="J1219" s="247" t="s">
        <v>2163</v>
      </c>
      <c r="K1219" s="247" t="s">
        <v>1867</v>
      </c>
      <c r="L1219" s="247" t="s">
        <v>2164</v>
      </c>
      <c r="M1219" s="250">
        <v>0.3</v>
      </c>
      <c r="N1219" s="251">
        <f t="shared" si="39"/>
        <v>1925.04</v>
      </c>
    </row>
    <row r="1220" spans="1:14" ht="15">
      <c r="A1220" s="247" t="s">
        <v>2175</v>
      </c>
      <c r="B1220" s="247" t="s">
        <v>2176</v>
      </c>
      <c r="C1220" s="248">
        <v>0</v>
      </c>
      <c r="D1220" s="248">
        <v>6416.8</v>
      </c>
      <c r="E1220" s="249">
        <f t="shared" si="38"/>
        <v>6416.8</v>
      </c>
      <c r="F1220" s="247" t="s">
        <v>2161</v>
      </c>
      <c r="G1220" s="247" t="s">
        <v>1666</v>
      </c>
      <c r="H1220" s="247">
        <v>310</v>
      </c>
      <c r="I1220" s="247" t="s">
        <v>2162</v>
      </c>
      <c r="J1220" s="247" t="s">
        <v>2163</v>
      </c>
      <c r="K1220" s="247" t="s">
        <v>1867</v>
      </c>
      <c r="L1220" s="247" t="s">
        <v>2164</v>
      </c>
      <c r="M1220" s="250">
        <v>0.3</v>
      </c>
      <c r="N1220" s="251">
        <f t="shared" si="39"/>
        <v>1925.04</v>
      </c>
    </row>
    <row r="1221" spans="1:14" ht="15">
      <c r="A1221" s="247" t="s">
        <v>2175</v>
      </c>
      <c r="B1221" s="247" t="s">
        <v>2176</v>
      </c>
      <c r="C1221" s="248">
        <v>0</v>
      </c>
      <c r="D1221" s="248">
        <v>8401.6</v>
      </c>
      <c r="E1221" s="249">
        <f t="shared" si="38"/>
        <v>8401.6</v>
      </c>
      <c r="F1221" s="247" t="s">
        <v>2161</v>
      </c>
      <c r="G1221" s="247" t="s">
        <v>1666</v>
      </c>
      <c r="H1221" s="247">
        <v>310</v>
      </c>
      <c r="I1221" s="247" t="s">
        <v>2162</v>
      </c>
      <c r="J1221" s="247" t="s">
        <v>2163</v>
      </c>
      <c r="K1221" s="247" t="s">
        <v>1867</v>
      </c>
      <c r="L1221" s="247" t="s">
        <v>2164</v>
      </c>
      <c r="M1221" s="250">
        <v>0.3</v>
      </c>
      <c r="N1221" s="251">
        <f t="shared" si="39"/>
        <v>2520.48</v>
      </c>
    </row>
    <row r="1222" spans="1:14" ht="15">
      <c r="A1222" s="247" t="s">
        <v>2175</v>
      </c>
      <c r="B1222" s="247" t="s">
        <v>2176</v>
      </c>
      <c r="C1222" s="248">
        <v>0</v>
      </c>
      <c r="D1222" s="248">
        <v>16767</v>
      </c>
      <c r="E1222" s="249">
        <f t="shared" si="38"/>
        <v>16767</v>
      </c>
      <c r="F1222" s="247" t="s">
        <v>2161</v>
      </c>
      <c r="G1222" s="247" t="s">
        <v>1666</v>
      </c>
      <c r="H1222" s="247">
        <v>310</v>
      </c>
      <c r="I1222" s="247" t="s">
        <v>2162</v>
      </c>
      <c r="J1222" s="247" t="s">
        <v>2163</v>
      </c>
      <c r="K1222" s="247" t="s">
        <v>1867</v>
      </c>
      <c r="L1222" s="247" t="s">
        <v>2164</v>
      </c>
      <c r="M1222" s="250">
        <v>0.3</v>
      </c>
      <c r="N1222" s="251">
        <f t="shared" si="39"/>
        <v>5030.099999999999</v>
      </c>
    </row>
    <row r="1223" spans="1:14" ht="15">
      <c r="A1223" s="247" t="s">
        <v>2177</v>
      </c>
      <c r="B1223" s="247" t="s">
        <v>2178</v>
      </c>
      <c r="C1223" s="248">
        <v>0</v>
      </c>
      <c r="D1223" s="248">
        <v>1490.4</v>
      </c>
      <c r="E1223" s="249">
        <f t="shared" si="38"/>
        <v>1490.4</v>
      </c>
      <c r="F1223" s="247" t="s">
        <v>2161</v>
      </c>
      <c r="G1223" s="247" t="s">
        <v>1666</v>
      </c>
      <c r="H1223" s="247">
        <v>310</v>
      </c>
      <c r="I1223" s="247" t="s">
        <v>2162</v>
      </c>
      <c r="J1223" s="247" t="s">
        <v>2163</v>
      </c>
      <c r="K1223" s="247" t="s">
        <v>1867</v>
      </c>
      <c r="L1223" s="247" t="s">
        <v>2164</v>
      </c>
      <c r="M1223" s="250">
        <v>0.3</v>
      </c>
      <c r="N1223" s="251">
        <f t="shared" si="39"/>
        <v>447.12</v>
      </c>
    </row>
    <row r="1224" spans="1:14" ht="15">
      <c r="A1224" s="247" t="s">
        <v>2177</v>
      </c>
      <c r="B1224" s="247" t="s">
        <v>2178</v>
      </c>
      <c r="C1224" s="248">
        <v>0</v>
      </c>
      <c r="D1224" s="248">
        <v>6416.8</v>
      </c>
      <c r="E1224" s="249">
        <f t="shared" si="38"/>
        <v>6416.8</v>
      </c>
      <c r="F1224" s="247" t="s">
        <v>2161</v>
      </c>
      <c r="G1224" s="247" t="s">
        <v>1666</v>
      </c>
      <c r="H1224" s="247">
        <v>310</v>
      </c>
      <c r="I1224" s="247" t="s">
        <v>2162</v>
      </c>
      <c r="J1224" s="247" t="s">
        <v>2163</v>
      </c>
      <c r="K1224" s="247" t="s">
        <v>1867</v>
      </c>
      <c r="L1224" s="247" t="s">
        <v>2164</v>
      </c>
      <c r="M1224" s="250">
        <v>0.3</v>
      </c>
      <c r="N1224" s="251">
        <f t="shared" si="39"/>
        <v>1925.04</v>
      </c>
    </row>
    <row r="1225" spans="1:14" ht="15">
      <c r="A1225" s="247" t="s">
        <v>2177</v>
      </c>
      <c r="B1225" s="247" t="s">
        <v>2178</v>
      </c>
      <c r="C1225" s="248">
        <v>0</v>
      </c>
      <c r="D1225" s="248">
        <v>12602.4</v>
      </c>
      <c r="E1225" s="249">
        <f t="shared" si="38"/>
        <v>12602.4</v>
      </c>
      <c r="F1225" s="247" t="s">
        <v>2161</v>
      </c>
      <c r="G1225" s="247" t="s">
        <v>1666</v>
      </c>
      <c r="H1225" s="247">
        <v>310</v>
      </c>
      <c r="I1225" s="247" t="s">
        <v>2162</v>
      </c>
      <c r="J1225" s="247" t="s">
        <v>2163</v>
      </c>
      <c r="K1225" s="247" t="s">
        <v>1867</v>
      </c>
      <c r="L1225" s="247" t="s">
        <v>2164</v>
      </c>
      <c r="M1225" s="250">
        <v>0.3</v>
      </c>
      <c r="N1225" s="251">
        <f t="shared" si="39"/>
        <v>3780.72</v>
      </c>
    </row>
    <row r="1226" spans="1:14" ht="15">
      <c r="A1226" s="247" t="s">
        <v>2179</v>
      </c>
      <c r="B1226" s="247" t="s">
        <v>2180</v>
      </c>
      <c r="C1226" s="248">
        <v>0</v>
      </c>
      <c r="D1226" s="248">
        <v>14580.35</v>
      </c>
      <c r="E1226" s="249">
        <f t="shared" si="38"/>
        <v>14580.35</v>
      </c>
      <c r="F1226" s="247" t="s">
        <v>2161</v>
      </c>
      <c r="G1226" s="247" t="s">
        <v>1666</v>
      </c>
      <c r="H1226" s="247">
        <v>310</v>
      </c>
      <c r="I1226" s="247" t="s">
        <v>2162</v>
      </c>
      <c r="J1226" s="247" t="s">
        <v>2163</v>
      </c>
      <c r="K1226" s="247" t="s">
        <v>1867</v>
      </c>
      <c r="L1226" s="247" t="s">
        <v>2164</v>
      </c>
      <c r="M1226" s="250">
        <v>0.3</v>
      </c>
      <c r="N1226" s="251">
        <f t="shared" si="39"/>
        <v>4374.105</v>
      </c>
    </row>
    <row r="1227" spans="1:14" ht="15">
      <c r="A1227" s="247" t="s">
        <v>2181</v>
      </c>
      <c r="B1227" s="247" t="s">
        <v>2182</v>
      </c>
      <c r="C1227" s="248">
        <v>0</v>
      </c>
      <c r="D1227" s="248">
        <v>1533.4</v>
      </c>
      <c r="E1227" s="249">
        <f t="shared" si="38"/>
        <v>1533.4</v>
      </c>
      <c r="F1227" s="247" t="s">
        <v>2161</v>
      </c>
      <c r="G1227" s="247" t="s">
        <v>1666</v>
      </c>
      <c r="H1227" s="247">
        <v>310</v>
      </c>
      <c r="I1227" s="247" t="s">
        <v>2162</v>
      </c>
      <c r="J1227" s="247" t="s">
        <v>2183</v>
      </c>
      <c r="K1227" s="247" t="s">
        <v>1867</v>
      </c>
      <c r="L1227" s="247" t="s">
        <v>2164</v>
      </c>
      <c r="M1227" s="250">
        <v>0.3</v>
      </c>
      <c r="N1227" s="251">
        <f t="shared" si="39"/>
        <v>460.02000000000004</v>
      </c>
    </row>
    <row r="1228" spans="1:14" ht="15">
      <c r="A1228" s="247" t="s">
        <v>2181</v>
      </c>
      <c r="B1228" s="247" t="s">
        <v>2182</v>
      </c>
      <c r="C1228" s="248">
        <v>0</v>
      </c>
      <c r="D1228" s="248">
        <v>3208.4</v>
      </c>
      <c r="E1228" s="249">
        <f t="shared" si="38"/>
        <v>3208.4</v>
      </c>
      <c r="F1228" s="247" t="s">
        <v>2161</v>
      </c>
      <c r="G1228" s="247" t="s">
        <v>1666</v>
      </c>
      <c r="H1228" s="247">
        <v>310</v>
      </c>
      <c r="I1228" s="247" t="s">
        <v>2162</v>
      </c>
      <c r="J1228" s="247" t="s">
        <v>2183</v>
      </c>
      <c r="K1228" s="247" t="s">
        <v>1867</v>
      </c>
      <c r="L1228" s="247" t="s">
        <v>2164</v>
      </c>
      <c r="M1228" s="250">
        <v>0.3</v>
      </c>
      <c r="N1228" s="251">
        <f t="shared" si="39"/>
        <v>962.52</v>
      </c>
    </row>
    <row r="1229" spans="1:14" ht="15">
      <c r="A1229" s="247" t="s">
        <v>2184</v>
      </c>
      <c r="B1229" s="247" t="s">
        <v>2185</v>
      </c>
      <c r="C1229" s="248">
        <v>0</v>
      </c>
      <c r="D1229" s="248">
        <v>3208.4</v>
      </c>
      <c r="E1229" s="249">
        <f t="shared" si="38"/>
        <v>3208.4</v>
      </c>
      <c r="F1229" s="247" t="s">
        <v>2161</v>
      </c>
      <c r="G1229" s="247" t="s">
        <v>1666</v>
      </c>
      <c r="H1229" s="247">
        <v>310</v>
      </c>
      <c r="I1229" s="247" t="s">
        <v>2162</v>
      </c>
      <c r="J1229" s="247" t="s">
        <v>2183</v>
      </c>
      <c r="K1229" s="247" t="s">
        <v>1867</v>
      </c>
      <c r="L1229" s="247" t="s">
        <v>2164</v>
      </c>
      <c r="M1229" s="250">
        <v>0.3</v>
      </c>
      <c r="N1229" s="251">
        <f t="shared" si="39"/>
        <v>962.52</v>
      </c>
    </row>
    <row r="1230" spans="1:14" ht="15">
      <c r="A1230" s="247" t="s">
        <v>2184</v>
      </c>
      <c r="B1230" s="247" t="s">
        <v>2185</v>
      </c>
      <c r="C1230" s="248">
        <v>0</v>
      </c>
      <c r="D1230" s="248">
        <v>4094</v>
      </c>
      <c r="E1230" s="249">
        <f t="shared" si="38"/>
        <v>4094</v>
      </c>
      <c r="F1230" s="247" t="s">
        <v>2161</v>
      </c>
      <c r="G1230" s="247" t="s">
        <v>1666</v>
      </c>
      <c r="H1230" s="247">
        <v>310</v>
      </c>
      <c r="I1230" s="247" t="s">
        <v>2162</v>
      </c>
      <c r="J1230" s="247" t="s">
        <v>2183</v>
      </c>
      <c r="K1230" s="247" t="s">
        <v>1867</v>
      </c>
      <c r="L1230" s="247" t="s">
        <v>2164</v>
      </c>
      <c r="M1230" s="250">
        <v>0.3</v>
      </c>
      <c r="N1230" s="251">
        <f t="shared" si="39"/>
        <v>1228.2</v>
      </c>
    </row>
    <row r="1231" spans="1:14" ht="15">
      <c r="A1231" s="247" t="s">
        <v>2186</v>
      </c>
      <c r="B1231" s="247" t="s">
        <v>2187</v>
      </c>
      <c r="C1231" s="248">
        <v>0</v>
      </c>
      <c r="D1231" s="248">
        <v>1533.4</v>
      </c>
      <c r="E1231" s="249">
        <f t="shared" si="38"/>
        <v>1533.4</v>
      </c>
      <c r="F1231" s="247" t="s">
        <v>2161</v>
      </c>
      <c r="G1231" s="247" t="s">
        <v>1666</v>
      </c>
      <c r="H1231" s="247">
        <v>310</v>
      </c>
      <c r="I1231" s="247" t="s">
        <v>2162</v>
      </c>
      <c r="J1231" s="247" t="s">
        <v>2183</v>
      </c>
      <c r="K1231" s="247" t="s">
        <v>1867</v>
      </c>
      <c r="L1231" s="247" t="s">
        <v>2164</v>
      </c>
      <c r="M1231" s="250">
        <v>0.3</v>
      </c>
      <c r="N1231" s="251">
        <f t="shared" si="39"/>
        <v>460.02000000000004</v>
      </c>
    </row>
    <row r="1232" spans="1:14" ht="15">
      <c r="A1232" s="247" t="s">
        <v>2186</v>
      </c>
      <c r="B1232" s="247" t="s">
        <v>2187</v>
      </c>
      <c r="C1232" s="248">
        <v>0</v>
      </c>
      <c r="D1232" s="248">
        <v>6416.8</v>
      </c>
      <c r="E1232" s="249">
        <f t="shared" si="38"/>
        <v>6416.8</v>
      </c>
      <c r="F1232" s="247" t="s">
        <v>2161</v>
      </c>
      <c r="G1232" s="247" t="s">
        <v>1666</v>
      </c>
      <c r="H1232" s="247">
        <v>310</v>
      </c>
      <c r="I1232" s="247" t="s">
        <v>2162</v>
      </c>
      <c r="J1232" s="247" t="s">
        <v>2183</v>
      </c>
      <c r="K1232" s="247" t="s">
        <v>1867</v>
      </c>
      <c r="L1232" s="247" t="s">
        <v>2164</v>
      </c>
      <c r="M1232" s="250">
        <v>0.3</v>
      </c>
      <c r="N1232" s="251">
        <f t="shared" si="39"/>
        <v>1925.04</v>
      </c>
    </row>
    <row r="1233" spans="1:14" ht="15">
      <c r="A1233" s="247" t="s">
        <v>2186</v>
      </c>
      <c r="B1233" s="247" t="s">
        <v>2187</v>
      </c>
      <c r="C1233" s="248">
        <v>0</v>
      </c>
      <c r="D1233" s="248">
        <v>4094</v>
      </c>
      <c r="E1233" s="249">
        <f t="shared" si="38"/>
        <v>4094</v>
      </c>
      <c r="F1233" s="247" t="s">
        <v>2161</v>
      </c>
      <c r="G1233" s="247" t="s">
        <v>1666</v>
      </c>
      <c r="H1233" s="247">
        <v>310</v>
      </c>
      <c r="I1233" s="247" t="s">
        <v>2162</v>
      </c>
      <c r="J1233" s="247" t="s">
        <v>2183</v>
      </c>
      <c r="K1233" s="247" t="s">
        <v>1867</v>
      </c>
      <c r="L1233" s="247" t="s">
        <v>2164</v>
      </c>
      <c r="M1233" s="250">
        <v>0.3</v>
      </c>
      <c r="N1233" s="251">
        <f t="shared" si="39"/>
        <v>1228.2</v>
      </c>
    </row>
    <row r="1234" spans="1:14" ht="15">
      <c r="A1234" s="247" t="s">
        <v>2188</v>
      </c>
      <c r="B1234" s="247" t="s">
        <v>2172</v>
      </c>
      <c r="C1234" s="248">
        <v>0</v>
      </c>
      <c r="D1234" s="248">
        <v>3202.5</v>
      </c>
      <c r="E1234" s="249">
        <f t="shared" si="38"/>
        <v>3202.5</v>
      </c>
      <c r="F1234" s="247" t="s">
        <v>2161</v>
      </c>
      <c r="G1234" s="247" t="s">
        <v>1666</v>
      </c>
      <c r="H1234" s="247">
        <v>310</v>
      </c>
      <c r="I1234" s="247" t="s">
        <v>2162</v>
      </c>
      <c r="J1234" s="247" t="s">
        <v>2183</v>
      </c>
      <c r="K1234" s="247" t="s">
        <v>1867</v>
      </c>
      <c r="L1234" s="247" t="s">
        <v>2164</v>
      </c>
      <c r="M1234" s="250">
        <v>0.3</v>
      </c>
      <c r="N1234" s="251">
        <f t="shared" si="39"/>
        <v>960.75</v>
      </c>
    </row>
    <row r="1235" spans="1:14" ht="15">
      <c r="A1235" s="247" t="s">
        <v>2188</v>
      </c>
      <c r="B1235" s="247" t="s">
        <v>2172</v>
      </c>
      <c r="C1235" s="248">
        <v>0</v>
      </c>
      <c r="D1235" s="248">
        <v>3208.4</v>
      </c>
      <c r="E1235" s="249">
        <f t="shared" si="38"/>
        <v>3208.4</v>
      </c>
      <c r="F1235" s="247" t="s">
        <v>2161</v>
      </c>
      <c r="G1235" s="247" t="s">
        <v>1666</v>
      </c>
      <c r="H1235" s="247">
        <v>310</v>
      </c>
      <c r="I1235" s="247" t="s">
        <v>2162</v>
      </c>
      <c r="J1235" s="247" t="s">
        <v>2183</v>
      </c>
      <c r="K1235" s="247" t="s">
        <v>1867</v>
      </c>
      <c r="L1235" s="247" t="s">
        <v>2164</v>
      </c>
      <c r="M1235" s="250">
        <v>0.3</v>
      </c>
      <c r="N1235" s="251">
        <f t="shared" si="39"/>
        <v>962.52</v>
      </c>
    </row>
    <row r="1236" spans="1:14" ht="15">
      <c r="A1236" s="247" t="s">
        <v>2189</v>
      </c>
      <c r="B1236" s="247" t="s">
        <v>2190</v>
      </c>
      <c r="C1236" s="248">
        <v>0</v>
      </c>
      <c r="D1236" s="248">
        <v>1604.2</v>
      </c>
      <c r="E1236" s="249">
        <f t="shared" si="38"/>
        <v>1604.2</v>
      </c>
      <c r="F1236" s="247" t="s">
        <v>2161</v>
      </c>
      <c r="G1236" s="247" t="s">
        <v>1666</v>
      </c>
      <c r="H1236" s="247">
        <v>310</v>
      </c>
      <c r="I1236" s="247" t="s">
        <v>2162</v>
      </c>
      <c r="J1236" s="247" t="s">
        <v>2183</v>
      </c>
      <c r="K1236" s="247" t="s">
        <v>1867</v>
      </c>
      <c r="L1236" s="247" t="s">
        <v>2164</v>
      </c>
      <c r="M1236" s="250">
        <v>0.3</v>
      </c>
      <c r="N1236" s="251">
        <f t="shared" si="39"/>
        <v>481.26</v>
      </c>
    </row>
    <row r="1237" spans="1:14" ht="15">
      <c r="A1237" s="247" t="s">
        <v>2189</v>
      </c>
      <c r="B1237" s="247" t="s">
        <v>2190</v>
      </c>
      <c r="C1237" s="248">
        <v>0</v>
      </c>
      <c r="D1237" s="248">
        <v>2980.8</v>
      </c>
      <c r="E1237" s="249">
        <f t="shared" si="38"/>
        <v>2980.8</v>
      </c>
      <c r="F1237" s="247" t="s">
        <v>2161</v>
      </c>
      <c r="G1237" s="247" t="s">
        <v>1666</v>
      </c>
      <c r="H1237" s="247">
        <v>310</v>
      </c>
      <c r="I1237" s="247" t="s">
        <v>2162</v>
      </c>
      <c r="J1237" s="247" t="s">
        <v>2183</v>
      </c>
      <c r="K1237" s="247" t="s">
        <v>1867</v>
      </c>
      <c r="L1237" s="247" t="s">
        <v>2164</v>
      </c>
      <c r="M1237" s="250">
        <v>0.3</v>
      </c>
      <c r="N1237" s="251">
        <f t="shared" si="39"/>
        <v>894.24</v>
      </c>
    </row>
    <row r="1238" spans="1:14" ht="15">
      <c r="A1238" s="247" t="s">
        <v>2191</v>
      </c>
      <c r="B1238" s="247" t="s">
        <v>2192</v>
      </c>
      <c r="C1238" s="248">
        <v>0</v>
      </c>
      <c r="D1238" s="248">
        <v>7193.48</v>
      </c>
      <c r="E1238" s="249">
        <f t="shared" si="38"/>
        <v>7193.48</v>
      </c>
      <c r="F1238" s="247" t="s">
        <v>2161</v>
      </c>
      <c r="G1238" s="247" t="s">
        <v>1666</v>
      </c>
      <c r="H1238" s="247">
        <v>310</v>
      </c>
      <c r="I1238" s="247" t="s">
        <v>2162</v>
      </c>
      <c r="J1238" s="247" t="s">
        <v>2183</v>
      </c>
      <c r="K1238" s="247" t="s">
        <v>1867</v>
      </c>
      <c r="L1238" s="247" t="s">
        <v>2164</v>
      </c>
      <c r="M1238" s="250">
        <v>0.3</v>
      </c>
      <c r="N1238" s="251">
        <f t="shared" si="39"/>
        <v>2158.044</v>
      </c>
    </row>
    <row r="1239" spans="1:14" ht="15">
      <c r="A1239" s="247" t="s">
        <v>2193</v>
      </c>
      <c r="B1239" s="247" t="s">
        <v>2194</v>
      </c>
      <c r="C1239" s="248">
        <v>0</v>
      </c>
      <c r="D1239" s="248">
        <v>1533.4</v>
      </c>
      <c r="E1239" s="249">
        <f t="shared" si="38"/>
        <v>1533.4</v>
      </c>
      <c r="F1239" s="247" t="s">
        <v>2161</v>
      </c>
      <c r="G1239" s="247" t="s">
        <v>1666</v>
      </c>
      <c r="H1239" s="247">
        <v>310</v>
      </c>
      <c r="I1239" s="247" t="s">
        <v>2162</v>
      </c>
      <c r="J1239" s="247" t="s">
        <v>2195</v>
      </c>
      <c r="K1239" s="247" t="s">
        <v>1867</v>
      </c>
      <c r="L1239" s="247" t="s">
        <v>2164</v>
      </c>
      <c r="M1239" s="250">
        <v>0.3</v>
      </c>
      <c r="N1239" s="251">
        <f t="shared" si="39"/>
        <v>460.02000000000004</v>
      </c>
    </row>
    <row r="1240" spans="1:14" ht="15">
      <c r="A1240" s="247" t="s">
        <v>2193</v>
      </c>
      <c r="B1240" s="247" t="s">
        <v>2194</v>
      </c>
      <c r="C1240" s="248">
        <v>0</v>
      </c>
      <c r="D1240" s="248">
        <v>3208.4</v>
      </c>
      <c r="E1240" s="249">
        <f t="shared" si="38"/>
        <v>3208.4</v>
      </c>
      <c r="F1240" s="247" t="s">
        <v>2161</v>
      </c>
      <c r="G1240" s="247" t="s">
        <v>1666</v>
      </c>
      <c r="H1240" s="247">
        <v>310</v>
      </c>
      <c r="I1240" s="247" t="s">
        <v>2162</v>
      </c>
      <c r="J1240" s="247" t="s">
        <v>2195</v>
      </c>
      <c r="K1240" s="247" t="s">
        <v>1867</v>
      </c>
      <c r="L1240" s="247" t="s">
        <v>2164</v>
      </c>
      <c r="M1240" s="250">
        <v>0.3</v>
      </c>
      <c r="N1240" s="251">
        <f t="shared" si="39"/>
        <v>962.52</v>
      </c>
    </row>
    <row r="1241" spans="1:14" ht="15">
      <c r="A1241" s="247" t="s">
        <v>2196</v>
      </c>
      <c r="B1241" s="247" t="s">
        <v>2197</v>
      </c>
      <c r="C1241" s="248">
        <v>0</v>
      </c>
      <c r="D1241" s="248">
        <v>7192.8</v>
      </c>
      <c r="E1241" s="249">
        <f t="shared" si="38"/>
        <v>7192.8</v>
      </c>
      <c r="F1241" s="247" t="s">
        <v>2161</v>
      </c>
      <c r="G1241" s="247" t="s">
        <v>1666</v>
      </c>
      <c r="H1241" s="247">
        <v>310</v>
      </c>
      <c r="I1241" s="247" t="s">
        <v>2162</v>
      </c>
      <c r="J1241" s="247" t="s">
        <v>2195</v>
      </c>
      <c r="K1241" s="247" t="s">
        <v>1867</v>
      </c>
      <c r="L1241" s="247" t="s">
        <v>2164</v>
      </c>
      <c r="M1241" s="250">
        <v>0.3</v>
      </c>
      <c r="N1241" s="251">
        <f t="shared" si="39"/>
        <v>2157.84</v>
      </c>
    </row>
    <row r="1242" spans="1:14" ht="15">
      <c r="A1242" s="247" t="s">
        <v>2198</v>
      </c>
      <c r="B1242" s="247" t="s">
        <v>2199</v>
      </c>
      <c r="C1242" s="248">
        <v>0</v>
      </c>
      <c r="D1242" s="248">
        <v>7192.8</v>
      </c>
      <c r="E1242" s="249">
        <f t="shared" si="38"/>
        <v>7192.8</v>
      </c>
      <c r="F1242" s="247" t="s">
        <v>2161</v>
      </c>
      <c r="G1242" s="247" t="s">
        <v>1666</v>
      </c>
      <c r="H1242" s="247">
        <v>310</v>
      </c>
      <c r="I1242" s="247" t="s">
        <v>2162</v>
      </c>
      <c r="J1242" s="247" t="s">
        <v>2195</v>
      </c>
      <c r="K1242" s="247" t="s">
        <v>1867</v>
      </c>
      <c r="L1242" s="247" t="s">
        <v>2164</v>
      </c>
      <c r="M1242" s="250">
        <v>0.3</v>
      </c>
      <c r="N1242" s="251">
        <f t="shared" si="39"/>
        <v>2157.84</v>
      </c>
    </row>
    <row r="1243" spans="1:14" ht="15">
      <c r="A1243" s="247" t="s">
        <v>2200</v>
      </c>
      <c r="B1243" s="247" t="s">
        <v>2201</v>
      </c>
      <c r="C1243" s="248">
        <v>0</v>
      </c>
      <c r="D1243" s="248">
        <v>7192.8</v>
      </c>
      <c r="E1243" s="249">
        <f t="shared" si="38"/>
        <v>7192.8</v>
      </c>
      <c r="F1243" s="247" t="s">
        <v>2161</v>
      </c>
      <c r="G1243" s="247" t="s">
        <v>1666</v>
      </c>
      <c r="H1243" s="247">
        <v>310</v>
      </c>
      <c r="I1243" s="247" t="s">
        <v>2162</v>
      </c>
      <c r="J1243" s="247" t="s">
        <v>2195</v>
      </c>
      <c r="K1243" s="247" t="s">
        <v>1867</v>
      </c>
      <c r="L1243" s="247" t="s">
        <v>2164</v>
      </c>
      <c r="M1243" s="250">
        <v>0.3</v>
      </c>
      <c r="N1243" s="251">
        <f t="shared" si="39"/>
        <v>2157.84</v>
      </c>
    </row>
    <row r="1244" spans="1:14" ht="15">
      <c r="A1244" s="247" t="s">
        <v>2202</v>
      </c>
      <c r="B1244" s="247" t="s">
        <v>2203</v>
      </c>
      <c r="C1244" s="248">
        <v>0</v>
      </c>
      <c r="D1244" s="248">
        <v>1703.3</v>
      </c>
      <c r="E1244" s="249">
        <f t="shared" si="38"/>
        <v>1703.3</v>
      </c>
      <c r="F1244" s="247" t="s">
        <v>2161</v>
      </c>
      <c r="G1244" s="247" t="s">
        <v>1666</v>
      </c>
      <c r="H1244" s="247">
        <v>310</v>
      </c>
      <c r="I1244" s="247" t="s">
        <v>2162</v>
      </c>
      <c r="J1244" s="247" t="s">
        <v>2195</v>
      </c>
      <c r="K1244" s="247" t="s">
        <v>1867</v>
      </c>
      <c r="L1244" s="247" t="s">
        <v>2164</v>
      </c>
      <c r="M1244" s="250">
        <v>0.3</v>
      </c>
      <c r="N1244" s="251">
        <f t="shared" si="39"/>
        <v>510.98999999999995</v>
      </c>
    </row>
    <row r="1245" spans="1:14" ht="15">
      <c r="A1245" s="247" t="s">
        <v>2202</v>
      </c>
      <c r="B1245" s="247" t="s">
        <v>2203</v>
      </c>
      <c r="C1245" s="248">
        <v>0</v>
      </c>
      <c r="D1245" s="248">
        <v>3596.4</v>
      </c>
      <c r="E1245" s="249">
        <f t="shared" si="38"/>
        <v>3596.4</v>
      </c>
      <c r="F1245" s="247" t="s">
        <v>2161</v>
      </c>
      <c r="G1245" s="247" t="s">
        <v>1666</v>
      </c>
      <c r="H1245" s="247">
        <v>310</v>
      </c>
      <c r="I1245" s="247" t="s">
        <v>2162</v>
      </c>
      <c r="J1245" s="247" t="s">
        <v>2195</v>
      </c>
      <c r="K1245" s="247" t="s">
        <v>1867</v>
      </c>
      <c r="L1245" s="247" t="s">
        <v>2164</v>
      </c>
      <c r="M1245" s="250">
        <v>0.3</v>
      </c>
      <c r="N1245" s="251">
        <f t="shared" si="39"/>
        <v>1078.92</v>
      </c>
    </row>
    <row r="1246" spans="1:14" ht="15">
      <c r="A1246" s="247" t="s">
        <v>2204</v>
      </c>
      <c r="B1246" s="247" t="s">
        <v>2205</v>
      </c>
      <c r="C1246" s="248">
        <v>0</v>
      </c>
      <c r="D1246" s="248">
        <v>2274</v>
      </c>
      <c r="E1246" s="249">
        <f t="shared" si="38"/>
        <v>2274</v>
      </c>
      <c r="F1246" s="247" t="s">
        <v>2161</v>
      </c>
      <c r="G1246" s="247" t="s">
        <v>1666</v>
      </c>
      <c r="H1246" s="247">
        <v>310</v>
      </c>
      <c r="I1246" s="247" t="s">
        <v>2162</v>
      </c>
      <c r="J1246" s="247" t="s">
        <v>2195</v>
      </c>
      <c r="K1246" s="247" t="s">
        <v>1867</v>
      </c>
      <c r="L1246" s="247" t="s">
        <v>2164</v>
      </c>
      <c r="M1246" s="250">
        <v>0.3</v>
      </c>
      <c r="N1246" s="251">
        <f t="shared" si="39"/>
        <v>682.1999999999999</v>
      </c>
    </row>
    <row r="1247" spans="1:14" ht="15">
      <c r="A1247" s="247" t="s">
        <v>2204</v>
      </c>
      <c r="B1247" s="247" t="s">
        <v>2205</v>
      </c>
      <c r="C1247" s="248">
        <v>0</v>
      </c>
      <c r="D1247" s="248">
        <v>8991</v>
      </c>
      <c r="E1247" s="249">
        <f t="shared" si="38"/>
        <v>8991</v>
      </c>
      <c r="F1247" s="247" t="s">
        <v>2161</v>
      </c>
      <c r="G1247" s="247" t="s">
        <v>1666</v>
      </c>
      <c r="H1247" s="247">
        <v>310</v>
      </c>
      <c r="I1247" s="247" t="s">
        <v>2162</v>
      </c>
      <c r="J1247" s="247" t="s">
        <v>2195</v>
      </c>
      <c r="K1247" s="247" t="s">
        <v>1867</v>
      </c>
      <c r="L1247" s="247" t="s">
        <v>2164</v>
      </c>
      <c r="M1247" s="250">
        <v>0.3</v>
      </c>
      <c r="N1247" s="251">
        <f t="shared" si="39"/>
        <v>2697.2999999999997</v>
      </c>
    </row>
    <row r="1248" spans="1:14" ht="15">
      <c r="A1248" s="247" t="s">
        <v>2206</v>
      </c>
      <c r="B1248" s="247" t="s">
        <v>2207</v>
      </c>
      <c r="C1248" s="248">
        <v>0</v>
      </c>
      <c r="D1248" s="248">
        <v>7192.8</v>
      </c>
      <c r="E1248" s="249">
        <f t="shared" si="38"/>
        <v>7192.8</v>
      </c>
      <c r="F1248" s="247" t="s">
        <v>2161</v>
      </c>
      <c r="G1248" s="247" t="s">
        <v>1666</v>
      </c>
      <c r="H1248" s="247">
        <v>310</v>
      </c>
      <c r="I1248" s="247" t="s">
        <v>2162</v>
      </c>
      <c r="J1248" s="247" t="s">
        <v>2195</v>
      </c>
      <c r="K1248" s="247" t="s">
        <v>1867</v>
      </c>
      <c r="L1248" s="247" t="s">
        <v>2164</v>
      </c>
      <c r="M1248" s="250">
        <v>0.3</v>
      </c>
      <c r="N1248" s="251">
        <f t="shared" si="39"/>
        <v>2157.84</v>
      </c>
    </row>
    <row r="1249" spans="1:14" ht="15">
      <c r="A1249" s="247" t="s">
        <v>2208</v>
      </c>
      <c r="B1249" s="247" t="s">
        <v>2209</v>
      </c>
      <c r="C1249" s="248">
        <v>0</v>
      </c>
      <c r="D1249" s="248">
        <v>22185</v>
      </c>
      <c r="E1249" s="249">
        <f t="shared" si="38"/>
        <v>22185</v>
      </c>
      <c r="F1249" s="247" t="s">
        <v>2161</v>
      </c>
      <c r="G1249" s="247" t="s">
        <v>1666</v>
      </c>
      <c r="H1249" s="247">
        <v>310</v>
      </c>
      <c r="I1249" s="247" t="s">
        <v>2162</v>
      </c>
      <c r="J1249" s="247" t="s">
        <v>2195</v>
      </c>
      <c r="K1249" s="247" t="s">
        <v>1867</v>
      </c>
      <c r="L1249" s="247" t="s">
        <v>2164</v>
      </c>
      <c r="M1249" s="250">
        <v>0.3</v>
      </c>
      <c r="N1249" s="251">
        <f t="shared" si="39"/>
        <v>6655.5</v>
      </c>
    </row>
    <row r="1250" spans="1:14" ht="15">
      <c r="A1250" s="247" t="s">
        <v>2208</v>
      </c>
      <c r="B1250" s="247" t="s">
        <v>2209</v>
      </c>
      <c r="C1250" s="248">
        <v>0</v>
      </c>
      <c r="D1250" s="248">
        <v>14385.6</v>
      </c>
      <c r="E1250" s="249">
        <f t="shared" si="38"/>
        <v>14385.6</v>
      </c>
      <c r="F1250" s="247" t="s">
        <v>2161</v>
      </c>
      <c r="G1250" s="247" t="s">
        <v>1666</v>
      </c>
      <c r="H1250" s="247">
        <v>310</v>
      </c>
      <c r="I1250" s="247" t="s">
        <v>2162</v>
      </c>
      <c r="J1250" s="247" t="s">
        <v>2195</v>
      </c>
      <c r="K1250" s="247" t="s">
        <v>1867</v>
      </c>
      <c r="L1250" s="247" t="s">
        <v>2164</v>
      </c>
      <c r="M1250" s="250">
        <v>0.3</v>
      </c>
      <c r="N1250" s="251">
        <f t="shared" si="39"/>
        <v>4315.68</v>
      </c>
    </row>
    <row r="1251" spans="1:14" ht="15">
      <c r="A1251" s="247" t="s">
        <v>2208</v>
      </c>
      <c r="B1251" s="247" t="s">
        <v>2209</v>
      </c>
      <c r="C1251" s="248">
        <v>0</v>
      </c>
      <c r="D1251" s="248">
        <v>16708</v>
      </c>
      <c r="E1251" s="249">
        <f t="shared" si="38"/>
        <v>16708</v>
      </c>
      <c r="F1251" s="247" t="s">
        <v>2161</v>
      </c>
      <c r="G1251" s="247" t="s">
        <v>1666</v>
      </c>
      <c r="H1251" s="247">
        <v>310</v>
      </c>
      <c r="I1251" s="247" t="s">
        <v>2162</v>
      </c>
      <c r="J1251" s="247" t="s">
        <v>2195</v>
      </c>
      <c r="K1251" s="247" t="s">
        <v>1867</v>
      </c>
      <c r="L1251" s="247" t="s">
        <v>2164</v>
      </c>
      <c r="M1251" s="250">
        <v>0.3</v>
      </c>
      <c r="N1251" s="251">
        <f t="shared" si="39"/>
        <v>5012.4</v>
      </c>
    </row>
    <row r="1252" spans="1:14" ht="15">
      <c r="A1252" s="247" t="s">
        <v>2210</v>
      </c>
      <c r="B1252" s="247" t="s">
        <v>2211</v>
      </c>
      <c r="C1252" s="248">
        <v>0</v>
      </c>
      <c r="D1252" s="248">
        <v>3596.4</v>
      </c>
      <c r="E1252" s="249">
        <f t="shared" si="38"/>
        <v>3596.4</v>
      </c>
      <c r="F1252" s="247" t="s">
        <v>2161</v>
      </c>
      <c r="G1252" s="247" t="s">
        <v>1666</v>
      </c>
      <c r="H1252" s="247">
        <v>310</v>
      </c>
      <c r="I1252" s="247" t="s">
        <v>2162</v>
      </c>
      <c r="J1252" s="247" t="s">
        <v>2195</v>
      </c>
      <c r="K1252" s="247" t="s">
        <v>1867</v>
      </c>
      <c r="L1252" s="247" t="s">
        <v>2164</v>
      </c>
      <c r="M1252" s="250">
        <v>0.3</v>
      </c>
      <c r="N1252" s="251">
        <f t="shared" si="39"/>
        <v>1078.92</v>
      </c>
    </row>
    <row r="1253" spans="1:14" ht="15">
      <c r="A1253" s="247" t="s">
        <v>2210</v>
      </c>
      <c r="B1253" s="247" t="s">
        <v>2211</v>
      </c>
      <c r="C1253" s="248">
        <v>0</v>
      </c>
      <c r="D1253" s="248">
        <v>3341.6</v>
      </c>
      <c r="E1253" s="249">
        <f t="shared" si="38"/>
        <v>3341.6</v>
      </c>
      <c r="F1253" s="247" t="s">
        <v>2161</v>
      </c>
      <c r="G1253" s="247" t="s">
        <v>1666</v>
      </c>
      <c r="H1253" s="247">
        <v>310</v>
      </c>
      <c r="I1253" s="247" t="s">
        <v>2162</v>
      </c>
      <c r="J1253" s="247" t="s">
        <v>2195</v>
      </c>
      <c r="K1253" s="247" t="s">
        <v>1867</v>
      </c>
      <c r="L1253" s="247" t="s">
        <v>2164</v>
      </c>
      <c r="M1253" s="250">
        <v>0.3</v>
      </c>
      <c r="N1253" s="251">
        <f t="shared" si="39"/>
        <v>1002.4799999999999</v>
      </c>
    </row>
    <row r="1254" spans="1:14" ht="15">
      <c r="A1254" s="247" t="s">
        <v>2212</v>
      </c>
      <c r="B1254" s="247" t="s">
        <v>2213</v>
      </c>
      <c r="C1254" s="248">
        <v>0</v>
      </c>
      <c r="D1254" s="248">
        <v>3066.8</v>
      </c>
      <c r="E1254" s="249">
        <f t="shared" si="38"/>
        <v>3066.8</v>
      </c>
      <c r="F1254" s="247" t="s">
        <v>2161</v>
      </c>
      <c r="G1254" s="247" t="s">
        <v>1666</v>
      </c>
      <c r="H1254" s="247">
        <v>310</v>
      </c>
      <c r="I1254" s="247" t="s">
        <v>2162</v>
      </c>
      <c r="J1254" s="247" t="s">
        <v>2214</v>
      </c>
      <c r="K1254" s="247" t="s">
        <v>1867</v>
      </c>
      <c r="L1254" s="247" t="s">
        <v>2164</v>
      </c>
      <c r="M1254" s="250">
        <v>0.3</v>
      </c>
      <c r="N1254" s="251">
        <f t="shared" si="39"/>
        <v>920.0400000000001</v>
      </c>
    </row>
    <row r="1255" spans="1:14" ht="15">
      <c r="A1255" s="247" t="s">
        <v>2212</v>
      </c>
      <c r="B1255" s="247" t="s">
        <v>2213</v>
      </c>
      <c r="C1255" s="248">
        <v>0</v>
      </c>
      <c r="D1255" s="248">
        <v>3208.4</v>
      </c>
      <c r="E1255" s="249">
        <f t="shared" si="38"/>
        <v>3208.4</v>
      </c>
      <c r="F1255" s="247" t="s">
        <v>2161</v>
      </c>
      <c r="G1255" s="247" t="s">
        <v>1666</v>
      </c>
      <c r="H1255" s="247">
        <v>310</v>
      </c>
      <c r="I1255" s="247" t="s">
        <v>2162</v>
      </c>
      <c r="J1255" s="247" t="s">
        <v>2214</v>
      </c>
      <c r="K1255" s="247" t="s">
        <v>1867</v>
      </c>
      <c r="L1255" s="247" t="s">
        <v>2164</v>
      </c>
      <c r="M1255" s="250">
        <v>0.3</v>
      </c>
      <c r="N1255" s="251">
        <f t="shared" si="39"/>
        <v>962.52</v>
      </c>
    </row>
    <row r="1256" spans="1:14" ht="15">
      <c r="A1256" s="247" t="s">
        <v>2215</v>
      </c>
      <c r="B1256" s="247" t="s">
        <v>2185</v>
      </c>
      <c r="C1256" s="248">
        <v>0</v>
      </c>
      <c r="D1256" s="248">
        <v>6416.8</v>
      </c>
      <c r="E1256" s="249">
        <f t="shared" si="38"/>
        <v>6416.8</v>
      </c>
      <c r="F1256" s="247" t="s">
        <v>2161</v>
      </c>
      <c r="G1256" s="247" t="s">
        <v>1666</v>
      </c>
      <c r="H1256" s="247">
        <v>310</v>
      </c>
      <c r="I1256" s="247" t="s">
        <v>2162</v>
      </c>
      <c r="J1256" s="247" t="s">
        <v>2214</v>
      </c>
      <c r="K1256" s="247" t="s">
        <v>1867</v>
      </c>
      <c r="L1256" s="247" t="s">
        <v>2164</v>
      </c>
      <c r="M1256" s="250">
        <v>0.3</v>
      </c>
      <c r="N1256" s="251">
        <f t="shared" si="39"/>
        <v>1925.04</v>
      </c>
    </row>
    <row r="1257" spans="1:14" ht="15">
      <c r="A1257" s="247" t="s">
        <v>2215</v>
      </c>
      <c r="B1257" s="247" t="s">
        <v>2185</v>
      </c>
      <c r="C1257" s="248">
        <v>0</v>
      </c>
      <c r="D1257" s="248">
        <v>4094</v>
      </c>
      <c r="E1257" s="249">
        <f t="shared" si="38"/>
        <v>4094</v>
      </c>
      <c r="F1257" s="247" t="s">
        <v>2161</v>
      </c>
      <c r="G1257" s="247" t="s">
        <v>1666</v>
      </c>
      <c r="H1257" s="247">
        <v>310</v>
      </c>
      <c r="I1257" s="247" t="s">
        <v>2162</v>
      </c>
      <c r="J1257" s="247" t="s">
        <v>2214</v>
      </c>
      <c r="K1257" s="247" t="s">
        <v>1867</v>
      </c>
      <c r="L1257" s="247" t="s">
        <v>2164</v>
      </c>
      <c r="M1257" s="250">
        <v>0.3</v>
      </c>
      <c r="N1257" s="251">
        <f t="shared" si="39"/>
        <v>1228.2</v>
      </c>
    </row>
    <row r="1258" spans="1:14" ht="15">
      <c r="A1258" s="247" t="s">
        <v>2216</v>
      </c>
      <c r="B1258" s="247" t="s">
        <v>2217</v>
      </c>
      <c r="C1258" s="248">
        <v>0</v>
      </c>
      <c r="D1258" s="248">
        <v>6416.8</v>
      </c>
      <c r="E1258" s="249">
        <f t="shared" si="38"/>
        <v>6416.8</v>
      </c>
      <c r="F1258" s="247" t="s">
        <v>2161</v>
      </c>
      <c r="G1258" s="247" t="s">
        <v>1666</v>
      </c>
      <c r="H1258" s="247">
        <v>310</v>
      </c>
      <c r="I1258" s="247" t="s">
        <v>2162</v>
      </c>
      <c r="J1258" s="247" t="s">
        <v>2214</v>
      </c>
      <c r="K1258" s="247" t="s">
        <v>1867</v>
      </c>
      <c r="L1258" s="247" t="s">
        <v>2164</v>
      </c>
      <c r="M1258" s="250">
        <v>0.3</v>
      </c>
      <c r="N1258" s="251">
        <f t="shared" si="39"/>
        <v>1925.04</v>
      </c>
    </row>
    <row r="1259" spans="1:14" ht="15">
      <c r="A1259" s="247" t="s">
        <v>2218</v>
      </c>
      <c r="B1259" s="247" t="s">
        <v>2219</v>
      </c>
      <c r="C1259" s="248">
        <v>0</v>
      </c>
      <c r="D1259" s="248">
        <v>6416.8</v>
      </c>
      <c r="E1259" s="249">
        <f t="shared" si="38"/>
        <v>6416.8</v>
      </c>
      <c r="F1259" s="247" t="s">
        <v>2161</v>
      </c>
      <c r="G1259" s="247" t="s">
        <v>1666</v>
      </c>
      <c r="H1259" s="247">
        <v>310</v>
      </c>
      <c r="I1259" s="247" t="s">
        <v>2162</v>
      </c>
      <c r="J1259" s="247" t="s">
        <v>2214</v>
      </c>
      <c r="K1259" s="247" t="s">
        <v>1867</v>
      </c>
      <c r="L1259" s="247" t="s">
        <v>2164</v>
      </c>
      <c r="M1259" s="250">
        <v>0.3</v>
      </c>
      <c r="N1259" s="251">
        <f t="shared" si="39"/>
        <v>1925.04</v>
      </c>
    </row>
    <row r="1260" spans="1:14" ht="15">
      <c r="A1260" s="247" t="s">
        <v>2220</v>
      </c>
      <c r="B1260" s="247" t="s">
        <v>2172</v>
      </c>
      <c r="C1260" s="248">
        <v>0</v>
      </c>
      <c r="D1260" s="248">
        <v>7395</v>
      </c>
      <c r="E1260" s="249">
        <f t="shared" si="38"/>
        <v>7395</v>
      </c>
      <c r="F1260" s="247" t="s">
        <v>2161</v>
      </c>
      <c r="G1260" s="247" t="s">
        <v>1666</v>
      </c>
      <c r="H1260" s="247">
        <v>310</v>
      </c>
      <c r="I1260" s="247" t="s">
        <v>2162</v>
      </c>
      <c r="J1260" s="247" t="s">
        <v>2214</v>
      </c>
      <c r="K1260" s="247" t="s">
        <v>1867</v>
      </c>
      <c r="L1260" s="247" t="s">
        <v>2164</v>
      </c>
      <c r="M1260" s="250">
        <v>0.3</v>
      </c>
      <c r="N1260" s="251">
        <f t="shared" si="39"/>
        <v>2218.5</v>
      </c>
    </row>
    <row r="1261" spans="1:14" ht="15">
      <c r="A1261" s="247" t="s">
        <v>2220</v>
      </c>
      <c r="B1261" s="247" t="s">
        <v>2172</v>
      </c>
      <c r="C1261" s="248">
        <v>0</v>
      </c>
      <c r="D1261" s="248">
        <v>3596.4</v>
      </c>
      <c r="E1261" s="249">
        <f t="shared" si="38"/>
        <v>3596.4</v>
      </c>
      <c r="F1261" s="247" t="s">
        <v>2161</v>
      </c>
      <c r="G1261" s="247" t="s">
        <v>1666</v>
      </c>
      <c r="H1261" s="247">
        <v>310</v>
      </c>
      <c r="I1261" s="247" t="s">
        <v>2162</v>
      </c>
      <c r="J1261" s="247" t="s">
        <v>2214</v>
      </c>
      <c r="K1261" s="247" t="s">
        <v>1867</v>
      </c>
      <c r="L1261" s="247" t="s">
        <v>2164</v>
      </c>
      <c r="M1261" s="250">
        <v>0.3</v>
      </c>
      <c r="N1261" s="251">
        <f t="shared" si="39"/>
        <v>1078.92</v>
      </c>
    </row>
    <row r="1262" spans="1:14" ht="15">
      <c r="A1262" s="247" t="s">
        <v>2221</v>
      </c>
      <c r="B1262" s="247" t="s">
        <v>2211</v>
      </c>
      <c r="C1262" s="248">
        <v>0</v>
      </c>
      <c r="D1262" s="248">
        <v>3596.4</v>
      </c>
      <c r="E1262" s="249">
        <f t="shared" si="38"/>
        <v>3596.4</v>
      </c>
      <c r="F1262" s="247" t="s">
        <v>2161</v>
      </c>
      <c r="G1262" s="247" t="s">
        <v>1666</v>
      </c>
      <c r="H1262" s="247">
        <v>310</v>
      </c>
      <c r="I1262" s="247" t="s">
        <v>2162</v>
      </c>
      <c r="J1262" s="247" t="s">
        <v>2214</v>
      </c>
      <c r="K1262" s="247" t="s">
        <v>1867</v>
      </c>
      <c r="L1262" s="247" t="s">
        <v>2164</v>
      </c>
      <c r="M1262" s="250">
        <v>0.3</v>
      </c>
      <c r="N1262" s="251">
        <f t="shared" si="39"/>
        <v>1078.92</v>
      </c>
    </row>
    <row r="1263" spans="1:14" ht="15">
      <c r="A1263" s="247" t="s">
        <v>2221</v>
      </c>
      <c r="B1263" s="247" t="s">
        <v>2211</v>
      </c>
      <c r="C1263" s="248">
        <v>0</v>
      </c>
      <c r="D1263" s="248">
        <v>5012.4</v>
      </c>
      <c r="E1263" s="249">
        <f t="shared" si="38"/>
        <v>5012.4</v>
      </c>
      <c r="F1263" s="247" t="s">
        <v>2161</v>
      </c>
      <c r="G1263" s="247" t="s">
        <v>1666</v>
      </c>
      <c r="H1263" s="247">
        <v>310</v>
      </c>
      <c r="I1263" s="247" t="s">
        <v>2162</v>
      </c>
      <c r="J1263" s="247" t="s">
        <v>2214</v>
      </c>
      <c r="K1263" s="247" t="s">
        <v>1867</v>
      </c>
      <c r="L1263" s="247" t="s">
        <v>2164</v>
      </c>
      <c r="M1263" s="250">
        <v>0.3</v>
      </c>
      <c r="N1263" s="251">
        <f t="shared" si="39"/>
        <v>1503.7199999999998</v>
      </c>
    </row>
    <row r="1264" spans="1:14" ht="15">
      <c r="A1264" s="247" t="s">
        <v>2222</v>
      </c>
      <c r="B1264" s="247" t="s">
        <v>2223</v>
      </c>
      <c r="C1264" s="248">
        <v>0</v>
      </c>
      <c r="D1264" s="248">
        <v>3668.92</v>
      </c>
      <c r="E1264" s="249">
        <f t="shared" si="38"/>
        <v>3668.92</v>
      </c>
      <c r="F1264" s="247" t="s">
        <v>2161</v>
      </c>
      <c r="G1264" s="247" t="s">
        <v>1666</v>
      </c>
      <c r="H1264" s="247">
        <v>310</v>
      </c>
      <c r="I1264" s="247" t="s">
        <v>2162</v>
      </c>
      <c r="J1264" s="247" t="s">
        <v>2214</v>
      </c>
      <c r="K1264" s="247" t="s">
        <v>1867</v>
      </c>
      <c r="L1264" s="247" t="s">
        <v>2164</v>
      </c>
      <c r="M1264" s="250">
        <v>0.3</v>
      </c>
      <c r="N1264" s="251">
        <f t="shared" si="39"/>
        <v>1100.676</v>
      </c>
    </row>
    <row r="1265" spans="1:14" ht="15">
      <c r="A1265" s="247" t="s">
        <v>2222</v>
      </c>
      <c r="B1265" s="247" t="s">
        <v>2223</v>
      </c>
      <c r="C1265" s="248">
        <v>0</v>
      </c>
      <c r="D1265" s="248">
        <v>5113.37</v>
      </c>
      <c r="E1265" s="249">
        <f t="shared" si="38"/>
        <v>5113.37</v>
      </c>
      <c r="F1265" s="247" t="s">
        <v>2161</v>
      </c>
      <c r="G1265" s="247" t="s">
        <v>1666</v>
      </c>
      <c r="H1265" s="247">
        <v>310</v>
      </c>
      <c r="I1265" s="247" t="s">
        <v>2162</v>
      </c>
      <c r="J1265" s="247" t="s">
        <v>2214</v>
      </c>
      <c r="K1265" s="247" t="s">
        <v>1867</v>
      </c>
      <c r="L1265" s="247" t="s">
        <v>2164</v>
      </c>
      <c r="M1265" s="250">
        <v>0.3</v>
      </c>
      <c r="N1265" s="251">
        <f t="shared" si="39"/>
        <v>1534.011</v>
      </c>
    </row>
    <row r="1266" spans="1:14" ht="15">
      <c r="A1266" s="247" t="s">
        <v>2224</v>
      </c>
      <c r="B1266" s="247" t="s">
        <v>2225</v>
      </c>
      <c r="C1266" s="248">
        <v>0</v>
      </c>
      <c r="D1266" s="248">
        <v>6970.8</v>
      </c>
      <c r="E1266" s="249">
        <f t="shared" si="38"/>
        <v>6970.8</v>
      </c>
      <c r="F1266" s="247" t="s">
        <v>2161</v>
      </c>
      <c r="G1266" s="247" t="s">
        <v>1666</v>
      </c>
      <c r="H1266" s="247">
        <v>310</v>
      </c>
      <c r="I1266" s="247" t="s">
        <v>2162</v>
      </c>
      <c r="J1266" s="247" t="s">
        <v>2226</v>
      </c>
      <c r="K1266" s="247" t="s">
        <v>1867</v>
      </c>
      <c r="L1266" s="247" t="s">
        <v>2164</v>
      </c>
      <c r="M1266" s="250">
        <v>0.3</v>
      </c>
      <c r="N1266" s="251">
        <f t="shared" si="39"/>
        <v>2091.24</v>
      </c>
    </row>
    <row r="1267" spans="1:14" ht="15">
      <c r="A1267" s="247" t="s">
        <v>2227</v>
      </c>
      <c r="B1267" s="247" t="s">
        <v>2228</v>
      </c>
      <c r="C1267" s="248">
        <v>0</v>
      </c>
      <c r="D1267" s="248">
        <v>3485.4</v>
      </c>
      <c r="E1267" s="249">
        <f t="shared" si="38"/>
        <v>3485.4</v>
      </c>
      <c r="F1267" s="247" t="s">
        <v>2161</v>
      </c>
      <c r="G1267" s="247" t="s">
        <v>1666</v>
      </c>
      <c r="H1267" s="247">
        <v>310</v>
      </c>
      <c r="I1267" s="247" t="s">
        <v>2162</v>
      </c>
      <c r="J1267" s="247" t="s">
        <v>2226</v>
      </c>
      <c r="K1267" s="247" t="s">
        <v>1867</v>
      </c>
      <c r="L1267" s="247" t="s">
        <v>2164</v>
      </c>
      <c r="M1267" s="250">
        <v>0.3</v>
      </c>
      <c r="N1267" s="251">
        <f t="shared" si="39"/>
        <v>1045.62</v>
      </c>
    </row>
    <row r="1268" spans="1:14" ht="15">
      <c r="A1268" s="247" t="s">
        <v>2227</v>
      </c>
      <c r="B1268" s="247" t="s">
        <v>2228</v>
      </c>
      <c r="C1268" s="248">
        <v>0</v>
      </c>
      <c r="D1268" s="248">
        <v>3679.6</v>
      </c>
      <c r="E1268" s="249">
        <f t="shared" si="38"/>
        <v>3679.6</v>
      </c>
      <c r="F1268" s="247" t="s">
        <v>2161</v>
      </c>
      <c r="G1268" s="247" t="s">
        <v>1666</v>
      </c>
      <c r="H1268" s="247">
        <v>310</v>
      </c>
      <c r="I1268" s="247" t="s">
        <v>2162</v>
      </c>
      <c r="J1268" s="247" t="s">
        <v>2226</v>
      </c>
      <c r="K1268" s="247" t="s">
        <v>1867</v>
      </c>
      <c r="L1268" s="247" t="s">
        <v>2164</v>
      </c>
      <c r="M1268" s="250">
        <v>0.3</v>
      </c>
      <c r="N1268" s="251">
        <f t="shared" si="39"/>
        <v>1103.8799999999999</v>
      </c>
    </row>
    <row r="1269" spans="1:14" ht="15">
      <c r="A1269" s="247" t="s">
        <v>2229</v>
      </c>
      <c r="B1269" s="247" t="s">
        <v>2230</v>
      </c>
      <c r="C1269" s="248">
        <v>0</v>
      </c>
      <c r="D1269" s="248">
        <v>3679.6</v>
      </c>
      <c r="E1269" s="249">
        <f t="shared" si="38"/>
        <v>3679.6</v>
      </c>
      <c r="F1269" s="247" t="s">
        <v>2161</v>
      </c>
      <c r="G1269" s="247" t="s">
        <v>1666</v>
      </c>
      <c r="H1269" s="247">
        <v>310</v>
      </c>
      <c r="I1269" s="247" t="s">
        <v>2162</v>
      </c>
      <c r="J1269" s="247" t="s">
        <v>2226</v>
      </c>
      <c r="K1269" s="247" t="s">
        <v>1867</v>
      </c>
      <c r="L1269" s="247" t="s">
        <v>2164</v>
      </c>
      <c r="M1269" s="250">
        <v>0.3</v>
      </c>
      <c r="N1269" s="251">
        <f t="shared" si="39"/>
        <v>1103.8799999999999</v>
      </c>
    </row>
    <row r="1270" spans="1:14" ht="15">
      <c r="A1270" s="247" t="s">
        <v>2229</v>
      </c>
      <c r="B1270" s="247" t="s">
        <v>2230</v>
      </c>
      <c r="C1270" s="248">
        <v>0</v>
      </c>
      <c r="D1270" s="248">
        <v>1709.4</v>
      </c>
      <c r="E1270" s="249">
        <f t="shared" si="38"/>
        <v>1709.4</v>
      </c>
      <c r="F1270" s="247" t="s">
        <v>2161</v>
      </c>
      <c r="G1270" s="247" t="s">
        <v>1666</v>
      </c>
      <c r="H1270" s="247">
        <v>310</v>
      </c>
      <c r="I1270" s="247" t="s">
        <v>2162</v>
      </c>
      <c r="J1270" s="247" t="s">
        <v>2226</v>
      </c>
      <c r="K1270" s="247" t="s">
        <v>1867</v>
      </c>
      <c r="L1270" s="247" t="s">
        <v>2164</v>
      </c>
      <c r="M1270" s="250">
        <v>0.3</v>
      </c>
      <c r="N1270" s="251">
        <f t="shared" si="39"/>
        <v>512.82</v>
      </c>
    </row>
    <row r="1271" spans="1:14" ht="15">
      <c r="A1271" s="247" t="s">
        <v>2231</v>
      </c>
      <c r="B1271" s="247" t="s">
        <v>2232</v>
      </c>
      <c r="C1271" s="248">
        <v>0</v>
      </c>
      <c r="D1271" s="248">
        <v>1742.7</v>
      </c>
      <c r="E1271" s="249">
        <f t="shared" si="38"/>
        <v>1742.7</v>
      </c>
      <c r="F1271" s="247" t="s">
        <v>2161</v>
      </c>
      <c r="G1271" s="247" t="s">
        <v>1666</v>
      </c>
      <c r="H1271" s="247">
        <v>310</v>
      </c>
      <c r="I1271" s="247" t="s">
        <v>2162</v>
      </c>
      <c r="J1271" s="247" t="s">
        <v>2226</v>
      </c>
      <c r="K1271" s="247" t="s">
        <v>1867</v>
      </c>
      <c r="L1271" s="247" t="s">
        <v>2164</v>
      </c>
      <c r="M1271" s="250">
        <v>0.3</v>
      </c>
      <c r="N1271" s="251">
        <f t="shared" si="39"/>
        <v>522.81</v>
      </c>
    </row>
    <row r="1272" spans="1:14" ht="15">
      <c r="A1272" s="247" t="s">
        <v>2231</v>
      </c>
      <c r="B1272" s="247" t="s">
        <v>2232</v>
      </c>
      <c r="C1272" s="248">
        <v>0</v>
      </c>
      <c r="D1272" s="248">
        <v>3679.6</v>
      </c>
      <c r="E1272" s="249">
        <f t="shared" si="38"/>
        <v>3679.6</v>
      </c>
      <c r="F1272" s="247" t="s">
        <v>2161</v>
      </c>
      <c r="G1272" s="247" t="s">
        <v>1666</v>
      </c>
      <c r="H1272" s="247">
        <v>310</v>
      </c>
      <c r="I1272" s="247" t="s">
        <v>2162</v>
      </c>
      <c r="J1272" s="247" t="s">
        <v>2226</v>
      </c>
      <c r="K1272" s="247" t="s">
        <v>1867</v>
      </c>
      <c r="L1272" s="247" t="s">
        <v>2164</v>
      </c>
      <c r="M1272" s="250">
        <v>0.3</v>
      </c>
      <c r="N1272" s="251">
        <f t="shared" si="39"/>
        <v>1103.8799999999999</v>
      </c>
    </row>
    <row r="1273" spans="1:14" ht="15">
      <c r="A1273" s="247" t="s">
        <v>2233</v>
      </c>
      <c r="B1273" s="247" t="s">
        <v>2185</v>
      </c>
      <c r="C1273" s="248">
        <v>0</v>
      </c>
      <c r="D1273" s="248">
        <v>3679.6</v>
      </c>
      <c r="E1273" s="249">
        <f t="shared" si="38"/>
        <v>3679.6</v>
      </c>
      <c r="F1273" s="247" t="s">
        <v>2161</v>
      </c>
      <c r="G1273" s="247" t="s">
        <v>1666</v>
      </c>
      <c r="H1273" s="247">
        <v>310</v>
      </c>
      <c r="I1273" s="247" t="s">
        <v>2162</v>
      </c>
      <c r="J1273" s="247" t="s">
        <v>2226</v>
      </c>
      <c r="K1273" s="247" t="s">
        <v>1867</v>
      </c>
      <c r="L1273" s="247" t="s">
        <v>2164</v>
      </c>
      <c r="M1273" s="250">
        <v>0.3</v>
      </c>
      <c r="N1273" s="251">
        <f t="shared" si="39"/>
        <v>1103.8799999999999</v>
      </c>
    </row>
    <row r="1274" spans="1:14" ht="15">
      <c r="A1274" s="247" t="s">
        <v>2233</v>
      </c>
      <c r="B1274" s="247" t="s">
        <v>2185</v>
      </c>
      <c r="C1274" s="248">
        <v>0</v>
      </c>
      <c r="D1274" s="248">
        <v>2326.6</v>
      </c>
      <c r="E1274" s="249">
        <f t="shared" si="38"/>
        <v>2326.6</v>
      </c>
      <c r="F1274" s="247" t="s">
        <v>2161</v>
      </c>
      <c r="G1274" s="247" t="s">
        <v>1666</v>
      </c>
      <c r="H1274" s="247">
        <v>310</v>
      </c>
      <c r="I1274" s="247" t="s">
        <v>2162</v>
      </c>
      <c r="J1274" s="247" t="s">
        <v>2226</v>
      </c>
      <c r="K1274" s="247" t="s">
        <v>1867</v>
      </c>
      <c r="L1274" s="247" t="s">
        <v>2164</v>
      </c>
      <c r="M1274" s="250">
        <v>0.3</v>
      </c>
      <c r="N1274" s="251">
        <f t="shared" si="39"/>
        <v>697.9799999999999</v>
      </c>
    </row>
    <row r="1275" spans="1:14" ht="15">
      <c r="A1275" s="247" t="s">
        <v>2234</v>
      </c>
      <c r="B1275" s="247" t="s">
        <v>2217</v>
      </c>
      <c r="C1275" s="248">
        <v>0</v>
      </c>
      <c r="D1275" s="248">
        <v>7359.2</v>
      </c>
      <c r="E1275" s="249">
        <f t="shared" si="38"/>
        <v>7359.2</v>
      </c>
      <c r="F1275" s="247" t="s">
        <v>2161</v>
      </c>
      <c r="G1275" s="247" t="s">
        <v>1666</v>
      </c>
      <c r="H1275" s="247">
        <v>310</v>
      </c>
      <c r="I1275" s="247" t="s">
        <v>2162</v>
      </c>
      <c r="J1275" s="247" t="s">
        <v>2226</v>
      </c>
      <c r="K1275" s="247" t="s">
        <v>1867</v>
      </c>
      <c r="L1275" s="247" t="s">
        <v>2164</v>
      </c>
      <c r="M1275" s="250">
        <v>0.3</v>
      </c>
      <c r="N1275" s="251">
        <f t="shared" si="39"/>
        <v>2207.7599999999998</v>
      </c>
    </row>
    <row r="1276" spans="1:14" ht="15">
      <c r="A1276" s="247" t="s">
        <v>2235</v>
      </c>
      <c r="B1276" s="247" t="s">
        <v>2236</v>
      </c>
      <c r="C1276" s="248">
        <v>0</v>
      </c>
      <c r="D1276" s="248">
        <v>7359.2</v>
      </c>
      <c r="E1276" s="249">
        <f t="shared" si="38"/>
        <v>7359.2</v>
      </c>
      <c r="F1276" s="247" t="s">
        <v>2161</v>
      </c>
      <c r="G1276" s="247" t="s">
        <v>1666</v>
      </c>
      <c r="H1276" s="247">
        <v>310</v>
      </c>
      <c r="I1276" s="247" t="s">
        <v>2162</v>
      </c>
      <c r="J1276" s="247" t="s">
        <v>2226</v>
      </c>
      <c r="K1276" s="247" t="s">
        <v>1867</v>
      </c>
      <c r="L1276" s="247" t="s">
        <v>2164</v>
      </c>
      <c r="M1276" s="250">
        <v>0.3</v>
      </c>
      <c r="N1276" s="251">
        <f t="shared" si="39"/>
        <v>2207.7599999999998</v>
      </c>
    </row>
    <row r="1277" spans="1:14" ht="15">
      <c r="A1277" s="247" t="s">
        <v>2237</v>
      </c>
      <c r="B1277" s="247" t="s">
        <v>2172</v>
      </c>
      <c r="C1277" s="248">
        <v>0</v>
      </c>
      <c r="D1277" s="248">
        <v>6925</v>
      </c>
      <c r="E1277" s="249">
        <f t="shared" si="38"/>
        <v>6925</v>
      </c>
      <c r="F1277" s="247" t="s">
        <v>2161</v>
      </c>
      <c r="G1277" s="247" t="s">
        <v>1666</v>
      </c>
      <c r="H1277" s="247">
        <v>310</v>
      </c>
      <c r="I1277" s="247" t="s">
        <v>2162</v>
      </c>
      <c r="J1277" s="247" t="s">
        <v>2226</v>
      </c>
      <c r="K1277" s="247" t="s">
        <v>1867</v>
      </c>
      <c r="L1277" s="247" t="s">
        <v>2164</v>
      </c>
      <c r="M1277" s="250">
        <v>0.3</v>
      </c>
      <c r="N1277" s="251">
        <f t="shared" si="39"/>
        <v>2077.5</v>
      </c>
    </row>
    <row r="1278" spans="1:14" ht="15">
      <c r="A1278" s="247" t="s">
        <v>2237</v>
      </c>
      <c r="B1278" s="247" t="s">
        <v>2172</v>
      </c>
      <c r="C1278" s="248">
        <v>0</v>
      </c>
      <c r="D1278" s="248">
        <v>3679.6</v>
      </c>
      <c r="E1278" s="249">
        <f t="shared" si="38"/>
        <v>3679.6</v>
      </c>
      <c r="F1278" s="247" t="s">
        <v>2161</v>
      </c>
      <c r="G1278" s="247" t="s">
        <v>1666</v>
      </c>
      <c r="H1278" s="247">
        <v>310</v>
      </c>
      <c r="I1278" s="247" t="s">
        <v>2162</v>
      </c>
      <c r="J1278" s="247" t="s">
        <v>2226</v>
      </c>
      <c r="K1278" s="247" t="s">
        <v>1867</v>
      </c>
      <c r="L1278" s="247" t="s">
        <v>2164</v>
      </c>
      <c r="M1278" s="250">
        <v>0.3</v>
      </c>
      <c r="N1278" s="251">
        <f t="shared" si="39"/>
        <v>1103.8799999999999</v>
      </c>
    </row>
    <row r="1279" spans="1:14" ht="15">
      <c r="A1279" s="247" t="s">
        <v>2238</v>
      </c>
      <c r="B1279" s="247" t="s">
        <v>2223</v>
      </c>
      <c r="C1279" s="248">
        <v>0</v>
      </c>
      <c r="D1279" s="248">
        <v>3753.64</v>
      </c>
      <c r="E1279" s="249">
        <f t="shared" si="38"/>
        <v>3753.64</v>
      </c>
      <c r="F1279" s="247" t="s">
        <v>2161</v>
      </c>
      <c r="G1279" s="247" t="s">
        <v>1666</v>
      </c>
      <c r="H1279" s="247">
        <v>310</v>
      </c>
      <c r="I1279" s="247" t="s">
        <v>2162</v>
      </c>
      <c r="J1279" s="247" t="s">
        <v>2226</v>
      </c>
      <c r="K1279" s="247" t="s">
        <v>1867</v>
      </c>
      <c r="L1279" s="247" t="s">
        <v>2164</v>
      </c>
      <c r="M1279" s="250">
        <v>0.3</v>
      </c>
      <c r="N1279" s="251">
        <f t="shared" si="39"/>
        <v>1126.0919999999999</v>
      </c>
    </row>
    <row r="1280" spans="1:14" ht="15">
      <c r="A1280" s="247" t="s">
        <v>2238</v>
      </c>
      <c r="B1280" s="247" t="s">
        <v>2223</v>
      </c>
      <c r="C1280" s="248">
        <v>0</v>
      </c>
      <c r="D1280" s="248">
        <v>5231.38</v>
      </c>
      <c r="E1280" s="249">
        <f t="shared" si="38"/>
        <v>5231.38</v>
      </c>
      <c r="F1280" s="247" t="s">
        <v>2161</v>
      </c>
      <c r="G1280" s="247" t="s">
        <v>1666</v>
      </c>
      <c r="H1280" s="247">
        <v>310</v>
      </c>
      <c r="I1280" s="247" t="s">
        <v>2162</v>
      </c>
      <c r="J1280" s="247" t="s">
        <v>2226</v>
      </c>
      <c r="K1280" s="247" t="s">
        <v>1867</v>
      </c>
      <c r="L1280" s="247" t="s">
        <v>2164</v>
      </c>
      <c r="M1280" s="250">
        <v>0.3</v>
      </c>
      <c r="N1280" s="251">
        <f t="shared" si="39"/>
        <v>1569.414</v>
      </c>
    </row>
    <row r="1281" spans="1:14" ht="15">
      <c r="A1281" s="247" t="s">
        <v>2251</v>
      </c>
      <c r="B1281" s="247" t="s">
        <v>2252</v>
      </c>
      <c r="C1281" s="248">
        <v>10693.62492</v>
      </c>
      <c r="D1281" s="248">
        <v>27141.18</v>
      </c>
      <c r="E1281" s="249">
        <f t="shared" si="38"/>
        <v>16447.55508</v>
      </c>
      <c r="F1281" s="247" t="s">
        <v>2161</v>
      </c>
      <c r="G1281" s="247" t="s">
        <v>1669</v>
      </c>
      <c r="H1281" s="247">
        <v>390</v>
      </c>
      <c r="I1281" s="247" t="s">
        <v>2253</v>
      </c>
      <c r="J1281" s="247" t="s">
        <v>1906</v>
      </c>
      <c r="K1281" s="247" t="s">
        <v>1867</v>
      </c>
      <c r="L1281" s="247" t="s">
        <v>2164</v>
      </c>
      <c r="M1281" s="250">
        <v>0.3</v>
      </c>
      <c r="N1281" s="251">
        <f t="shared" si="39"/>
        <v>4934.266524</v>
      </c>
    </row>
    <row r="1282" spans="1:14" ht="15">
      <c r="A1282" s="247" t="s">
        <v>2251</v>
      </c>
      <c r="B1282" s="247" t="s">
        <v>2252</v>
      </c>
      <c r="C1282" s="248">
        <v>0</v>
      </c>
      <c r="D1282" s="248">
        <v>0</v>
      </c>
      <c r="E1282" s="249">
        <f aca="true" t="shared" si="40" ref="E1282:E1345">+D1282-C1282</f>
        <v>0</v>
      </c>
      <c r="F1282" s="247" t="s">
        <v>2161</v>
      </c>
      <c r="G1282" s="247" t="s">
        <v>1669</v>
      </c>
      <c r="H1282" s="247">
        <v>390</v>
      </c>
      <c r="I1282" s="247" t="s">
        <v>2253</v>
      </c>
      <c r="J1282" s="247" t="s">
        <v>1906</v>
      </c>
      <c r="K1282" s="247" t="s">
        <v>1867</v>
      </c>
      <c r="L1282" s="247" t="s">
        <v>2164</v>
      </c>
      <c r="M1282" s="250">
        <v>0.3</v>
      </c>
      <c r="N1282" s="251">
        <f aca="true" t="shared" si="41" ref="N1282:N1345">+M1282*E1282</f>
        <v>0</v>
      </c>
    </row>
    <row r="1283" spans="1:14" ht="15">
      <c r="A1283" s="247" t="s">
        <v>2251</v>
      </c>
      <c r="B1283" s="247" t="s">
        <v>2252</v>
      </c>
      <c r="C1283" s="248">
        <v>0</v>
      </c>
      <c r="D1283" s="248">
        <v>0</v>
      </c>
      <c r="E1283" s="249">
        <f t="shared" si="40"/>
        <v>0</v>
      </c>
      <c r="F1283" s="247" t="s">
        <v>2161</v>
      </c>
      <c r="G1283" s="247" t="s">
        <v>1669</v>
      </c>
      <c r="H1283" s="247">
        <v>390</v>
      </c>
      <c r="I1283" s="247" t="s">
        <v>2253</v>
      </c>
      <c r="J1283" s="247" t="s">
        <v>1906</v>
      </c>
      <c r="K1283" s="247" t="s">
        <v>1867</v>
      </c>
      <c r="L1283" s="247" t="s">
        <v>2164</v>
      </c>
      <c r="M1283" s="250">
        <v>0.3</v>
      </c>
      <c r="N1283" s="251">
        <f t="shared" si="41"/>
        <v>0</v>
      </c>
    </row>
    <row r="1284" spans="1:14" ht="15">
      <c r="A1284" s="247" t="s">
        <v>2251</v>
      </c>
      <c r="B1284" s="247" t="s">
        <v>2252</v>
      </c>
      <c r="C1284" s="248">
        <v>15451.15128</v>
      </c>
      <c r="D1284" s="248">
        <v>39216.12</v>
      </c>
      <c r="E1284" s="249">
        <f t="shared" si="40"/>
        <v>23764.968720000004</v>
      </c>
      <c r="F1284" s="247" t="s">
        <v>2161</v>
      </c>
      <c r="G1284" s="247" t="s">
        <v>1669</v>
      </c>
      <c r="H1284" s="247">
        <v>390</v>
      </c>
      <c r="I1284" s="247" t="s">
        <v>2253</v>
      </c>
      <c r="J1284" s="247" t="s">
        <v>1906</v>
      </c>
      <c r="K1284" s="247" t="s">
        <v>1867</v>
      </c>
      <c r="L1284" s="247" t="s">
        <v>2164</v>
      </c>
      <c r="M1284" s="250">
        <v>0.3</v>
      </c>
      <c r="N1284" s="251">
        <f t="shared" si="41"/>
        <v>7129.490616000001</v>
      </c>
    </row>
    <row r="1285" spans="1:14" ht="15">
      <c r="A1285" s="247" t="s">
        <v>2017</v>
      </c>
      <c r="B1285" s="247" t="s">
        <v>2018</v>
      </c>
      <c r="C1285" s="248">
        <v>0</v>
      </c>
      <c r="D1285" s="248">
        <v>181.92</v>
      </c>
      <c r="E1285" s="249">
        <f t="shared" si="40"/>
        <v>181.92</v>
      </c>
      <c r="F1285" s="247" t="s">
        <v>2019</v>
      </c>
      <c r="G1285" s="247" t="s">
        <v>1670</v>
      </c>
      <c r="H1285" s="247" t="s">
        <v>1671</v>
      </c>
      <c r="I1285" s="247" t="s">
        <v>2020</v>
      </c>
      <c r="J1285" s="247" t="s">
        <v>2021</v>
      </c>
      <c r="K1285" s="247" t="s">
        <v>1867</v>
      </c>
      <c r="L1285" s="247" t="s">
        <v>2022</v>
      </c>
      <c r="M1285" s="250">
        <v>0.18</v>
      </c>
      <c r="N1285" s="251">
        <f t="shared" si="41"/>
        <v>32.745599999999996</v>
      </c>
    </row>
    <row r="1286" spans="1:14" ht="15">
      <c r="A1286" s="247" t="s">
        <v>2017</v>
      </c>
      <c r="B1286" s="247" t="s">
        <v>2018</v>
      </c>
      <c r="C1286" s="248">
        <v>0</v>
      </c>
      <c r="D1286" s="248">
        <v>415.3</v>
      </c>
      <c r="E1286" s="249">
        <f t="shared" si="40"/>
        <v>415.3</v>
      </c>
      <c r="F1286" s="247" t="s">
        <v>2019</v>
      </c>
      <c r="G1286" s="247" t="s">
        <v>1670</v>
      </c>
      <c r="H1286" s="247" t="s">
        <v>1671</v>
      </c>
      <c r="I1286" s="247" t="s">
        <v>2020</v>
      </c>
      <c r="J1286" s="247" t="s">
        <v>2021</v>
      </c>
      <c r="K1286" s="247" t="s">
        <v>1867</v>
      </c>
      <c r="L1286" s="247" t="s">
        <v>2022</v>
      </c>
      <c r="M1286" s="250">
        <v>0.18</v>
      </c>
      <c r="N1286" s="251">
        <f t="shared" si="41"/>
        <v>74.754</v>
      </c>
    </row>
    <row r="1287" spans="1:14" ht="15">
      <c r="A1287" s="247" t="s">
        <v>2017</v>
      </c>
      <c r="B1287" s="247" t="s">
        <v>2018</v>
      </c>
      <c r="C1287" s="248">
        <v>0</v>
      </c>
      <c r="D1287" s="248">
        <v>196.51</v>
      </c>
      <c r="E1287" s="249">
        <f t="shared" si="40"/>
        <v>196.51</v>
      </c>
      <c r="F1287" s="247" t="s">
        <v>2019</v>
      </c>
      <c r="G1287" s="247" t="s">
        <v>1670</v>
      </c>
      <c r="H1287" s="247" t="s">
        <v>1671</v>
      </c>
      <c r="I1287" s="247" t="s">
        <v>2020</v>
      </c>
      <c r="J1287" s="247" t="s">
        <v>2021</v>
      </c>
      <c r="K1287" s="247" t="s">
        <v>1867</v>
      </c>
      <c r="L1287" s="247" t="s">
        <v>2022</v>
      </c>
      <c r="M1287" s="250">
        <v>0.18</v>
      </c>
      <c r="N1287" s="251">
        <f t="shared" si="41"/>
        <v>35.3718</v>
      </c>
    </row>
    <row r="1288" spans="1:14" ht="15">
      <c r="A1288" s="247" t="s">
        <v>2017</v>
      </c>
      <c r="B1288" s="247" t="s">
        <v>2018</v>
      </c>
      <c r="C1288" s="248">
        <v>0</v>
      </c>
      <c r="D1288" s="248">
        <v>268.86</v>
      </c>
      <c r="E1288" s="249">
        <f t="shared" si="40"/>
        <v>268.86</v>
      </c>
      <c r="F1288" s="247" t="s">
        <v>2019</v>
      </c>
      <c r="G1288" s="247" t="s">
        <v>1670</v>
      </c>
      <c r="H1288" s="247" t="s">
        <v>1671</v>
      </c>
      <c r="I1288" s="247" t="s">
        <v>2020</v>
      </c>
      <c r="J1288" s="247" t="s">
        <v>2021</v>
      </c>
      <c r="K1288" s="247" t="s">
        <v>1867</v>
      </c>
      <c r="L1288" s="247" t="s">
        <v>2022</v>
      </c>
      <c r="M1288" s="250">
        <v>0.18</v>
      </c>
      <c r="N1288" s="251">
        <f t="shared" si="41"/>
        <v>48.394800000000004</v>
      </c>
    </row>
    <row r="1289" spans="1:14" ht="15">
      <c r="A1289" s="247" t="s">
        <v>2023</v>
      </c>
      <c r="B1289" s="247" t="s">
        <v>2024</v>
      </c>
      <c r="C1289" s="248">
        <v>0</v>
      </c>
      <c r="D1289" s="248">
        <v>2956.2</v>
      </c>
      <c r="E1289" s="249">
        <f t="shared" si="40"/>
        <v>2956.2</v>
      </c>
      <c r="F1289" s="247" t="s">
        <v>2019</v>
      </c>
      <c r="G1289" s="247" t="s">
        <v>1670</v>
      </c>
      <c r="H1289" s="247" t="s">
        <v>1671</v>
      </c>
      <c r="I1289" s="247" t="s">
        <v>2020</v>
      </c>
      <c r="J1289" s="247" t="s">
        <v>2021</v>
      </c>
      <c r="K1289" s="247" t="s">
        <v>1867</v>
      </c>
      <c r="L1289" s="247" t="s">
        <v>2022</v>
      </c>
      <c r="M1289" s="250">
        <v>0.18</v>
      </c>
      <c r="N1289" s="251">
        <f t="shared" si="41"/>
        <v>532.116</v>
      </c>
    </row>
    <row r="1290" spans="1:14" ht="15">
      <c r="A1290" s="247" t="s">
        <v>2023</v>
      </c>
      <c r="B1290" s="247" t="s">
        <v>2024</v>
      </c>
      <c r="C1290" s="248">
        <v>0</v>
      </c>
      <c r="D1290" s="248">
        <v>10728.48</v>
      </c>
      <c r="E1290" s="249">
        <f t="shared" si="40"/>
        <v>10728.48</v>
      </c>
      <c r="F1290" s="247" t="s">
        <v>2019</v>
      </c>
      <c r="G1290" s="247" t="s">
        <v>1670</v>
      </c>
      <c r="H1290" s="247" t="s">
        <v>1671</v>
      </c>
      <c r="I1290" s="247" t="s">
        <v>2020</v>
      </c>
      <c r="J1290" s="247" t="s">
        <v>2021</v>
      </c>
      <c r="K1290" s="247" t="s">
        <v>1867</v>
      </c>
      <c r="L1290" s="247" t="s">
        <v>2022</v>
      </c>
      <c r="M1290" s="250">
        <v>0.18</v>
      </c>
      <c r="N1290" s="251">
        <f t="shared" si="41"/>
        <v>1931.1263999999999</v>
      </c>
    </row>
    <row r="1291" spans="1:14" ht="15">
      <c r="A1291" s="247" t="s">
        <v>2023</v>
      </c>
      <c r="B1291" s="247" t="s">
        <v>2024</v>
      </c>
      <c r="C1291" s="248">
        <v>0</v>
      </c>
      <c r="D1291" s="248">
        <v>7614.84</v>
      </c>
      <c r="E1291" s="249">
        <f t="shared" si="40"/>
        <v>7614.84</v>
      </c>
      <c r="F1291" s="247" t="s">
        <v>2019</v>
      </c>
      <c r="G1291" s="247" t="s">
        <v>1670</v>
      </c>
      <c r="H1291" s="247" t="s">
        <v>1671</v>
      </c>
      <c r="I1291" s="247" t="s">
        <v>2020</v>
      </c>
      <c r="J1291" s="247" t="s">
        <v>2021</v>
      </c>
      <c r="K1291" s="247" t="s">
        <v>1867</v>
      </c>
      <c r="L1291" s="247" t="s">
        <v>2022</v>
      </c>
      <c r="M1291" s="250">
        <v>0.18</v>
      </c>
      <c r="N1291" s="251">
        <f t="shared" si="41"/>
        <v>1370.6712</v>
      </c>
    </row>
    <row r="1292" spans="1:14" ht="15">
      <c r="A1292" s="247" t="s">
        <v>2023</v>
      </c>
      <c r="B1292" s="247" t="s">
        <v>2024</v>
      </c>
      <c r="C1292" s="248">
        <v>0</v>
      </c>
      <c r="D1292" s="248">
        <v>8738.08</v>
      </c>
      <c r="E1292" s="249">
        <f t="shared" si="40"/>
        <v>8738.08</v>
      </c>
      <c r="F1292" s="247" t="s">
        <v>2019</v>
      </c>
      <c r="G1292" s="247" t="s">
        <v>1670</v>
      </c>
      <c r="H1292" s="247" t="s">
        <v>1671</v>
      </c>
      <c r="I1292" s="247" t="s">
        <v>2020</v>
      </c>
      <c r="J1292" s="247" t="s">
        <v>2021</v>
      </c>
      <c r="K1292" s="247" t="s">
        <v>1867</v>
      </c>
      <c r="L1292" s="247" t="s">
        <v>2022</v>
      </c>
      <c r="M1292" s="250">
        <v>0.18</v>
      </c>
      <c r="N1292" s="251">
        <f t="shared" si="41"/>
        <v>1572.8544</v>
      </c>
    </row>
    <row r="1293" spans="1:14" ht="15">
      <c r="A1293" s="247" t="s">
        <v>2023</v>
      </c>
      <c r="B1293" s="247" t="s">
        <v>2024</v>
      </c>
      <c r="C1293" s="248">
        <v>0</v>
      </c>
      <c r="D1293" s="248">
        <v>8874</v>
      </c>
      <c r="E1293" s="249">
        <f t="shared" si="40"/>
        <v>8874</v>
      </c>
      <c r="F1293" s="247" t="s">
        <v>2019</v>
      </c>
      <c r="G1293" s="247" t="s">
        <v>1670</v>
      </c>
      <c r="H1293" s="247" t="s">
        <v>1671</v>
      </c>
      <c r="I1293" s="247" t="s">
        <v>2020</v>
      </c>
      <c r="J1293" s="247" t="s">
        <v>2021</v>
      </c>
      <c r="K1293" s="247" t="s">
        <v>1867</v>
      </c>
      <c r="L1293" s="247" t="s">
        <v>2022</v>
      </c>
      <c r="M1293" s="250">
        <v>0.18</v>
      </c>
      <c r="N1293" s="251">
        <f t="shared" si="41"/>
        <v>1597.32</v>
      </c>
    </row>
    <row r="1294" spans="1:14" ht="15">
      <c r="A1294" s="247" t="s">
        <v>2023</v>
      </c>
      <c r="B1294" s="247" t="s">
        <v>2024</v>
      </c>
      <c r="C1294" s="248">
        <v>0</v>
      </c>
      <c r="D1294" s="248">
        <v>23664</v>
      </c>
      <c r="E1294" s="249">
        <f t="shared" si="40"/>
        <v>23664</v>
      </c>
      <c r="F1294" s="247" t="s">
        <v>2019</v>
      </c>
      <c r="G1294" s="247" t="s">
        <v>1670</v>
      </c>
      <c r="H1294" s="247" t="s">
        <v>1671</v>
      </c>
      <c r="I1294" s="247" t="s">
        <v>2020</v>
      </c>
      <c r="J1294" s="247" t="s">
        <v>2021</v>
      </c>
      <c r="K1294" s="247" t="s">
        <v>1867</v>
      </c>
      <c r="L1294" s="247" t="s">
        <v>2022</v>
      </c>
      <c r="M1294" s="250">
        <v>0.18</v>
      </c>
      <c r="N1294" s="251">
        <f t="shared" si="41"/>
        <v>4259.5199999999995</v>
      </c>
    </row>
    <row r="1295" spans="1:14" ht="15">
      <c r="A1295" s="247" t="s">
        <v>2025</v>
      </c>
      <c r="B1295" s="247" t="s">
        <v>2026</v>
      </c>
      <c r="C1295" s="248">
        <v>0</v>
      </c>
      <c r="D1295" s="248">
        <v>18192</v>
      </c>
      <c r="E1295" s="249">
        <f t="shared" si="40"/>
        <v>18192</v>
      </c>
      <c r="F1295" s="247" t="s">
        <v>2019</v>
      </c>
      <c r="G1295" s="247" t="s">
        <v>1670</v>
      </c>
      <c r="H1295" s="247" t="s">
        <v>1671</v>
      </c>
      <c r="I1295" s="247" t="s">
        <v>2020</v>
      </c>
      <c r="J1295" s="247" t="s">
        <v>2021</v>
      </c>
      <c r="K1295" s="247" t="s">
        <v>1867</v>
      </c>
      <c r="L1295" s="247" t="s">
        <v>2022</v>
      </c>
      <c r="M1295" s="250">
        <v>0.18</v>
      </c>
      <c r="N1295" s="251">
        <f t="shared" si="41"/>
        <v>3274.56</v>
      </c>
    </row>
    <row r="1296" spans="1:14" ht="15">
      <c r="A1296" s="247" t="s">
        <v>2025</v>
      </c>
      <c r="B1296" s="247" t="s">
        <v>2026</v>
      </c>
      <c r="C1296" s="248">
        <v>0</v>
      </c>
      <c r="D1296" s="248">
        <v>12458.88</v>
      </c>
      <c r="E1296" s="249">
        <f t="shared" si="40"/>
        <v>12458.88</v>
      </c>
      <c r="F1296" s="247" t="s">
        <v>2019</v>
      </c>
      <c r="G1296" s="247" t="s">
        <v>1670</v>
      </c>
      <c r="H1296" s="247" t="s">
        <v>1671</v>
      </c>
      <c r="I1296" s="247" t="s">
        <v>2020</v>
      </c>
      <c r="J1296" s="247" t="s">
        <v>2021</v>
      </c>
      <c r="K1296" s="247" t="s">
        <v>1867</v>
      </c>
      <c r="L1296" s="247" t="s">
        <v>2022</v>
      </c>
      <c r="M1296" s="250">
        <v>0.18</v>
      </c>
      <c r="N1296" s="251">
        <f t="shared" si="41"/>
        <v>2242.5984</v>
      </c>
    </row>
    <row r="1297" spans="1:14" ht="15">
      <c r="A1297" s="247" t="s">
        <v>2027</v>
      </c>
      <c r="B1297" s="247" t="s">
        <v>2028</v>
      </c>
      <c r="C1297" s="248">
        <v>0</v>
      </c>
      <c r="D1297" s="248">
        <v>7395</v>
      </c>
      <c r="E1297" s="249">
        <f t="shared" si="40"/>
        <v>7395</v>
      </c>
      <c r="F1297" s="247" t="s">
        <v>2019</v>
      </c>
      <c r="G1297" s="247" t="s">
        <v>1670</v>
      </c>
      <c r="H1297" s="247" t="s">
        <v>1671</v>
      </c>
      <c r="I1297" s="247" t="s">
        <v>2020</v>
      </c>
      <c r="J1297" s="247" t="s">
        <v>2021</v>
      </c>
      <c r="K1297" s="247" t="s">
        <v>1867</v>
      </c>
      <c r="L1297" s="247" t="s">
        <v>2022</v>
      </c>
      <c r="M1297" s="250">
        <v>0.18</v>
      </c>
      <c r="N1297" s="251">
        <f t="shared" si="41"/>
        <v>1331.1</v>
      </c>
    </row>
    <row r="1298" spans="1:14" ht="15">
      <c r="A1298" s="247" t="s">
        <v>2029</v>
      </c>
      <c r="B1298" s="247" t="s">
        <v>2030</v>
      </c>
      <c r="C1298" s="248">
        <v>0</v>
      </c>
      <c r="D1298" s="248">
        <v>7081.6</v>
      </c>
      <c r="E1298" s="249">
        <f t="shared" si="40"/>
        <v>7081.6</v>
      </c>
      <c r="F1298" s="247" t="s">
        <v>2019</v>
      </c>
      <c r="G1298" s="247" t="s">
        <v>1670</v>
      </c>
      <c r="H1298" s="247" t="s">
        <v>1671</v>
      </c>
      <c r="I1298" s="247" t="s">
        <v>2020</v>
      </c>
      <c r="J1298" s="247" t="s">
        <v>2021</v>
      </c>
      <c r="K1298" s="247" t="s">
        <v>1867</v>
      </c>
      <c r="L1298" s="247" t="s">
        <v>2022</v>
      </c>
      <c r="M1298" s="250">
        <v>0.18</v>
      </c>
      <c r="N1298" s="251">
        <f t="shared" si="41"/>
        <v>1274.688</v>
      </c>
    </row>
    <row r="1299" spans="1:14" ht="15">
      <c r="A1299" s="247" t="s">
        <v>2029</v>
      </c>
      <c r="B1299" s="247" t="s">
        <v>2030</v>
      </c>
      <c r="C1299" s="248">
        <v>0</v>
      </c>
      <c r="D1299" s="248">
        <v>10052.8</v>
      </c>
      <c r="E1299" s="249">
        <f t="shared" si="40"/>
        <v>10052.8</v>
      </c>
      <c r="F1299" s="247" t="s">
        <v>2019</v>
      </c>
      <c r="G1299" s="247" t="s">
        <v>1670</v>
      </c>
      <c r="H1299" s="247" t="s">
        <v>1671</v>
      </c>
      <c r="I1299" s="247" t="s">
        <v>2020</v>
      </c>
      <c r="J1299" s="247" t="s">
        <v>2021</v>
      </c>
      <c r="K1299" s="247" t="s">
        <v>1867</v>
      </c>
      <c r="L1299" s="247" t="s">
        <v>2022</v>
      </c>
      <c r="M1299" s="250">
        <v>0.18</v>
      </c>
      <c r="N1299" s="251">
        <f t="shared" si="41"/>
        <v>1809.504</v>
      </c>
    </row>
    <row r="1300" spans="1:14" ht="15">
      <c r="A1300" s="247" t="s">
        <v>2029</v>
      </c>
      <c r="B1300" s="247" t="s">
        <v>2030</v>
      </c>
      <c r="C1300" s="248">
        <v>0</v>
      </c>
      <c r="D1300" s="248">
        <v>13753.6</v>
      </c>
      <c r="E1300" s="249">
        <f t="shared" si="40"/>
        <v>13753.6</v>
      </c>
      <c r="F1300" s="247" t="s">
        <v>2019</v>
      </c>
      <c r="G1300" s="247" t="s">
        <v>1670</v>
      </c>
      <c r="H1300" s="247" t="s">
        <v>1671</v>
      </c>
      <c r="I1300" s="247" t="s">
        <v>2020</v>
      </c>
      <c r="J1300" s="247" t="s">
        <v>2021</v>
      </c>
      <c r="K1300" s="247" t="s">
        <v>1867</v>
      </c>
      <c r="L1300" s="247" t="s">
        <v>2022</v>
      </c>
      <c r="M1300" s="250">
        <v>0.18</v>
      </c>
      <c r="N1300" s="251">
        <f t="shared" si="41"/>
        <v>2475.648</v>
      </c>
    </row>
    <row r="1301" spans="1:14" ht="15">
      <c r="A1301" s="247" t="s">
        <v>2029</v>
      </c>
      <c r="B1301" s="247" t="s">
        <v>2030</v>
      </c>
      <c r="C1301" s="248">
        <v>0</v>
      </c>
      <c r="D1301" s="248">
        <v>34625</v>
      </c>
      <c r="E1301" s="249">
        <f t="shared" si="40"/>
        <v>34625</v>
      </c>
      <c r="F1301" s="247" t="s">
        <v>2019</v>
      </c>
      <c r="G1301" s="247" t="s">
        <v>1670</v>
      </c>
      <c r="H1301" s="247" t="s">
        <v>1671</v>
      </c>
      <c r="I1301" s="247" t="s">
        <v>2020</v>
      </c>
      <c r="J1301" s="247" t="s">
        <v>2021</v>
      </c>
      <c r="K1301" s="247" t="s">
        <v>1867</v>
      </c>
      <c r="L1301" s="247" t="s">
        <v>2022</v>
      </c>
      <c r="M1301" s="250">
        <v>0.18</v>
      </c>
      <c r="N1301" s="251">
        <f t="shared" si="41"/>
        <v>6232.5</v>
      </c>
    </row>
    <row r="1302" spans="1:14" ht="15">
      <c r="A1302" s="247" t="s">
        <v>2031</v>
      </c>
      <c r="B1302" s="247" t="s">
        <v>2032</v>
      </c>
      <c r="C1302" s="248">
        <v>0</v>
      </c>
      <c r="D1302" s="248">
        <v>4248.96</v>
      </c>
      <c r="E1302" s="249">
        <f t="shared" si="40"/>
        <v>4248.96</v>
      </c>
      <c r="F1302" s="247" t="s">
        <v>2019</v>
      </c>
      <c r="G1302" s="247" t="s">
        <v>1670</v>
      </c>
      <c r="H1302" s="247" t="s">
        <v>1671</v>
      </c>
      <c r="I1302" s="247" t="s">
        <v>2020</v>
      </c>
      <c r="J1302" s="247" t="s">
        <v>2021</v>
      </c>
      <c r="K1302" s="247" t="s">
        <v>1867</v>
      </c>
      <c r="L1302" s="247" t="s">
        <v>2022</v>
      </c>
      <c r="M1302" s="250">
        <v>0.18</v>
      </c>
      <c r="N1302" s="251">
        <f t="shared" si="41"/>
        <v>764.8127999999999</v>
      </c>
    </row>
    <row r="1303" spans="1:14" ht="15">
      <c r="A1303" s="247" t="s">
        <v>2031</v>
      </c>
      <c r="B1303" s="247" t="s">
        <v>2032</v>
      </c>
      <c r="C1303" s="248">
        <v>0</v>
      </c>
      <c r="D1303" s="248">
        <v>5026.4</v>
      </c>
      <c r="E1303" s="249">
        <f t="shared" si="40"/>
        <v>5026.4</v>
      </c>
      <c r="F1303" s="247" t="s">
        <v>2019</v>
      </c>
      <c r="G1303" s="247" t="s">
        <v>1670</v>
      </c>
      <c r="H1303" s="247" t="s">
        <v>1671</v>
      </c>
      <c r="I1303" s="247" t="s">
        <v>2020</v>
      </c>
      <c r="J1303" s="247" t="s">
        <v>2021</v>
      </c>
      <c r="K1303" s="247" t="s">
        <v>1867</v>
      </c>
      <c r="L1303" s="247" t="s">
        <v>2022</v>
      </c>
      <c r="M1303" s="250">
        <v>0.18</v>
      </c>
      <c r="N1303" s="251">
        <f t="shared" si="41"/>
        <v>904.752</v>
      </c>
    </row>
    <row r="1304" spans="1:14" ht="15">
      <c r="A1304" s="247" t="s">
        <v>2031</v>
      </c>
      <c r="B1304" s="247" t="s">
        <v>2032</v>
      </c>
      <c r="C1304" s="248">
        <v>0</v>
      </c>
      <c r="D1304" s="248">
        <v>6876.8</v>
      </c>
      <c r="E1304" s="249">
        <f t="shared" si="40"/>
        <v>6876.8</v>
      </c>
      <c r="F1304" s="247" t="s">
        <v>2019</v>
      </c>
      <c r="G1304" s="247" t="s">
        <v>1670</v>
      </c>
      <c r="H1304" s="247" t="s">
        <v>1671</v>
      </c>
      <c r="I1304" s="247" t="s">
        <v>2020</v>
      </c>
      <c r="J1304" s="247" t="s">
        <v>2021</v>
      </c>
      <c r="K1304" s="247" t="s">
        <v>1867</v>
      </c>
      <c r="L1304" s="247" t="s">
        <v>2022</v>
      </c>
      <c r="M1304" s="250">
        <v>0.18</v>
      </c>
      <c r="N1304" s="251">
        <f t="shared" si="41"/>
        <v>1237.824</v>
      </c>
    </row>
    <row r="1305" spans="1:14" ht="15">
      <c r="A1305" s="247" t="s">
        <v>2033</v>
      </c>
      <c r="B1305" s="247" t="s">
        <v>2034</v>
      </c>
      <c r="C1305" s="248">
        <v>0</v>
      </c>
      <c r="D1305" s="248">
        <v>2274</v>
      </c>
      <c r="E1305" s="249">
        <f t="shared" si="40"/>
        <v>2274</v>
      </c>
      <c r="F1305" s="247" t="s">
        <v>2019</v>
      </c>
      <c r="G1305" s="247" t="s">
        <v>1670</v>
      </c>
      <c r="H1305" s="247" t="s">
        <v>1671</v>
      </c>
      <c r="I1305" s="247" t="s">
        <v>2020</v>
      </c>
      <c r="J1305" s="247" t="s">
        <v>2021</v>
      </c>
      <c r="K1305" s="247" t="s">
        <v>1867</v>
      </c>
      <c r="L1305" s="247" t="s">
        <v>2022</v>
      </c>
      <c r="M1305" s="250">
        <v>0.18</v>
      </c>
      <c r="N1305" s="251">
        <f t="shared" si="41"/>
        <v>409.32</v>
      </c>
    </row>
    <row r="1306" spans="1:14" ht="15">
      <c r="A1306" s="247" t="s">
        <v>2033</v>
      </c>
      <c r="B1306" s="247" t="s">
        <v>2034</v>
      </c>
      <c r="C1306" s="248">
        <v>0</v>
      </c>
      <c r="D1306" s="248">
        <v>1384.32</v>
      </c>
      <c r="E1306" s="249">
        <f t="shared" si="40"/>
        <v>1384.32</v>
      </c>
      <c r="F1306" s="247" t="s">
        <v>2019</v>
      </c>
      <c r="G1306" s="247" t="s">
        <v>1670</v>
      </c>
      <c r="H1306" s="247" t="s">
        <v>1671</v>
      </c>
      <c r="I1306" s="247" t="s">
        <v>2020</v>
      </c>
      <c r="J1306" s="247" t="s">
        <v>2021</v>
      </c>
      <c r="K1306" s="247" t="s">
        <v>1867</v>
      </c>
      <c r="L1306" s="247" t="s">
        <v>2022</v>
      </c>
      <c r="M1306" s="250">
        <v>0.18</v>
      </c>
      <c r="N1306" s="251">
        <f t="shared" si="41"/>
        <v>249.17759999999998</v>
      </c>
    </row>
    <row r="1307" spans="1:14" ht="15">
      <c r="A1307" s="247" t="s">
        <v>2035</v>
      </c>
      <c r="B1307" s="247" t="s">
        <v>2036</v>
      </c>
      <c r="C1307" s="248">
        <v>0</v>
      </c>
      <c r="D1307" s="248">
        <v>48956.97</v>
      </c>
      <c r="E1307" s="249">
        <f t="shared" si="40"/>
        <v>48956.97</v>
      </c>
      <c r="F1307" s="247" t="s">
        <v>2019</v>
      </c>
      <c r="G1307" s="247" t="s">
        <v>1670</v>
      </c>
      <c r="H1307" s="247" t="s">
        <v>1671</v>
      </c>
      <c r="I1307" s="247" t="s">
        <v>2020</v>
      </c>
      <c r="J1307" s="247" t="s">
        <v>2021</v>
      </c>
      <c r="K1307" s="247" t="s">
        <v>1867</v>
      </c>
      <c r="L1307" s="247" t="s">
        <v>2022</v>
      </c>
      <c r="M1307" s="250">
        <v>0.18</v>
      </c>
      <c r="N1307" s="251">
        <f t="shared" si="41"/>
        <v>8812.2546</v>
      </c>
    </row>
    <row r="1308" spans="1:14" ht="15">
      <c r="A1308" s="247" t="s">
        <v>2037</v>
      </c>
      <c r="B1308" s="247" t="s">
        <v>2038</v>
      </c>
      <c r="C1308" s="248">
        <v>0</v>
      </c>
      <c r="D1308" s="248">
        <v>6990.83</v>
      </c>
      <c r="E1308" s="249">
        <f t="shared" si="40"/>
        <v>6990.83</v>
      </c>
      <c r="F1308" s="247" t="s">
        <v>2019</v>
      </c>
      <c r="G1308" s="247" t="s">
        <v>1670</v>
      </c>
      <c r="H1308" s="247" t="s">
        <v>1671</v>
      </c>
      <c r="I1308" s="247" t="s">
        <v>2020</v>
      </c>
      <c r="J1308" s="247" t="s">
        <v>2021</v>
      </c>
      <c r="K1308" s="247" t="s">
        <v>1867</v>
      </c>
      <c r="L1308" s="247" t="s">
        <v>2022</v>
      </c>
      <c r="M1308" s="250">
        <v>0.18</v>
      </c>
      <c r="N1308" s="251">
        <f t="shared" si="41"/>
        <v>1258.3493999999998</v>
      </c>
    </row>
    <row r="1309" spans="1:14" ht="15">
      <c r="A1309" s="247" t="s">
        <v>2037</v>
      </c>
      <c r="B1309" s="247" t="s">
        <v>2038</v>
      </c>
      <c r="C1309" s="248">
        <v>0</v>
      </c>
      <c r="D1309" s="248">
        <v>4961.95</v>
      </c>
      <c r="E1309" s="249">
        <f t="shared" si="40"/>
        <v>4961.95</v>
      </c>
      <c r="F1309" s="247" t="s">
        <v>2019</v>
      </c>
      <c r="G1309" s="247" t="s">
        <v>1670</v>
      </c>
      <c r="H1309" s="247" t="s">
        <v>1671</v>
      </c>
      <c r="I1309" s="247" t="s">
        <v>2020</v>
      </c>
      <c r="J1309" s="247" t="s">
        <v>2021</v>
      </c>
      <c r="K1309" s="247" t="s">
        <v>1867</v>
      </c>
      <c r="L1309" s="247" t="s">
        <v>2022</v>
      </c>
      <c r="M1309" s="250">
        <v>0.18</v>
      </c>
      <c r="N1309" s="251">
        <f t="shared" si="41"/>
        <v>893.151</v>
      </c>
    </row>
    <row r="1310" spans="1:14" ht="15">
      <c r="A1310" s="247" t="s">
        <v>2037</v>
      </c>
      <c r="B1310" s="247" t="s">
        <v>2038</v>
      </c>
      <c r="C1310" s="248">
        <v>0</v>
      </c>
      <c r="D1310" s="248">
        <v>20366.26</v>
      </c>
      <c r="E1310" s="249">
        <f t="shared" si="40"/>
        <v>20366.26</v>
      </c>
      <c r="F1310" s="247" t="s">
        <v>2019</v>
      </c>
      <c r="G1310" s="247" t="s">
        <v>1670</v>
      </c>
      <c r="H1310" s="247" t="s">
        <v>1671</v>
      </c>
      <c r="I1310" s="247" t="s">
        <v>2020</v>
      </c>
      <c r="J1310" s="247" t="s">
        <v>2021</v>
      </c>
      <c r="K1310" s="247" t="s">
        <v>1867</v>
      </c>
      <c r="L1310" s="247" t="s">
        <v>2022</v>
      </c>
      <c r="M1310" s="250">
        <v>0.18</v>
      </c>
      <c r="N1310" s="251">
        <f t="shared" si="41"/>
        <v>3665.9267999999997</v>
      </c>
    </row>
    <row r="1311" spans="1:14" ht="15">
      <c r="A1311" s="247" t="s">
        <v>2039</v>
      </c>
      <c r="B1311" s="247" t="s">
        <v>2040</v>
      </c>
      <c r="C1311" s="248">
        <v>0</v>
      </c>
      <c r="D1311" s="248">
        <v>8497.92</v>
      </c>
      <c r="E1311" s="249">
        <f t="shared" si="40"/>
        <v>8497.92</v>
      </c>
      <c r="F1311" s="247" t="s">
        <v>2019</v>
      </c>
      <c r="G1311" s="247" t="s">
        <v>1670</v>
      </c>
      <c r="H1311" s="247" t="s">
        <v>1671</v>
      </c>
      <c r="I1311" s="247" t="s">
        <v>2020</v>
      </c>
      <c r="J1311" s="247" t="s">
        <v>2021</v>
      </c>
      <c r="K1311" s="247" t="s">
        <v>1867</v>
      </c>
      <c r="L1311" s="247" t="s">
        <v>2022</v>
      </c>
      <c r="M1311" s="250">
        <v>0.18</v>
      </c>
      <c r="N1311" s="251">
        <f t="shared" si="41"/>
        <v>1529.6255999999998</v>
      </c>
    </row>
    <row r="1312" spans="1:14" ht="15">
      <c r="A1312" s="247" t="s">
        <v>2039</v>
      </c>
      <c r="B1312" s="247" t="s">
        <v>2040</v>
      </c>
      <c r="C1312" s="248">
        <v>0</v>
      </c>
      <c r="D1312" s="248">
        <v>10052.8</v>
      </c>
      <c r="E1312" s="249">
        <f t="shared" si="40"/>
        <v>10052.8</v>
      </c>
      <c r="F1312" s="247" t="s">
        <v>2019</v>
      </c>
      <c r="G1312" s="247" t="s">
        <v>1670</v>
      </c>
      <c r="H1312" s="247" t="s">
        <v>1671</v>
      </c>
      <c r="I1312" s="247" t="s">
        <v>2020</v>
      </c>
      <c r="J1312" s="247" t="s">
        <v>2021</v>
      </c>
      <c r="K1312" s="247" t="s">
        <v>1867</v>
      </c>
      <c r="L1312" s="247" t="s">
        <v>2022</v>
      </c>
      <c r="M1312" s="250">
        <v>0.18</v>
      </c>
      <c r="N1312" s="251">
        <f t="shared" si="41"/>
        <v>1809.504</v>
      </c>
    </row>
    <row r="1313" spans="1:14" ht="15">
      <c r="A1313" s="247" t="s">
        <v>2039</v>
      </c>
      <c r="B1313" s="247" t="s">
        <v>2040</v>
      </c>
      <c r="C1313" s="248">
        <v>0</v>
      </c>
      <c r="D1313" s="248">
        <v>13753.6</v>
      </c>
      <c r="E1313" s="249">
        <f t="shared" si="40"/>
        <v>13753.6</v>
      </c>
      <c r="F1313" s="247" t="s">
        <v>2019</v>
      </c>
      <c r="G1313" s="247" t="s">
        <v>1670</v>
      </c>
      <c r="H1313" s="247" t="s">
        <v>1671</v>
      </c>
      <c r="I1313" s="247" t="s">
        <v>2020</v>
      </c>
      <c r="J1313" s="247" t="s">
        <v>2021</v>
      </c>
      <c r="K1313" s="247" t="s">
        <v>1867</v>
      </c>
      <c r="L1313" s="247" t="s">
        <v>2022</v>
      </c>
      <c r="M1313" s="250">
        <v>0.18</v>
      </c>
      <c r="N1313" s="251">
        <f t="shared" si="41"/>
        <v>2475.648</v>
      </c>
    </row>
    <row r="1314" spans="1:14" ht="15">
      <c r="A1314" s="247" t="s">
        <v>2041</v>
      </c>
      <c r="B1314" s="247" t="s">
        <v>2042</v>
      </c>
      <c r="C1314" s="248">
        <v>0</v>
      </c>
      <c r="D1314" s="248">
        <v>4653.2</v>
      </c>
      <c r="E1314" s="249">
        <f t="shared" si="40"/>
        <v>4653.2</v>
      </c>
      <c r="F1314" s="247" t="s">
        <v>2019</v>
      </c>
      <c r="G1314" s="247" t="s">
        <v>1670</v>
      </c>
      <c r="H1314" s="247" t="s">
        <v>1672</v>
      </c>
      <c r="I1314" s="247" t="s">
        <v>2020</v>
      </c>
      <c r="J1314" s="247" t="s">
        <v>2043</v>
      </c>
      <c r="K1314" s="247" t="s">
        <v>1867</v>
      </c>
      <c r="L1314" s="247" t="s">
        <v>2022</v>
      </c>
      <c r="M1314" s="250">
        <v>0.18</v>
      </c>
      <c r="N1314" s="251">
        <f t="shared" si="41"/>
        <v>837.5759999999999</v>
      </c>
    </row>
    <row r="1315" spans="1:14" ht="15">
      <c r="A1315" s="247" t="s">
        <v>2041</v>
      </c>
      <c r="B1315" s="247" t="s">
        <v>2042</v>
      </c>
      <c r="C1315" s="248">
        <v>0</v>
      </c>
      <c r="D1315" s="248">
        <v>7081.6</v>
      </c>
      <c r="E1315" s="249">
        <f t="shared" si="40"/>
        <v>7081.6</v>
      </c>
      <c r="F1315" s="247" t="s">
        <v>2019</v>
      </c>
      <c r="G1315" s="247" t="s">
        <v>1670</v>
      </c>
      <c r="H1315" s="247" t="s">
        <v>1672</v>
      </c>
      <c r="I1315" s="247" t="s">
        <v>2020</v>
      </c>
      <c r="J1315" s="247" t="s">
        <v>2043</v>
      </c>
      <c r="K1315" s="247" t="s">
        <v>1867</v>
      </c>
      <c r="L1315" s="247" t="s">
        <v>2022</v>
      </c>
      <c r="M1315" s="250">
        <v>0.18</v>
      </c>
      <c r="N1315" s="251">
        <f t="shared" si="41"/>
        <v>1274.688</v>
      </c>
    </row>
    <row r="1316" spans="1:14" ht="15">
      <c r="A1316" s="247" t="s">
        <v>2044</v>
      </c>
      <c r="B1316" s="247" t="s">
        <v>2045</v>
      </c>
      <c r="C1316" s="248">
        <v>0</v>
      </c>
      <c r="D1316" s="248">
        <v>6928.68</v>
      </c>
      <c r="E1316" s="249">
        <f t="shared" si="40"/>
        <v>6928.68</v>
      </c>
      <c r="F1316" s="247" t="s">
        <v>2019</v>
      </c>
      <c r="G1316" s="247" t="s">
        <v>1670</v>
      </c>
      <c r="H1316" s="247" t="s">
        <v>1672</v>
      </c>
      <c r="I1316" s="247" t="s">
        <v>2020</v>
      </c>
      <c r="J1316" s="247" t="s">
        <v>2043</v>
      </c>
      <c r="K1316" s="247" t="s">
        <v>1867</v>
      </c>
      <c r="L1316" s="247" t="s">
        <v>2022</v>
      </c>
      <c r="M1316" s="250">
        <v>0.18</v>
      </c>
      <c r="N1316" s="251">
        <f t="shared" si="41"/>
        <v>1247.1624</v>
      </c>
    </row>
    <row r="1317" spans="1:14" ht="15">
      <c r="A1317" s="247" t="s">
        <v>2046</v>
      </c>
      <c r="B1317" s="247" t="s">
        <v>2047</v>
      </c>
      <c r="C1317" s="248">
        <v>0</v>
      </c>
      <c r="D1317" s="248">
        <v>2934.56</v>
      </c>
      <c r="E1317" s="249">
        <f t="shared" si="40"/>
        <v>2934.56</v>
      </c>
      <c r="F1317" s="247" t="s">
        <v>2019</v>
      </c>
      <c r="G1317" s="247" t="s">
        <v>1670</v>
      </c>
      <c r="H1317" s="247" t="s">
        <v>1672</v>
      </c>
      <c r="I1317" s="247" t="s">
        <v>2020</v>
      </c>
      <c r="J1317" s="247" t="s">
        <v>2043</v>
      </c>
      <c r="K1317" s="247" t="s">
        <v>1867</v>
      </c>
      <c r="L1317" s="247" t="s">
        <v>2022</v>
      </c>
      <c r="M1317" s="250">
        <v>0.18</v>
      </c>
      <c r="N1317" s="251">
        <f t="shared" si="41"/>
        <v>528.2207999999999</v>
      </c>
    </row>
    <row r="1318" spans="1:14" ht="15">
      <c r="A1318" s="247" t="s">
        <v>2046</v>
      </c>
      <c r="B1318" s="247" t="s">
        <v>2047</v>
      </c>
      <c r="C1318" s="248">
        <v>0</v>
      </c>
      <c r="D1318" s="248">
        <v>8332.16</v>
      </c>
      <c r="E1318" s="249">
        <f t="shared" si="40"/>
        <v>8332.16</v>
      </c>
      <c r="F1318" s="247" t="s">
        <v>2019</v>
      </c>
      <c r="G1318" s="247" t="s">
        <v>1670</v>
      </c>
      <c r="H1318" s="247" t="s">
        <v>1672</v>
      </c>
      <c r="I1318" s="247" t="s">
        <v>2020</v>
      </c>
      <c r="J1318" s="247" t="s">
        <v>2043</v>
      </c>
      <c r="K1318" s="247" t="s">
        <v>1867</v>
      </c>
      <c r="L1318" s="247" t="s">
        <v>2022</v>
      </c>
      <c r="M1318" s="250">
        <v>0.18</v>
      </c>
      <c r="N1318" s="251">
        <f t="shared" si="41"/>
        <v>1499.7887999999998</v>
      </c>
    </row>
    <row r="1319" spans="1:14" ht="15">
      <c r="A1319" s="247" t="s">
        <v>2046</v>
      </c>
      <c r="B1319" s="247" t="s">
        <v>2047</v>
      </c>
      <c r="C1319" s="248">
        <v>0</v>
      </c>
      <c r="D1319" s="248">
        <v>7124</v>
      </c>
      <c r="E1319" s="249">
        <f t="shared" si="40"/>
        <v>7124</v>
      </c>
      <c r="F1319" s="247" t="s">
        <v>2019</v>
      </c>
      <c r="G1319" s="247" t="s">
        <v>1670</v>
      </c>
      <c r="H1319" s="247" t="s">
        <v>1672</v>
      </c>
      <c r="I1319" s="247" t="s">
        <v>2020</v>
      </c>
      <c r="J1319" s="247" t="s">
        <v>2043</v>
      </c>
      <c r="K1319" s="247" t="s">
        <v>1867</v>
      </c>
      <c r="L1319" s="247" t="s">
        <v>2022</v>
      </c>
      <c r="M1319" s="250">
        <v>0.18</v>
      </c>
      <c r="N1319" s="251">
        <f t="shared" si="41"/>
        <v>1282.32</v>
      </c>
    </row>
    <row r="1320" spans="1:14" ht="15">
      <c r="A1320" s="247" t="s">
        <v>2048</v>
      </c>
      <c r="B1320" s="247" t="s">
        <v>2049</v>
      </c>
      <c r="C1320" s="248">
        <v>0</v>
      </c>
      <c r="D1320" s="248">
        <v>4401.84</v>
      </c>
      <c r="E1320" s="249">
        <f t="shared" si="40"/>
        <v>4401.84</v>
      </c>
      <c r="F1320" s="247" t="s">
        <v>2019</v>
      </c>
      <c r="G1320" s="247" t="s">
        <v>1670</v>
      </c>
      <c r="H1320" s="247" t="s">
        <v>1672</v>
      </c>
      <c r="I1320" s="247" t="s">
        <v>2020</v>
      </c>
      <c r="J1320" s="247" t="s">
        <v>2043</v>
      </c>
      <c r="K1320" s="247" t="s">
        <v>1867</v>
      </c>
      <c r="L1320" s="247" t="s">
        <v>2022</v>
      </c>
      <c r="M1320" s="250">
        <v>0.18</v>
      </c>
      <c r="N1320" s="251">
        <f t="shared" si="41"/>
        <v>792.3312</v>
      </c>
    </row>
    <row r="1321" spans="1:14" ht="15">
      <c r="A1321" s="247" t="s">
        <v>2048</v>
      </c>
      <c r="B1321" s="247" t="s">
        <v>2049</v>
      </c>
      <c r="C1321" s="248">
        <v>0</v>
      </c>
      <c r="D1321" s="248">
        <v>3124.56</v>
      </c>
      <c r="E1321" s="249">
        <f t="shared" si="40"/>
        <v>3124.56</v>
      </c>
      <c r="F1321" s="247" t="s">
        <v>2019</v>
      </c>
      <c r="G1321" s="247" t="s">
        <v>1670</v>
      </c>
      <c r="H1321" s="247" t="s">
        <v>1672</v>
      </c>
      <c r="I1321" s="247" t="s">
        <v>2020</v>
      </c>
      <c r="J1321" s="247" t="s">
        <v>2043</v>
      </c>
      <c r="K1321" s="247" t="s">
        <v>1867</v>
      </c>
      <c r="L1321" s="247" t="s">
        <v>2022</v>
      </c>
      <c r="M1321" s="250">
        <v>0.18</v>
      </c>
      <c r="N1321" s="251">
        <f t="shared" si="41"/>
        <v>562.4208</v>
      </c>
    </row>
    <row r="1322" spans="1:14" ht="15">
      <c r="A1322" s="247" t="s">
        <v>2048</v>
      </c>
      <c r="B1322" s="247" t="s">
        <v>2049</v>
      </c>
      <c r="C1322" s="248">
        <v>0</v>
      </c>
      <c r="D1322" s="248">
        <v>3562</v>
      </c>
      <c r="E1322" s="249">
        <f t="shared" si="40"/>
        <v>3562</v>
      </c>
      <c r="F1322" s="247" t="s">
        <v>2019</v>
      </c>
      <c r="G1322" s="247" t="s">
        <v>1670</v>
      </c>
      <c r="H1322" s="247" t="s">
        <v>1672</v>
      </c>
      <c r="I1322" s="247" t="s">
        <v>2020</v>
      </c>
      <c r="J1322" s="247" t="s">
        <v>2043</v>
      </c>
      <c r="K1322" s="247" t="s">
        <v>1867</v>
      </c>
      <c r="L1322" s="247" t="s">
        <v>2022</v>
      </c>
      <c r="M1322" s="250">
        <v>0.18</v>
      </c>
      <c r="N1322" s="251">
        <f t="shared" si="41"/>
        <v>641.16</v>
      </c>
    </row>
    <row r="1323" spans="1:14" ht="15">
      <c r="A1323" s="247" t="s">
        <v>0</v>
      </c>
      <c r="B1323" s="247" t="s">
        <v>1</v>
      </c>
      <c r="C1323" s="248">
        <v>3177.708</v>
      </c>
      <c r="D1323" s="248">
        <v>3738.48</v>
      </c>
      <c r="E1323" s="249">
        <f t="shared" si="40"/>
        <v>560.7719999999999</v>
      </c>
      <c r="F1323" s="247" t="s">
        <v>2019</v>
      </c>
      <c r="G1323" s="247" t="s">
        <v>1673</v>
      </c>
      <c r="H1323" s="247" t="s">
        <v>1674</v>
      </c>
      <c r="I1323" s="247" t="s">
        <v>2</v>
      </c>
      <c r="J1323" s="247" t="s">
        <v>3</v>
      </c>
      <c r="K1323" s="247" t="s">
        <v>1867</v>
      </c>
      <c r="L1323" s="247" t="s">
        <v>2022</v>
      </c>
      <c r="M1323" s="250">
        <v>0.18</v>
      </c>
      <c r="N1323" s="251">
        <f t="shared" si="41"/>
        <v>100.93895999999998</v>
      </c>
    </row>
    <row r="1324" spans="1:14" ht="15">
      <c r="A1324" s="247" t="s">
        <v>0</v>
      </c>
      <c r="B1324" s="247" t="s">
        <v>1</v>
      </c>
      <c r="C1324" s="248">
        <v>11278.14</v>
      </c>
      <c r="D1324" s="248">
        <v>13268.4</v>
      </c>
      <c r="E1324" s="249">
        <f t="shared" si="40"/>
        <v>1990.2600000000002</v>
      </c>
      <c r="F1324" s="247" t="s">
        <v>2019</v>
      </c>
      <c r="G1324" s="247" t="s">
        <v>1673</v>
      </c>
      <c r="H1324" s="247" t="s">
        <v>1674</v>
      </c>
      <c r="I1324" s="247" t="s">
        <v>2</v>
      </c>
      <c r="J1324" s="247" t="s">
        <v>3</v>
      </c>
      <c r="K1324" s="247" t="s">
        <v>1867</v>
      </c>
      <c r="L1324" s="247" t="s">
        <v>2022</v>
      </c>
      <c r="M1324" s="250">
        <v>0.18</v>
      </c>
      <c r="N1324" s="251">
        <f t="shared" si="41"/>
        <v>358.2468</v>
      </c>
    </row>
    <row r="1325" spans="1:14" ht="15">
      <c r="A1325" s="247" t="s">
        <v>4</v>
      </c>
      <c r="B1325" s="247" t="s">
        <v>5</v>
      </c>
      <c r="C1325" s="248">
        <v>9720.048</v>
      </c>
      <c r="D1325" s="248">
        <v>16200.08</v>
      </c>
      <c r="E1325" s="249">
        <f t="shared" si="40"/>
        <v>6480.031999999999</v>
      </c>
      <c r="F1325" s="247" t="s">
        <v>2019</v>
      </c>
      <c r="G1325" s="247" t="s">
        <v>1673</v>
      </c>
      <c r="H1325" s="247" t="s">
        <v>1674</v>
      </c>
      <c r="I1325" s="247" t="s">
        <v>2</v>
      </c>
      <c r="J1325" s="247" t="s">
        <v>3</v>
      </c>
      <c r="K1325" s="247" t="s">
        <v>1867</v>
      </c>
      <c r="L1325" s="247" t="s">
        <v>2022</v>
      </c>
      <c r="M1325" s="250">
        <v>0.18</v>
      </c>
      <c r="N1325" s="251">
        <f t="shared" si="41"/>
        <v>1166.4057599999999</v>
      </c>
    </row>
    <row r="1326" spans="1:14" ht="15">
      <c r="A1326" s="247" t="s">
        <v>4</v>
      </c>
      <c r="B1326" s="247" t="s">
        <v>5</v>
      </c>
      <c r="C1326" s="248">
        <v>4245.888</v>
      </c>
      <c r="D1326" s="248">
        <v>7076.48</v>
      </c>
      <c r="E1326" s="249">
        <f t="shared" si="40"/>
        <v>2830.5919999999996</v>
      </c>
      <c r="F1326" s="247" t="s">
        <v>2019</v>
      </c>
      <c r="G1326" s="247" t="s">
        <v>1673</v>
      </c>
      <c r="H1326" s="247" t="s">
        <v>1674</v>
      </c>
      <c r="I1326" s="247" t="s">
        <v>2</v>
      </c>
      <c r="J1326" s="247" t="s">
        <v>3</v>
      </c>
      <c r="K1326" s="247" t="s">
        <v>1867</v>
      </c>
      <c r="L1326" s="247" t="s">
        <v>2022</v>
      </c>
      <c r="M1326" s="250">
        <v>0.18</v>
      </c>
      <c r="N1326" s="251">
        <f t="shared" si="41"/>
        <v>509.5065599999999</v>
      </c>
    </row>
    <row r="1327" spans="1:14" ht="15">
      <c r="A1327" s="247" t="s">
        <v>4</v>
      </c>
      <c r="B1327" s="247" t="s">
        <v>5</v>
      </c>
      <c r="C1327" s="248">
        <v>12282</v>
      </c>
      <c r="D1327" s="248">
        <v>20470</v>
      </c>
      <c r="E1327" s="249">
        <f t="shared" si="40"/>
        <v>8188</v>
      </c>
      <c r="F1327" s="247" t="s">
        <v>2019</v>
      </c>
      <c r="G1327" s="247" t="s">
        <v>1673</v>
      </c>
      <c r="H1327" s="247" t="s">
        <v>1674</v>
      </c>
      <c r="I1327" s="247" t="s">
        <v>2</v>
      </c>
      <c r="J1327" s="247" t="s">
        <v>3</v>
      </c>
      <c r="K1327" s="247" t="s">
        <v>1867</v>
      </c>
      <c r="L1327" s="247" t="s">
        <v>2022</v>
      </c>
      <c r="M1327" s="250">
        <v>0.18</v>
      </c>
      <c r="N1327" s="251">
        <f t="shared" si="41"/>
        <v>1473.84</v>
      </c>
    </row>
    <row r="1328" spans="1:14" ht="15">
      <c r="A1328" s="247" t="s">
        <v>6</v>
      </c>
      <c r="B1328" s="247" t="s">
        <v>7</v>
      </c>
      <c r="C1328" s="248">
        <v>934.62</v>
      </c>
      <c r="D1328" s="248">
        <v>6230.8</v>
      </c>
      <c r="E1328" s="249">
        <f t="shared" si="40"/>
        <v>5296.18</v>
      </c>
      <c r="F1328" s="247" t="s">
        <v>2019</v>
      </c>
      <c r="G1328" s="247" t="s">
        <v>1673</v>
      </c>
      <c r="H1328" s="247" t="s">
        <v>1674</v>
      </c>
      <c r="I1328" s="247" t="s">
        <v>2</v>
      </c>
      <c r="J1328" s="247" t="s">
        <v>3</v>
      </c>
      <c r="K1328" s="247" t="s">
        <v>1867</v>
      </c>
      <c r="L1328" s="247" t="s">
        <v>2022</v>
      </c>
      <c r="M1328" s="250">
        <v>0.18</v>
      </c>
      <c r="N1328" s="251">
        <f t="shared" si="41"/>
        <v>953.3124</v>
      </c>
    </row>
    <row r="1329" spans="1:14" ht="15">
      <c r="A1329" s="247" t="s">
        <v>8</v>
      </c>
      <c r="B1329" s="247" t="s">
        <v>9</v>
      </c>
      <c r="C1329" s="248">
        <v>0</v>
      </c>
      <c r="D1329" s="248">
        <v>2492.32</v>
      </c>
      <c r="E1329" s="249">
        <f t="shared" si="40"/>
        <v>2492.32</v>
      </c>
      <c r="F1329" s="247" t="s">
        <v>2019</v>
      </c>
      <c r="G1329" s="247" t="s">
        <v>1673</v>
      </c>
      <c r="H1329" s="247" t="s">
        <v>1674</v>
      </c>
      <c r="I1329" s="247" t="s">
        <v>2</v>
      </c>
      <c r="J1329" s="247" t="s">
        <v>3</v>
      </c>
      <c r="K1329" s="247" t="s">
        <v>1867</v>
      </c>
      <c r="L1329" s="247" t="s">
        <v>2022</v>
      </c>
      <c r="M1329" s="250">
        <v>0.18</v>
      </c>
      <c r="N1329" s="251">
        <f t="shared" si="41"/>
        <v>448.61760000000004</v>
      </c>
    </row>
    <row r="1330" spans="1:14" ht="15">
      <c r="A1330" s="247" t="s">
        <v>8</v>
      </c>
      <c r="B1330" s="247" t="s">
        <v>9</v>
      </c>
      <c r="C1330" s="248">
        <v>0</v>
      </c>
      <c r="D1330" s="248">
        <v>2653.68</v>
      </c>
      <c r="E1330" s="249">
        <f t="shared" si="40"/>
        <v>2653.68</v>
      </c>
      <c r="F1330" s="247" t="s">
        <v>2019</v>
      </c>
      <c r="G1330" s="247" t="s">
        <v>1673</v>
      </c>
      <c r="H1330" s="247" t="s">
        <v>1674</v>
      </c>
      <c r="I1330" s="247" t="s">
        <v>2</v>
      </c>
      <c r="J1330" s="247" t="s">
        <v>3</v>
      </c>
      <c r="K1330" s="247" t="s">
        <v>1867</v>
      </c>
      <c r="L1330" s="247" t="s">
        <v>2022</v>
      </c>
      <c r="M1330" s="250">
        <v>0.18</v>
      </c>
      <c r="N1330" s="251">
        <f t="shared" si="41"/>
        <v>477.66239999999993</v>
      </c>
    </row>
    <row r="1331" spans="1:14" ht="15">
      <c r="A1331" s="247" t="s">
        <v>8</v>
      </c>
      <c r="B1331" s="247" t="s">
        <v>9</v>
      </c>
      <c r="C1331" s="248">
        <v>0</v>
      </c>
      <c r="D1331" s="248">
        <v>6050.4</v>
      </c>
      <c r="E1331" s="249">
        <f t="shared" si="40"/>
        <v>6050.4</v>
      </c>
      <c r="F1331" s="247" t="s">
        <v>2019</v>
      </c>
      <c r="G1331" s="247" t="s">
        <v>1673</v>
      </c>
      <c r="H1331" s="247" t="s">
        <v>1674</v>
      </c>
      <c r="I1331" s="247" t="s">
        <v>2</v>
      </c>
      <c r="J1331" s="247" t="s">
        <v>3</v>
      </c>
      <c r="K1331" s="247" t="s">
        <v>1867</v>
      </c>
      <c r="L1331" s="247" t="s">
        <v>2022</v>
      </c>
      <c r="M1331" s="250">
        <v>0.18</v>
      </c>
      <c r="N1331" s="251">
        <f t="shared" si="41"/>
        <v>1089.072</v>
      </c>
    </row>
    <row r="1332" spans="1:14" ht="15">
      <c r="A1332" s="247" t="s">
        <v>10</v>
      </c>
      <c r="B1332" s="247" t="s">
        <v>11</v>
      </c>
      <c r="C1332" s="248">
        <v>0</v>
      </c>
      <c r="D1332" s="248">
        <v>6230.8</v>
      </c>
      <c r="E1332" s="249">
        <f t="shared" si="40"/>
        <v>6230.8</v>
      </c>
      <c r="F1332" s="247" t="s">
        <v>2019</v>
      </c>
      <c r="G1332" s="247" t="s">
        <v>1673</v>
      </c>
      <c r="H1332" s="247" t="s">
        <v>1674</v>
      </c>
      <c r="I1332" s="247" t="s">
        <v>2</v>
      </c>
      <c r="J1332" s="247" t="s">
        <v>3</v>
      </c>
      <c r="K1332" s="247" t="s">
        <v>1867</v>
      </c>
      <c r="L1332" s="247" t="s">
        <v>2022</v>
      </c>
      <c r="M1332" s="250">
        <v>0.18</v>
      </c>
      <c r="N1332" s="251">
        <f t="shared" si="41"/>
        <v>1121.544</v>
      </c>
    </row>
    <row r="1333" spans="1:14" ht="15">
      <c r="A1333" s="247" t="s">
        <v>10</v>
      </c>
      <c r="B1333" s="247" t="s">
        <v>11</v>
      </c>
      <c r="C1333" s="248">
        <v>0</v>
      </c>
      <c r="D1333" s="248">
        <v>9075.6</v>
      </c>
      <c r="E1333" s="249">
        <f t="shared" si="40"/>
        <v>9075.6</v>
      </c>
      <c r="F1333" s="247" t="s">
        <v>2019</v>
      </c>
      <c r="G1333" s="247" t="s">
        <v>1673</v>
      </c>
      <c r="H1333" s="247" t="s">
        <v>1674</v>
      </c>
      <c r="I1333" s="247" t="s">
        <v>2</v>
      </c>
      <c r="J1333" s="247" t="s">
        <v>3</v>
      </c>
      <c r="K1333" s="247" t="s">
        <v>1867</v>
      </c>
      <c r="L1333" s="247" t="s">
        <v>2022</v>
      </c>
      <c r="M1333" s="250">
        <v>0.18</v>
      </c>
      <c r="N1333" s="251">
        <f t="shared" si="41"/>
        <v>1633.608</v>
      </c>
    </row>
    <row r="1334" spans="1:14" ht="15">
      <c r="A1334" s="247" t="s">
        <v>12</v>
      </c>
      <c r="B1334" s="247" t="s">
        <v>13</v>
      </c>
      <c r="C1334" s="248">
        <v>0</v>
      </c>
      <c r="D1334" s="248">
        <v>12461.6</v>
      </c>
      <c r="E1334" s="249">
        <f t="shared" si="40"/>
        <v>12461.6</v>
      </c>
      <c r="F1334" s="247" t="s">
        <v>2019</v>
      </c>
      <c r="G1334" s="247" t="s">
        <v>1673</v>
      </c>
      <c r="H1334" s="247" t="s">
        <v>1674</v>
      </c>
      <c r="I1334" s="247" t="s">
        <v>2</v>
      </c>
      <c r="J1334" s="247" t="s">
        <v>3</v>
      </c>
      <c r="K1334" s="247" t="s">
        <v>1867</v>
      </c>
      <c r="L1334" s="247" t="s">
        <v>2022</v>
      </c>
      <c r="M1334" s="250">
        <v>0.18</v>
      </c>
      <c r="N1334" s="251">
        <f t="shared" si="41"/>
        <v>2243.088</v>
      </c>
    </row>
    <row r="1335" spans="1:14" ht="15">
      <c r="A1335" s="247" t="s">
        <v>14</v>
      </c>
      <c r="B1335" s="247" t="s">
        <v>15</v>
      </c>
      <c r="C1335" s="248">
        <v>0</v>
      </c>
      <c r="D1335" s="248">
        <v>2492.32</v>
      </c>
      <c r="E1335" s="249">
        <f t="shared" si="40"/>
        <v>2492.32</v>
      </c>
      <c r="F1335" s="247" t="s">
        <v>2019</v>
      </c>
      <c r="G1335" s="247" t="s">
        <v>1673</v>
      </c>
      <c r="H1335" s="247" t="s">
        <v>1674</v>
      </c>
      <c r="I1335" s="247" t="s">
        <v>2</v>
      </c>
      <c r="J1335" s="247" t="s">
        <v>3</v>
      </c>
      <c r="K1335" s="247" t="s">
        <v>1867</v>
      </c>
      <c r="L1335" s="247" t="s">
        <v>2022</v>
      </c>
      <c r="M1335" s="250">
        <v>0.18</v>
      </c>
      <c r="N1335" s="251">
        <f t="shared" si="41"/>
        <v>448.61760000000004</v>
      </c>
    </row>
    <row r="1336" spans="1:14" ht="15">
      <c r="A1336" s="247" t="s">
        <v>14</v>
      </c>
      <c r="B1336" s="247" t="s">
        <v>15</v>
      </c>
      <c r="C1336" s="248">
        <v>0</v>
      </c>
      <c r="D1336" s="248">
        <v>4094</v>
      </c>
      <c r="E1336" s="249">
        <f t="shared" si="40"/>
        <v>4094</v>
      </c>
      <c r="F1336" s="247" t="s">
        <v>2019</v>
      </c>
      <c r="G1336" s="247" t="s">
        <v>1673</v>
      </c>
      <c r="H1336" s="247" t="s">
        <v>1674</v>
      </c>
      <c r="I1336" s="247" t="s">
        <v>2</v>
      </c>
      <c r="J1336" s="247" t="s">
        <v>3</v>
      </c>
      <c r="K1336" s="247" t="s">
        <v>1867</v>
      </c>
      <c r="L1336" s="247" t="s">
        <v>2022</v>
      </c>
      <c r="M1336" s="250">
        <v>0.18</v>
      </c>
      <c r="N1336" s="251">
        <f t="shared" si="41"/>
        <v>736.92</v>
      </c>
    </row>
    <row r="1337" spans="1:14" ht="15">
      <c r="A1337" s="247" t="s">
        <v>16</v>
      </c>
      <c r="B1337" s="247" t="s">
        <v>17</v>
      </c>
      <c r="C1337" s="248">
        <v>6978.496</v>
      </c>
      <c r="D1337" s="248">
        <v>34892.48</v>
      </c>
      <c r="E1337" s="249">
        <f t="shared" si="40"/>
        <v>27913.984000000004</v>
      </c>
      <c r="F1337" s="247" t="s">
        <v>2019</v>
      </c>
      <c r="G1337" s="247" t="s">
        <v>1673</v>
      </c>
      <c r="H1337" s="247" t="s">
        <v>1674</v>
      </c>
      <c r="I1337" s="247" t="s">
        <v>2</v>
      </c>
      <c r="J1337" s="247" t="s">
        <v>3</v>
      </c>
      <c r="K1337" s="247" t="s">
        <v>1867</v>
      </c>
      <c r="L1337" s="247" t="s">
        <v>2022</v>
      </c>
      <c r="M1337" s="250">
        <v>0.18</v>
      </c>
      <c r="N1337" s="251">
        <f t="shared" si="41"/>
        <v>5024.51712</v>
      </c>
    </row>
    <row r="1338" spans="1:14" ht="15">
      <c r="A1338" s="247" t="s">
        <v>16</v>
      </c>
      <c r="B1338" s="247" t="s">
        <v>17</v>
      </c>
      <c r="C1338" s="248">
        <v>7369.2</v>
      </c>
      <c r="D1338" s="248">
        <v>36846</v>
      </c>
      <c r="E1338" s="249">
        <f t="shared" si="40"/>
        <v>29476.8</v>
      </c>
      <c r="F1338" s="247" t="s">
        <v>2019</v>
      </c>
      <c r="G1338" s="247" t="s">
        <v>1673</v>
      </c>
      <c r="H1338" s="247" t="s">
        <v>1674</v>
      </c>
      <c r="I1338" s="247" t="s">
        <v>2</v>
      </c>
      <c r="J1338" s="247" t="s">
        <v>3</v>
      </c>
      <c r="K1338" s="247" t="s">
        <v>1867</v>
      </c>
      <c r="L1338" s="247" t="s">
        <v>2022</v>
      </c>
      <c r="M1338" s="250">
        <v>0.18</v>
      </c>
      <c r="N1338" s="251">
        <f t="shared" si="41"/>
        <v>5305.824</v>
      </c>
    </row>
    <row r="1339" spans="1:14" ht="15">
      <c r="A1339" s="247" t="s">
        <v>16</v>
      </c>
      <c r="B1339" s="247" t="s">
        <v>17</v>
      </c>
      <c r="C1339" s="248">
        <v>7369.2</v>
      </c>
      <c r="D1339" s="248">
        <v>36846</v>
      </c>
      <c r="E1339" s="249">
        <f t="shared" si="40"/>
        <v>29476.8</v>
      </c>
      <c r="F1339" s="247" t="s">
        <v>2019</v>
      </c>
      <c r="G1339" s="247" t="s">
        <v>1673</v>
      </c>
      <c r="H1339" s="247" t="s">
        <v>1674</v>
      </c>
      <c r="I1339" s="247" t="s">
        <v>2</v>
      </c>
      <c r="J1339" s="247" t="s">
        <v>3</v>
      </c>
      <c r="K1339" s="247" t="s">
        <v>1867</v>
      </c>
      <c r="L1339" s="247" t="s">
        <v>2022</v>
      </c>
      <c r="M1339" s="250">
        <v>0.18</v>
      </c>
      <c r="N1339" s="251">
        <f t="shared" si="41"/>
        <v>5305.824</v>
      </c>
    </row>
    <row r="1340" spans="1:14" ht="15">
      <c r="A1340" s="247" t="s">
        <v>18</v>
      </c>
      <c r="B1340" s="247" t="s">
        <v>19</v>
      </c>
      <c r="C1340" s="248">
        <v>0</v>
      </c>
      <c r="D1340" s="248">
        <v>2577.46</v>
      </c>
      <c r="E1340" s="249">
        <f t="shared" si="40"/>
        <v>2577.46</v>
      </c>
      <c r="F1340" s="247" t="s">
        <v>2019</v>
      </c>
      <c r="G1340" s="247" t="s">
        <v>1673</v>
      </c>
      <c r="H1340" s="247" t="s">
        <v>1674</v>
      </c>
      <c r="I1340" s="247" t="s">
        <v>2</v>
      </c>
      <c r="J1340" s="247" t="s">
        <v>3</v>
      </c>
      <c r="K1340" s="247" t="s">
        <v>1867</v>
      </c>
      <c r="L1340" s="247" t="s">
        <v>2022</v>
      </c>
      <c r="M1340" s="250">
        <v>0.18</v>
      </c>
      <c r="N1340" s="251">
        <f t="shared" si="41"/>
        <v>463.9428</v>
      </c>
    </row>
    <row r="1341" spans="1:14" ht="15">
      <c r="A1341" s="247" t="s">
        <v>18</v>
      </c>
      <c r="B1341" s="247" t="s">
        <v>19</v>
      </c>
      <c r="C1341" s="248">
        <v>0</v>
      </c>
      <c r="D1341" s="248">
        <v>4573.77</v>
      </c>
      <c r="E1341" s="249">
        <f t="shared" si="40"/>
        <v>4573.77</v>
      </c>
      <c r="F1341" s="247" t="s">
        <v>2019</v>
      </c>
      <c r="G1341" s="247" t="s">
        <v>1673</v>
      </c>
      <c r="H1341" s="247" t="s">
        <v>1674</v>
      </c>
      <c r="I1341" s="247" t="s">
        <v>2</v>
      </c>
      <c r="J1341" s="247" t="s">
        <v>3</v>
      </c>
      <c r="K1341" s="247" t="s">
        <v>1867</v>
      </c>
      <c r="L1341" s="247" t="s">
        <v>2022</v>
      </c>
      <c r="M1341" s="250">
        <v>0.18</v>
      </c>
      <c r="N1341" s="251">
        <f t="shared" si="41"/>
        <v>823.2786000000001</v>
      </c>
    </row>
    <row r="1342" spans="1:14" ht="15">
      <c r="A1342" s="247" t="s">
        <v>18</v>
      </c>
      <c r="B1342" s="247" t="s">
        <v>19</v>
      </c>
      <c r="C1342" s="248">
        <v>0</v>
      </c>
      <c r="D1342" s="248">
        <v>9385.8</v>
      </c>
      <c r="E1342" s="249">
        <f t="shared" si="40"/>
        <v>9385.8</v>
      </c>
      <c r="F1342" s="247" t="s">
        <v>2019</v>
      </c>
      <c r="G1342" s="247" t="s">
        <v>1673</v>
      </c>
      <c r="H1342" s="247" t="s">
        <v>1674</v>
      </c>
      <c r="I1342" s="247" t="s">
        <v>2</v>
      </c>
      <c r="J1342" s="247" t="s">
        <v>3</v>
      </c>
      <c r="K1342" s="247" t="s">
        <v>1867</v>
      </c>
      <c r="L1342" s="247" t="s">
        <v>2022</v>
      </c>
      <c r="M1342" s="250">
        <v>0.18</v>
      </c>
      <c r="N1342" s="251">
        <f t="shared" si="41"/>
        <v>1689.4439999999997</v>
      </c>
    </row>
    <row r="1343" spans="1:14" ht="15">
      <c r="A1343" s="247" t="s">
        <v>20</v>
      </c>
      <c r="B1343" s="247" t="s">
        <v>21</v>
      </c>
      <c r="C1343" s="248">
        <v>0</v>
      </c>
      <c r="D1343" s="248">
        <v>7081.6</v>
      </c>
      <c r="E1343" s="249">
        <f t="shared" si="40"/>
        <v>7081.6</v>
      </c>
      <c r="F1343" s="247" t="s">
        <v>2019</v>
      </c>
      <c r="G1343" s="247" t="s">
        <v>1673</v>
      </c>
      <c r="H1343" s="247" t="s">
        <v>1674</v>
      </c>
      <c r="I1343" s="247" t="s">
        <v>2</v>
      </c>
      <c r="J1343" s="247" t="s">
        <v>3</v>
      </c>
      <c r="K1343" s="247" t="s">
        <v>1867</v>
      </c>
      <c r="L1343" s="247" t="s">
        <v>2022</v>
      </c>
      <c r="M1343" s="250">
        <v>0.18</v>
      </c>
      <c r="N1343" s="251">
        <f t="shared" si="41"/>
        <v>1274.688</v>
      </c>
    </row>
    <row r="1344" spans="1:14" ht="15">
      <c r="A1344" s="247" t="s">
        <v>20</v>
      </c>
      <c r="B1344" s="247" t="s">
        <v>21</v>
      </c>
      <c r="C1344" s="248">
        <v>0</v>
      </c>
      <c r="D1344" s="248">
        <v>30158.4</v>
      </c>
      <c r="E1344" s="249">
        <f t="shared" si="40"/>
        <v>30158.4</v>
      </c>
      <c r="F1344" s="247" t="s">
        <v>2019</v>
      </c>
      <c r="G1344" s="247" t="s">
        <v>1673</v>
      </c>
      <c r="H1344" s="247" t="s">
        <v>1674</v>
      </c>
      <c r="I1344" s="247" t="s">
        <v>2</v>
      </c>
      <c r="J1344" s="247" t="s">
        <v>3</v>
      </c>
      <c r="K1344" s="247" t="s">
        <v>1867</v>
      </c>
      <c r="L1344" s="247" t="s">
        <v>2022</v>
      </c>
      <c r="M1344" s="250">
        <v>0.18</v>
      </c>
      <c r="N1344" s="251">
        <f t="shared" si="41"/>
        <v>5428.512</v>
      </c>
    </row>
    <row r="1345" spans="1:14" ht="15">
      <c r="A1345" s="247" t="s">
        <v>20</v>
      </c>
      <c r="B1345" s="247" t="s">
        <v>21</v>
      </c>
      <c r="C1345" s="248">
        <v>0</v>
      </c>
      <c r="D1345" s="248">
        <v>44699.2</v>
      </c>
      <c r="E1345" s="249">
        <f t="shared" si="40"/>
        <v>44699.2</v>
      </c>
      <c r="F1345" s="247" t="s">
        <v>2019</v>
      </c>
      <c r="G1345" s="247" t="s">
        <v>1673</v>
      </c>
      <c r="H1345" s="247" t="s">
        <v>1674</v>
      </c>
      <c r="I1345" s="247" t="s">
        <v>2</v>
      </c>
      <c r="J1345" s="247" t="s">
        <v>3</v>
      </c>
      <c r="K1345" s="247" t="s">
        <v>1867</v>
      </c>
      <c r="L1345" s="247" t="s">
        <v>2022</v>
      </c>
      <c r="M1345" s="250">
        <v>0.18</v>
      </c>
      <c r="N1345" s="251">
        <f t="shared" si="41"/>
        <v>8045.855999999999</v>
      </c>
    </row>
    <row r="1346" spans="1:14" ht="15">
      <c r="A1346" s="247" t="s">
        <v>20</v>
      </c>
      <c r="B1346" s="247" t="s">
        <v>21</v>
      </c>
      <c r="C1346" s="248">
        <v>0</v>
      </c>
      <c r="D1346" s="248">
        <v>124650</v>
      </c>
      <c r="E1346" s="249">
        <f aca="true" t="shared" si="42" ref="E1346:E1409">+D1346-C1346</f>
        <v>124650</v>
      </c>
      <c r="F1346" s="247" t="s">
        <v>2019</v>
      </c>
      <c r="G1346" s="247" t="s">
        <v>1673</v>
      </c>
      <c r="H1346" s="247" t="s">
        <v>1674</v>
      </c>
      <c r="I1346" s="247" t="s">
        <v>2</v>
      </c>
      <c r="J1346" s="247" t="s">
        <v>3</v>
      </c>
      <c r="K1346" s="247" t="s">
        <v>1867</v>
      </c>
      <c r="L1346" s="247" t="s">
        <v>2022</v>
      </c>
      <c r="M1346" s="250">
        <v>0.18</v>
      </c>
      <c r="N1346" s="251">
        <f aca="true" t="shared" si="43" ref="N1346:N1409">+M1346*E1346</f>
        <v>22437</v>
      </c>
    </row>
    <row r="1347" spans="1:14" ht="15">
      <c r="A1347" s="247" t="s">
        <v>20</v>
      </c>
      <c r="B1347" s="247" t="s">
        <v>21</v>
      </c>
      <c r="C1347" s="248">
        <v>0</v>
      </c>
      <c r="D1347" s="248">
        <v>9695</v>
      </c>
      <c r="E1347" s="249">
        <f t="shared" si="42"/>
        <v>9695</v>
      </c>
      <c r="F1347" s="247" t="s">
        <v>2019</v>
      </c>
      <c r="G1347" s="247" t="s">
        <v>1673</v>
      </c>
      <c r="H1347" s="247" t="s">
        <v>1674</v>
      </c>
      <c r="I1347" s="247" t="s">
        <v>2</v>
      </c>
      <c r="J1347" s="247" t="s">
        <v>3</v>
      </c>
      <c r="K1347" s="247" t="s">
        <v>1867</v>
      </c>
      <c r="L1347" s="247" t="s">
        <v>2022</v>
      </c>
      <c r="M1347" s="250">
        <v>0.18</v>
      </c>
      <c r="N1347" s="251">
        <f t="shared" si="43"/>
        <v>1745.1</v>
      </c>
    </row>
    <row r="1348" spans="1:14" ht="15">
      <c r="A1348" s="247" t="s">
        <v>22</v>
      </c>
      <c r="B1348" s="247" t="s">
        <v>23</v>
      </c>
      <c r="C1348" s="248">
        <v>0</v>
      </c>
      <c r="D1348" s="248">
        <v>14163.2</v>
      </c>
      <c r="E1348" s="249">
        <f t="shared" si="42"/>
        <v>14163.2</v>
      </c>
      <c r="F1348" s="247" t="s">
        <v>2019</v>
      </c>
      <c r="G1348" s="247" t="s">
        <v>1675</v>
      </c>
      <c r="H1348" s="247" t="s">
        <v>1676</v>
      </c>
      <c r="I1348" s="247" t="s">
        <v>24</v>
      </c>
      <c r="J1348" s="247" t="s">
        <v>25</v>
      </c>
      <c r="K1348" s="247" t="s">
        <v>1867</v>
      </c>
      <c r="L1348" s="247" t="s">
        <v>2022</v>
      </c>
      <c r="M1348" s="250">
        <v>0.18</v>
      </c>
      <c r="N1348" s="251">
        <f t="shared" si="43"/>
        <v>2549.376</v>
      </c>
    </row>
    <row r="1349" spans="1:14" ht="15">
      <c r="A1349" s="247" t="s">
        <v>22</v>
      </c>
      <c r="B1349" s="247" t="s">
        <v>23</v>
      </c>
      <c r="C1349" s="248">
        <v>0</v>
      </c>
      <c r="D1349" s="248">
        <v>18612.8</v>
      </c>
      <c r="E1349" s="249">
        <f t="shared" si="42"/>
        <v>18612.8</v>
      </c>
      <c r="F1349" s="247" t="s">
        <v>2019</v>
      </c>
      <c r="G1349" s="247" t="s">
        <v>1675</v>
      </c>
      <c r="H1349" s="247" t="s">
        <v>1676</v>
      </c>
      <c r="I1349" s="247" t="s">
        <v>24</v>
      </c>
      <c r="J1349" s="247" t="s">
        <v>25</v>
      </c>
      <c r="K1349" s="247" t="s">
        <v>1867</v>
      </c>
      <c r="L1349" s="247" t="s">
        <v>2022</v>
      </c>
      <c r="M1349" s="250">
        <v>0.18</v>
      </c>
      <c r="N1349" s="251">
        <f t="shared" si="43"/>
        <v>3350.3039999999996</v>
      </c>
    </row>
    <row r="1350" spans="1:14" ht="15">
      <c r="A1350" s="247" t="s">
        <v>26</v>
      </c>
      <c r="B1350" s="247" t="s">
        <v>27</v>
      </c>
      <c r="C1350" s="248">
        <v>0</v>
      </c>
      <c r="D1350" s="248">
        <v>14163.2</v>
      </c>
      <c r="E1350" s="249">
        <f t="shared" si="42"/>
        <v>14163.2</v>
      </c>
      <c r="F1350" s="247" t="s">
        <v>2019</v>
      </c>
      <c r="G1350" s="247" t="s">
        <v>1675</v>
      </c>
      <c r="H1350" s="247" t="s">
        <v>1676</v>
      </c>
      <c r="I1350" s="247" t="s">
        <v>24</v>
      </c>
      <c r="J1350" s="247" t="s">
        <v>25</v>
      </c>
      <c r="K1350" s="247" t="s">
        <v>1867</v>
      </c>
      <c r="L1350" s="247" t="s">
        <v>2022</v>
      </c>
      <c r="M1350" s="250">
        <v>0.18</v>
      </c>
      <c r="N1350" s="251">
        <f t="shared" si="43"/>
        <v>2549.376</v>
      </c>
    </row>
    <row r="1351" spans="1:14" ht="15">
      <c r="A1351" s="247" t="s">
        <v>26</v>
      </c>
      <c r="B1351" s="247" t="s">
        <v>27</v>
      </c>
      <c r="C1351" s="248">
        <v>0</v>
      </c>
      <c r="D1351" s="248">
        <v>15079.2</v>
      </c>
      <c r="E1351" s="249">
        <f t="shared" si="42"/>
        <v>15079.2</v>
      </c>
      <c r="F1351" s="247" t="s">
        <v>2019</v>
      </c>
      <c r="G1351" s="247" t="s">
        <v>1675</v>
      </c>
      <c r="H1351" s="247" t="s">
        <v>1676</v>
      </c>
      <c r="I1351" s="247" t="s">
        <v>24</v>
      </c>
      <c r="J1351" s="247" t="s">
        <v>25</v>
      </c>
      <c r="K1351" s="247" t="s">
        <v>1867</v>
      </c>
      <c r="L1351" s="247" t="s">
        <v>2022</v>
      </c>
      <c r="M1351" s="250">
        <v>0.18</v>
      </c>
      <c r="N1351" s="251">
        <f t="shared" si="43"/>
        <v>2714.256</v>
      </c>
    </row>
    <row r="1352" spans="1:14" ht="15">
      <c r="A1352" s="247" t="s">
        <v>28</v>
      </c>
      <c r="B1352" s="247" t="s">
        <v>29</v>
      </c>
      <c r="C1352" s="248">
        <v>0</v>
      </c>
      <c r="D1352" s="248">
        <v>7081.6</v>
      </c>
      <c r="E1352" s="249">
        <f t="shared" si="42"/>
        <v>7081.6</v>
      </c>
      <c r="F1352" s="247" t="s">
        <v>2019</v>
      </c>
      <c r="G1352" s="247" t="s">
        <v>1675</v>
      </c>
      <c r="H1352" s="247" t="s">
        <v>1676</v>
      </c>
      <c r="I1352" s="247" t="s">
        <v>24</v>
      </c>
      <c r="J1352" s="247" t="s">
        <v>25</v>
      </c>
      <c r="K1352" s="247" t="s">
        <v>1867</v>
      </c>
      <c r="L1352" s="247" t="s">
        <v>2022</v>
      </c>
      <c r="M1352" s="250">
        <v>0.18</v>
      </c>
      <c r="N1352" s="251">
        <f t="shared" si="43"/>
        <v>1274.688</v>
      </c>
    </row>
    <row r="1353" spans="1:14" ht="15">
      <c r="A1353" s="247" t="s">
        <v>28</v>
      </c>
      <c r="B1353" s="247" t="s">
        <v>29</v>
      </c>
      <c r="C1353" s="248">
        <v>0</v>
      </c>
      <c r="D1353" s="248">
        <v>7036.96</v>
      </c>
      <c r="E1353" s="249">
        <f t="shared" si="42"/>
        <v>7036.96</v>
      </c>
      <c r="F1353" s="247" t="s">
        <v>2019</v>
      </c>
      <c r="G1353" s="247" t="s">
        <v>1675</v>
      </c>
      <c r="H1353" s="247" t="s">
        <v>1676</v>
      </c>
      <c r="I1353" s="247" t="s">
        <v>24</v>
      </c>
      <c r="J1353" s="247" t="s">
        <v>25</v>
      </c>
      <c r="K1353" s="247" t="s">
        <v>1867</v>
      </c>
      <c r="L1353" s="247" t="s">
        <v>2022</v>
      </c>
      <c r="M1353" s="250">
        <v>0.18</v>
      </c>
      <c r="N1353" s="251">
        <f t="shared" si="43"/>
        <v>1266.6528</v>
      </c>
    </row>
    <row r="1354" spans="1:14" ht="15">
      <c r="A1354" s="247" t="s">
        <v>30</v>
      </c>
      <c r="B1354" s="247" t="s">
        <v>31</v>
      </c>
      <c r="C1354" s="248">
        <v>0</v>
      </c>
      <c r="D1354" s="248">
        <v>7081.6</v>
      </c>
      <c r="E1354" s="249">
        <f t="shared" si="42"/>
        <v>7081.6</v>
      </c>
      <c r="F1354" s="247" t="s">
        <v>2019</v>
      </c>
      <c r="G1354" s="247" t="s">
        <v>1675</v>
      </c>
      <c r="H1354" s="247" t="s">
        <v>1676</v>
      </c>
      <c r="I1354" s="247" t="s">
        <v>24</v>
      </c>
      <c r="J1354" s="247" t="s">
        <v>25</v>
      </c>
      <c r="K1354" s="247" t="s">
        <v>1867</v>
      </c>
      <c r="L1354" s="247" t="s">
        <v>2022</v>
      </c>
      <c r="M1354" s="250">
        <v>0.18</v>
      </c>
      <c r="N1354" s="251">
        <f t="shared" si="43"/>
        <v>1274.688</v>
      </c>
    </row>
    <row r="1355" spans="1:14" ht="15">
      <c r="A1355" s="247" t="s">
        <v>30</v>
      </c>
      <c r="B1355" s="247" t="s">
        <v>31</v>
      </c>
      <c r="C1355" s="248">
        <v>0</v>
      </c>
      <c r="D1355" s="248">
        <v>10052.8</v>
      </c>
      <c r="E1355" s="249">
        <f t="shared" si="42"/>
        <v>10052.8</v>
      </c>
      <c r="F1355" s="247" t="s">
        <v>2019</v>
      </c>
      <c r="G1355" s="247" t="s">
        <v>1675</v>
      </c>
      <c r="H1355" s="247" t="s">
        <v>1676</v>
      </c>
      <c r="I1355" s="247" t="s">
        <v>24</v>
      </c>
      <c r="J1355" s="247" t="s">
        <v>25</v>
      </c>
      <c r="K1355" s="247" t="s">
        <v>1867</v>
      </c>
      <c r="L1355" s="247" t="s">
        <v>2022</v>
      </c>
      <c r="M1355" s="250">
        <v>0.18</v>
      </c>
      <c r="N1355" s="251">
        <f t="shared" si="43"/>
        <v>1809.504</v>
      </c>
    </row>
    <row r="1356" spans="1:14" ht="15">
      <c r="A1356" s="247" t="s">
        <v>32</v>
      </c>
      <c r="B1356" s="247" t="s">
        <v>33</v>
      </c>
      <c r="C1356" s="248">
        <v>0</v>
      </c>
      <c r="D1356" s="248">
        <v>7201.51</v>
      </c>
      <c r="E1356" s="249">
        <f t="shared" si="42"/>
        <v>7201.51</v>
      </c>
      <c r="F1356" s="247" t="s">
        <v>2019</v>
      </c>
      <c r="G1356" s="247" t="s">
        <v>1675</v>
      </c>
      <c r="H1356" s="247" t="s">
        <v>1676</v>
      </c>
      <c r="I1356" s="247" t="s">
        <v>24</v>
      </c>
      <c r="J1356" s="247" t="s">
        <v>25</v>
      </c>
      <c r="K1356" s="247" t="s">
        <v>1867</v>
      </c>
      <c r="L1356" s="247" t="s">
        <v>2022</v>
      </c>
      <c r="M1356" s="250">
        <v>0.18</v>
      </c>
      <c r="N1356" s="251">
        <f t="shared" si="43"/>
        <v>1296.2718</v>
      </c>
    </row>
    <row r="1357" spans="1:14" ht="15">
      <c r="A1357" s="247" t="s">
        <v>32</v>
      </c>
      <c r="B1357" s="247" t="s">
        <v>33</v>
      </c>
      <c r="C1357" s="248">
        <v>0</v>
      </c>
      <c r="D1357" s="248">
        <v>15335.01</v>
      </c>
      <c r="E1357" s="249">
        <f t="shared" si="42"/>
        <v>15335.01</v>
      </c>
      <c r="F1357" s="247" t="s">
        <v>2019</v>
      </c>
      <c r="G1357" s="247" t="s">
        <v>1675</v>
      </c>
      <c r="H1357" s="247" t="s">
        <v>1676</v>
      </c>
      <c r="I1357" s="247" t="s">
        <v>24</v>
      </c>
      <c r="J1357" s="247" t="s">
        <v>25</v>
      </c>
      <c r="K1357" s="247" t="s">
        <v>1867</v>
      </c>
      <c r="L1357" s="247" t="s">
        <v>2022</v>
      </c>
      <c r="M1357" s="250">
        <v>0.18</v>
      </c>
      <c r="N1357" s="251">
        <f t="shared" si="43"/>
        <v>2760.3017999999997</v>
      </c>
    </row>
    <row r="1358" spans="1:14" ht="15">
      <c r="A1358" s="247" t="s">
        <v>34</v>
      </c>
      <c r="B1358" s="247" t="s">
        <v>35</v>
      </c>
      <c r="C1358" s="248">
        <v>0</v>
      </c>
      <c r="D1358" s="248">
        <v>70400</v>
      </c>
      <c r="E1358" s="249">
        <f t="shared" si="42"/>
        <v>70400</v>
      </c>
      <c r="F1358" s="247" t="s">
        <v>2019</v>
      </c>
      <c r="G1358" s="247" t="s">
        <v>1675</v>
      </c>
      <c r="H1358" s="247" t="s">
        <v>1676</v>
      </c>
      <c r="I1358" s="247" t="s">
        <v>24</v>
      </c>
      <c r="J1358" s="247" t="s">
        <v>25</v>
      </c>
      <c r="K1358" s="247" t="s">
        <v>1867</v>
      </c>
      <c r="L1358" s="247" t="s">
        <v>2022</v>
      </c>
      <c r="M1358" s="250">
        <v>0.18</v>
      </c>
      <c r="N1358" s="251">
        <f t="shared" si="43"/>
        <v>12672</v>
      </c>
    </row>
    <row r="1359" spans="1:14" ht="15">
      <c r="A1359" s="247" t="s">
        <v>36</v>
      </c>
      <c r="B1359" s="247" t="s">
        <v>37</v>
      </c>
      <c r="C1359" s="248">
        <v>0</v>
      </c>
      <c r="D1359" s="248">
        <v>7336.4</v>
      </c>
      <c r="E1359" s="249">
        <f t="shared" si="42"/>
        <v>7336.4</v>
      </c>
      <c r="F1359" s="247" t="s">
        <v>2019</v>
      </c>
      <c r="G1359" s="247" t="s">
        <v>1675</v>
      </c>
      <c r="H1359" s="247" t="s">
        <v>1676</v>
      </c>
      <c r="I1359" s="247" t="s">
        <v>24</v>
      </c>
      <c r="J1359" s="247" t="s">
        <v>25</v>
      </c>
      <c r="K1359" s="247" t="s">
        <v>1867</v>
      </c>
      <c r="L1359" s="247" t="s">
        <v>2022</v>
      </c>
      <c r="M1359" s="250">
        <v>0.18</v>
      </c>
      <c r="N1359" s="251">
        <f t="shared" si="43"/>
        <v>1320.552</v>
      </c>
    </row>
    <row r="1360" spans="1:14" ht="15">
      <c r="A1360" s="247" t="s">
        <v>36</v>
      </c>
      <c r="B1360" s="247" t="s">
        <v>37</v>
      </c>
      <c r="C1360" s="248">
        <v>0</v>
      </c>
      <c r="D1360" s="248">
        <v>15622.8</v>
      </c>
      <c r="E1360" s="249">
        <f t="shared" si="42"/>
        <v>15622.8</v>
      </c>
      <c r="F1360" s="247" t="s">
        <v>2019</v>
      </c>
      <c r="G1360" s="247" t="s">
        <v>1675</v>
      </c>
      <c r="H1360" s="247" t="s">
        <v>1676</v>
      </c>
      <c r="I1360" s="247" t="s">
        <v>24</v>
      </c>
      <c r="J1360" s="247" t="s">
        <v>25</v>
      </c>
      <c r="K1360" s="247" t="s">
        <v>1867</v>
      </c>
      <c r="L1360" s="247" t="s">
        <v>2022</v>
      </c>
      <c r="M1360" s="250">
        <v>0.18</v>
      </c>
      <c r="N1360" s="251">
        <f t="shared" si="43"/>
        <v>2812.104</v>
      </c>
    </row>
    <row r="1361" spans="1:14" ht="15">
      <c r="A1361" s="247" t="s">
        <v>38</v>
      </c>
      <c r="B1361" s="247" t="s">
        <v>39</v>
      </c>
      <c r="C1361" s="248">
        <v>0</v>
      </c>
      <c r="D1361" s="248">
        <v>5869.12</v>
      </c>
      <c r="E1361" s="249">
        <f t="shared" si="42"/>
        <v>5869.12</v>
      </c>
      <c r="F1361" s="247" t="s">
        <v>2019</v>
      </c>
      <c r="G1361" s="247" t="s">
        <v>1675</v>
      </c>
      <c r="H1361" s="247" t="s">
        <v>1676</v>
      </c>
      <c r="I1361" s="247" t="s">
        <v>24</v>
      </c>
      <c r="J1361" s="247" t="s">
        <v>25</v>
      </c>
      <c r="K1361" s="247" t="s">
        <v>1867</v>
      </c>
      <c r="L1361" s="247" t="s">
        <v>2022</v>
      </c>
      <c r="M1361" s="250">
        <v>0.18</v>
      </c>
      <c r="N1361" s="251">
        <f t="shared" si="43"/>
        <v>1056.4415999999999</v>
      </c>
    </row>
    <row r="1362" spans="1:14" ht="15">
      <c r="A1362" s="247" t="s">
        <v>38</v>
      </c>
      <c r="B1362" s="247" t="s">
        <v>39</v>
      </c>
      <c r="C1362" s="248">
        <v>0</v>
      </c>
      <c r="D1362" s="248">
        <v>15622.8</v>
      </c>
      <c r="E1362" s="249">
        <f t="shared" si="42"/>
        <v>15622.8</v>
      </c>
      <c r="F1362" s="247" t="s">
        <v>2019</v>
      </c>
      <c r="G1362" s="247" t="s">
        <v>1675</v>
      </c>
      <c r="H1362" s="247" t="s">
        <v>1676</v>
      </c>
      <c r="I1362" s="247" t="s">
        <v>24</v>
      </c>
      <c r="J1362" s="247" t="s">
        <v>25</v>
      </c>
      <c r="K1362" s="247" t="s">
        <v>1867</v>
      </c>
      <c r="L1362" s="247" t="s">
        <v>2022</v>
      </c>
      <c r="M1362" s="250">
        <v>0.18</v>
      </c>
      <c r="N1362" s="251">
        <f t="shared" si="43"/>
        <v>2812.104</v>
      </c>
    </row>
    <row r="1363" spans="1:14" ht="15">
      <c r="A1363" s="247" t="s">
        <v>38</v>
      </c>
      <c r="B1363" s="247" t="s">
        <v>39</v>
      </c>
      <c r="C1363" s="248">
        <v>0</v>
      </c>
      <c r="D1363" s="248">
        <v>2730.08</v>
      </c>
      <c r="E1363" s="249">
        <f t="shared" si="42"/>
        <v>2730.08</v>
      </c>
      <c r="F1363" s="247" t="s">
        <v>2019</v>
      </c>
      <c r="G1363" s="247" t="s">
        <v>1675</v>
      </c>
      <c r="H1363" s="247" t="s">
        <v>1676</v>
      </c>
      <c r="I1363" s="247" t="s">
        <v>24</v>
      </c>
      <c r="J1363" s="247" t="s">
        <v>25</v>
      </c>
      <c r="K1363" s="247" t="s">
        <v>1867</v>
      </c>
      <c r="L1363" s="247" t="s">
        <v>2022</v>
      </c>
      <c r="M1363" s="250">
        <v>0.18</v>
      </c>
      <c r="N1363" s="251">
        <f t="shared" si="43"/>
        <v>491.41439999999994</v>
      </c>
    </row>
    <row r="1364" spans="1:14" ht="15">
      <c r="A1364" s="247" t="s">
        <v>40</v>
      </c>
      <c r="B1364" s="247" t="s">
        <v>41</v>
      </c>
      <c r="C1364" s="248">
        <v>0</v>
      </c>
      <c r="D1364" s="248">
        <v>7323.3</v>
      </c>
      <c r="E1364" s="249">
        <f t="shared" si="42"/>
        <v>7323.3</v>
      </c>
      <c r="F1364" s="247" t="s">
        <v>2019</v>
      </c>
      <c r="G1364" s="247" t="s">
        <v>1675</v>
      </c>
      <c r="H1364" s="247" t="s">
        <v>1676</v>
      </c>
      <c r="I1364" s="247" t="s">
        <v>24</v>
      </c>
      <c r="J1364" s="247" t="s">
        <v>25</v>
      </c>
      <c r="K1364" s="247" t="s">
        <v>1867</v>
      </c>
      <c r="L1364" s="247" t="s">
        <v>2022</v>
      </c>
      <c r="M1364" s="250">
        <v>0.18</v>
      </c>
      <c r="N1364" s="251">
        <f t="shared" si="43"/>
        <v>1318.194</v>
      </c>
    </row>
    <row r="1365" spans="1:14" ht="15">
      <c r="A1365" s="247" t="s">
        <v>40</v>
      </c>
      <c r="B1365" s="247" t="s">
        <v>41</v>
      </c>
      <c r="C1365" s="248">
        <v>0</v>
      </c>
      <c r="D1365" s="248">
        <v>15594.86</v>
      </c>
      <c r="E1365" s="249">
        <f t="shared" si="42"/>
        <v>15594.86</v>
      </c>
      <c r="F1365" s="247" t="s">
        <v>2019</v>
      </c>
      <c r="G1365" s="247" t="s">
        <v>1675</v>
      </c>
      <c r="H1365" s="247" t="s">
        <v>1676</v>
      </c>
      <c r="I1365" s="247" t="s">
        <v>24</v>
      </c>
      <c r="J1365" s="247" t="s">
        <v>25</v>
      </c>
      <c r="K1365" s="247" t="s">
        <v>1867</v>
      </c>
      <c r="L1365" s="247" t="s">
        <v>2022</v>
      </c>
      <c r="M1365" s="250">
        <v>0.18</v>
      </c>
      <c r="N1365" s="251">
        <f t="shared" si="43"/>
        <v>2807.0748</v>
      </c>
    </row>
    <row r="1366" spans="1:14" ht="15">
      <c r="A1366" s="247" t="s">
        <v>40</v>
      </c>
      <c r="B1366" s="247" t="s">
        <v>41</v>
      </c>
      <c r="C1366" s="248">
        <v>0</v>
      </c>
      <c r="D1366" s="248">
        <v>1406.82</v>
      </c>
      <c r="E1366" s="249">
        <f t="shared" si="42"/>
        <v>1406.82</v>
      </c>
      <c r="F1366" s="247" t="s">
        <v>2019</v>
      </c>
      <c r="G1366" s="247" t="s">
        <v>1675</v>
      </c>
      <c r="H1366" s="247" t="s">
        <v>1676</v>
      </c>
      <c r="I1366" s="247" t="s">
        <v>24</v>
      </c>
      <c r="J1366" s="247" t="s">
        <v>25</v>
      </c>
      <c r="K1366" s="247" t="s">
        <v>1867</v>
      </c>
      <c r="L1366" s="247" t="s">
        <v>2022</v>
      </c>
      <c r="M1366" s="250">
        <v>0.18</v>
      </c>
      <c r="N1366" s="251">
        <f t="shared" si="43"/>
        <v>253.22759999999997</v>
      </c>
    </row>
    <row r="1367" spans="1:14" ht="15">
      <c r="A1367" s="247" t="s">
        <v>42</v>
      </c>
      <c r="B1367" s="247" t="s">
        <v>43</v>
      </c>
      <c r="C1367" s="248">
        <v>0</v>
      </c>
      <c r="D1367" s="248">
        <v>22127.36</v>
      </c>
      <c r="E1367" s="249">
        <f t="shared" si="42"/>
        <v>22127.36</v>
      </c>
      <c r="F1367" s="247" t="s">
        <v>2019</v>
      </c>
      <c r="G1367" s="247" t="s">
        <v>1675</v>
      </c>
      <c r="H1367" s="247" t="s">
        <v>1676</v>
      </c>
      <c r="I1367" s="247" t="s">
        <v>24</v>
      </c>
      <c r="J1367" s="247" t="s">
        <v>25</v>
      </c>
      <c r="K1367" s="247" t="s">
        <v>1867</v>
      </c>
      <c r="L1367" s="247" t="s">
        <v>2022</v>
      </c>
      <c r="M1367" s="250">
        <v>0.18</v>
      </c>
      <c r="N1367" s="251">
        <f t="shared" si="43"/>
        <v>3982.9248</v>
      </c>
    </row>
    <row r="1368" spans="1:14" ht="15">
      <c r="A1368" s="247" t="s">
        <v>42</v>
      </c>
      <c r="B1368" s="247" t="s">
        <v>43</v>
      </c>
      <c r="C1368" s="248">
        <v>0</v>
      </c>
      <c r="D1368" s="248">
        <v>10471.06</v>
      </c>
      <c r="E1368" s="249">
        <f t="shared" si="42"/>
        <v>10471.06</v>
      </c>
      <c r="F1368" s="247" t="s">
        <v>2019</v>
      </c>
      <c r="G1368" s="247" t="s">
        <v>1675</v>
      </c>
      <c r="H1368" s="247" t="s">
        <v>1676</v>
      </c>
      <c r="I1368" s="247" t="s">
        <v>24</v>
      </c>
      <c r="J1368" s="247" t="s">
        <v>25</v>
      </c>
      <c r="K1368" s="247" t="s">
        <v>1867</v>
      </c>
      <c r="L1368" s="247" t="s">
        <v>2022</v>
      </c>
      <c r="M1368" s="250">
        <v>0.18</v>
      </c>
      <c r="N1368" s="251">
        <f t="shared" si="43"/>
        <v>1884.7907999999998</v>
      </c>
    </row>
    <row r="1369" spans="1:14" ht="15">
      <c r="A1369" s="247" t="s">
        <v>42</v>
      </c>
      <c r="B1369" s="247" t="s">
        <v>43</v>
      </c>
      <c r="C1369" s="248">
        <v>0</v>
      </c>
      <c r="D1369" s="248">
        <v>42347.42</v>
      </c>
      <c r="E1369" s="249">
        <f t="shared" si="42"/>
        <v>42347.42</v>
      </c>
      <c r="F1369" s="247" t="s">
        <v>2019</v>
      </c>
      <c r="G1369" s="247" t="s">
        <v>1675</v>
      </c>
      <c r="H1369" s="247" t="s">
        <v>1676</v>
      </c>
      <c r="I1369" s="247" t="s">
        <v>24</v>
      </c>
      <c r="J1369" s="247" t="s">
        <v>25</v>
      </c>
      <c r="K1369" s="247" t="s">
        <v>1867</v>
      </c>
      <c r="L1369" s="247" t="s">
        <v>2022</v>
      </c>
      <c r="M1369" s="250">
        <v>0.18</v>
      </c>
      <c r="N1369" s="251">
        <f t="shared" si="43"/>
        <v>7622.535599999999</v>
      </c>
    </row>
    <row r="1370" spans="1:14" ht="15">
      <c r="A1370" s="247" t="s">
        <v>42</v>
      </c>
      <c r="B1370" s="247" t="s">
        <v>43</v>
      </c>
      <c r="C1370" s="248">
        <v>0</v>
      </c>
      <c r="D1370" s="248">
        <v>19386.56</v>
      </c>
      <c r="E1370" s="249">
        <f t="shared" si="42"/>
        <v>19386.56</v>
      </c>
      <c r="F1370" s="247" t="s">
        <v>2019</v>
      </c>
      <c r="G1370" s="247" t="s">
        <v>1675</v>
      </c>
      <c r="H1370" s="247" t="s">
        <v>1676</v>
      </c>
      <c r="I1370" s="247" t="s">
        <v>24</v>
      </c>
      <c r="J1370" s="247" t="s">
        <v>25</v>
      </c>
      <c r="K1370" s="247" t="s">
        <v>1867</v>
      </c>
      <c r="L1370" s="247" t="s">
        <v>2022</v>
      </c>
      <c r="M1370" s="250">
        <v>0.18</v>
      </c>
      <c r="N1370" s="251">
        <f t="shared" si="43"/>
        <v>3489.5808</v>
      </c>
    </row>
    <row r="1371" spans="1:14" ht="15">
      <c r="A1371" s="247" t="s">
        <v>42</v>
      </c>
      <c r="B1371" s="247" t="s">
        <v>43</v>
      </c>
      <c r="C1371" s="248">
        <v>0</v>
      </c>
      <c r="D1371" s="248">
        <v>14324.63</v>
      </c>
      <c r="E1371" s="249">
        <f t="shared" si="42"/>
        <v>14324.63</v>
      </c>
      <c r="F1371" s="247" t="s">
        <v>2019</v>
      </c>
      <c r="G1371" s="247" t="s">
        <v>1675</v>
      </c>
      <c r="H1371" s="247" t="s">
        <v>1676</v>
      </c>
      <c r="I1371" s="247" t="s">
        <v>24</v>
      </c>
      <c r="J1371" s="247" t="s">
        <v>25</v>
      </c>
      <c r="K1371" s="247" t="s">
        <v>1867</v>
      </c>
      <c r="L1371" s="247" t="s">
        <v>2022</v>
      </c>
      <c r="M1371" s="250">
        <v>0.18</v>
      </c>
      <c r="N1371" s="251">
        <f t="shared" si="43"/>
        <v>2578.4334</v>
      </c>
    </row>
    <row r="1372" spans="1:14" ht="15">
      <c r="A1372" s="247" t="s">
        <v>42</v>
      </c>
      <c r="B1372" s="247" t="s">
        <v>43</v>
      </c>
      <c r="C1372" s="248">
        <v>0</v>
      </c>
      <c r="D1372" s="248">
        <v>11292.65</v>
      </c>
      <c r="E1372" s="249">
        <f t="shared" si="42"/>
        <v>11292.65</v>
      </c>
      <c r="F1372" s="247" t="s">
        <v>2019</v>
      </c>
      <c r="G1372" s="247" t="s">
        <v>1675</v>
      </c>
      <c r="H1372" s="247" t="s">
        <v>1676</v>
      </c>
      <c r="I1372" s="247" t="s">
        <v>24</v>
      </c>
      <c r="J1372" s="247" t="s">
        <v>25</v>
      </c>
      <c r="K1372" s="247" t="s">
        <v>1867</v>
      </c>
      <c r="L1372" s="247" t="s">
        <v>2022</v>
      </c>
      <c r="M1372" s="250">
        <v>0.18</v>
      </c>
      <c r="N1372" s="251">
        <f t="shared" si="43"/>
        <v>2032.677</v>
      </c>
    </row>
    <row r="1373" spans="1:14" ht="15">
      <c r="A1373" s="247" t="s">
        <v>44</v>
      </c>
      <c r="B1373" s="247" t="s">
        <v>45</v>
      </c>
      <c r="C1373" s="248">
        <v>0</v>
      </c>
      <c r="D1373" s="248">
        <v>9306.4</v>
      </c>
      <c r="E1373" s="249">
        <f t="shared" si="42"/>
        <v>9306.4</v>
      </c>
      <c r="F1373" s="247" t="s">
        <v>2019</v>
      </c>
      <c r="G1373" s="247" t="s">
        <v>1675</v>
      </c>
      <c r="H1373" s="247" t="s">
        <v>1677</v>
      </c>
      <c r="I1373" s="247" t="s">
        <v>24</v>
      </c>
      <c r="J1373" s="247" t="s">
        <v>46</v>
      </c>
      <c r="K1373" s="247" t="s">
        <v>1867</v>
      </c>
      <c r="L1373" s="247" t="s">
        <v>2022</v>
      </c>
      <c r="M1373" s="250">
        <v>0.18</v>
      </c>
      <c r="N1373" s="251">
        <f t="shared" si="43"/>
        <v>1675.1519999999998</v>
      </c>
    </row>
    <row r="1374" spans="1:14" ht="15">
      <c r="A1374" s="247" t="s">
        <v>44</v>
      </c>
      <c r="B1374" s="247" t="s">
        <v>45</v>
      </c>
      <c r="C1374" s="248">
        <v>0</v>
      </c>
      <c r="D1374" s="248">
        <v>7081.6</v>
      </c>
      <c r="E1374" s="249">
        <f t="shared" si="42"/>
        <v>7081.6</v>
      </c>
      <c r="F1374" s="247" t="s">
        <v>2019</v>
      </c>
      <c r="G1374" s="247" t="s">
        <v>1675</v>
      </c>
      <c r="H1374" s="247" t="s">
        <v>1677</v>
      </c>
      <c r="I1374" s="247" t="s">
        <v>24</v>
      </c>
      <c r="J1374" s="247" t="s">
        <v>46</v>
      </c>
      <c r="K1374" s="247" t="s">
        <v>1867</v>
      </c>
      <c r="L1374" s="247" t="s">
        <v>2022</v>
      </c>
      <c r="M1374" s="250">
        <v>0.18</v>
      </c>
      <c r="N1374" s="251">
        <f t="shared" si="43"/>
        <v>1274.688</v>
      </c>
    </row>
    <row r="1375" spans="1:14" ht="15">
      <c r="A1375" s="247" t="s">
        <v>47</v>
      </c>
      <c r="B1375" s="247" t="s">
        <v>48</v>
      </c>
      <c r="C1375" s="248">
        <v>0</v>
      </c>
      <c r="D1375" s="248">
        <v>13850</v>
      </c>
      <c r="E1375" s="249">
        <f t="shared" si="42"/>
        <v>13850</v>
      </c>
      <c r="F1375" s="247" t="s">
        <v>2019</v>
      </c>
      <c r="G1375" s="247" t="s">
        <v>1675</v>
      </c>
      <c r="H1375" s="247" t="s">
        <v>1677</v>
      </c>
      <c r="I1375" s="247" t="s">
        <v>24</v>
      </c>
      <c r="J1375" s="247" t="s">
        <v>46</v>
      </c>
      <c r="K1375" s="247" t="s">
        <v>1867</v>
      </c>
      <c r="L1375" s="247" t="s">
        <v>2022</v>
      </c>
      <c r="M1375" s="250">
        <v>0.18</v>
      </c>
      <c r="N1375" s="251">
        <f t="shared" si="43"/>
        <v>2493</v>
      </c>
    </row>
    <row r="1376" spans="1:14" ht="15">
      <c r="A1376" s="247" t="s">
        <v>49</v>
      </c>
      <c r="B1376" s="247" t="s">
        <v>50</v>
      </c>
      <c r="C1376" s="248">
        <v>0</v>
      </c>
      <c r="D1376" s="248">
        <v>2832.64</v>
      </c>
      <c r="E1376" s="249">
        <f t="shared" si="42"/>
        <v>2832.64</v>
      </c>
      <c r="F1376" s="247" t="s">
        <v>2019</v>
      </c>
      <c r="G1376" s="247" t="s">
        <v>1675</v>
      </c>
      <c r="H1376" s="247" t="s">
        <v>1677</v>
      </c>
      <c r="I1376" s="247" t="s">
        <v>24</v>
      </c>
      <c r="J1376" s="247" t="s">
        <v>46</v>
      </c>
      <c r="K1376" s="247" t="s">
        <v>1867</v>
      </c>
      <c r="L1376" s="247" t="s">
        <v>2022</v>
      </c>
      <c r="M1376" s="250">
        <v>0.18</v>
      </c>
      <c r="N1376" s="251">
        <f t="shared" si="43"/>
        <v>509.87519999999995</v>
      </c>
    </row>
    <row r="1377" spans="1:14" ht="15">
      <c r="A1377" s="247" t="s">
        <v>49</v>
      </c>
      <c r="B1377" s="247" t="s">
        <v>50</v>
      </c>
      <c r="C1377" s="248">
        <v>0</v>
      </c>
      <c r="D1377" s="248">
        <v>2010.56</v>
      </c>
      <c r="E1377" s="249">
        <f t="shared" si="42"/>
        <v>2010.56</v>
      </c>
      <c r="F1377" s="247" t="s">
        <v>2019</v>
      </c>
      <c r="G1377" s="247" t="s">
        <v>1675</v>
      </c>
      <c r="H1377" s="247" t="s">
        <v>1677</v>
      </c>
      <c r="I1377" s="247" t="s">
        <v>24</v>
      </c>
      <c r="J1377" s="247" t="s">
        <v>46</v>
      </c>
      <c r="K1377" s="247" t="s">
        <v>1867</v>
      </c>
      <c r="L1377" s="247" t="s">
        <v>2022</v>
      </c>
      <c r="M1377" s="250">
        <v>0.18</v>
      </c>
      <c r="N1377" s="251">
        <f t="shared" si="43"/>
        <v>361.9008</v>
      </c>
    </row>
    <row r="1378" spans="1:14" ht="15">
      <c r="A1378" s="247" t="s">
        <v>49</v>
      </c>
      <c r="B1378" s="247" t="s">
        <v>50</v>
      </c>
      <c r="C1378" s="248">
        <v>0</v>
      </c>
      <c r="D1378" s="248">
        <v>5157.6</v>
      </c>
      <c r="E1378" s="249">
        <f t="shared" si="42"/>
        <v>5157.6</v>
      </c>
      <c r="F1378" s="247" t="s">
        <v>2019</v>
      </c>
      <c r="G1378" s="247" t="s">
        <v>1675</v>
      </c>
      <c r="H1378" s="247" t="s">
        <v>1677</v>
      </c>
      <c r="I1378" s="247" t="s">
        <v>24</v>
      </c>
      <c r="J1378" s="247" t="s">
        <v>46</v>
      </c>
      <c r="K1378" s="247" t="s">
        <v>1867</v>
      </c>
      <c r="L1378" s="247" t="s">
        <v>2022</v>
      </c>
      <c r="M1378" s="250">
        <v>0.18</v>
      </c>
      <c r="N1378" s="251">
        <f t="shared" si="43"/>
        <v>928.368</v>
      </c>
    </row>
    <row r="1379" spans="1:14" ht="15">
      <c r="A1379" s="247" t="s">
        <v>49</v>
      </c>
      <c r="B1379" s="247" t="s">
        <v>50</v>
      </c>
      <c r="C1379" s="248">
        <v>0</v>
      </c>
      <c r="D1379" s="248">
        <v>34625</v>
      </c>
      <c r="E1379" s="249">
        <f t="shared" si="42"/>
        <v>34625</v>
      </c>
      <c r="F1379" s="247" t="s">
        <v>2019</v>
      </c>
      <c r="G1379" s="247" t="s">
        <v>1675</v>
      </c>
      <c r="H1379" s="247" t="s">
        <v>1677</v>
      </c>
      <c r="I1379" s="247" t="s">
        <v>24</v>
      </c>
      <c r="J1379" s="247" t="s">
        <v>46</v>
      </c>
      <c r="K1379" s="247" t="s">
        <v>1867</v>
      </c>
      <c r="L1379" s="247" t="s">
        <v>2022</v>
      </c>
      <c r="M1379" s="250">
        <v>0.18</v>
      </c>
      <c r="N1379" s="251">
        <f t="shared" si="43"/>
        <v>6232.5</v>
      </c>
    </row>
    <row r="1380" spans="1:14" ht="15">
      <c r="A1380" s="247" t="s">
        <v>51</v>
      </c>
      <c r="B1380" s="247" t="s">
        <v>52</v>
      </c>
      <c r="C1380" s="248">
        <v>0</v>
      </c>
      <c r="D1380" s="248">
        <v>2934.56</v>
      </c>
      <c r="E1380" s="249">
        <f t="shared" si="42"/>
        <v>2934.56</v>
      </c>
      <c r="F1380" s="247" t="s">
        <v>2019</v>
      </c>
      <c r="G1380" s="247" t="s">
        <v>1675</v>
      </c>
      <c r="H1380" s="247" t="s">
        <v>1677</v>
      </c>
      <c r="I1380" s="247" t="s">
        <v>24</v>
      </c>
      <c r="J1380" s="247" t="s">
        <v>46</v>
      </c>
      <c r="K1380" s="247" t="s">
        <v>1867</v>
      </c>
      <c r="L1380" s="247" t="s">
        <v>2022</v>
      </c>
      <c r="M1380" s="250">
        <v>0.18</v>
      </c>
      <c r="N1380" s="251">
        <f t="shared" si="43"/>
        <v>528.2207999999999</v>
      </c>
    </row>
    <row r="1381" spans="1:14" ht="15">
      <c r="A1381" s="247" t="s">
        <v>51</v>
      </c>
      <c r="B1381" s="247" t="s">
        <v>52</v>
      </c>
      <c r="C1381" s="248">
        <v>0</v>
      </c>
      <c r="D1381" s="248">
        <v>2603.8</v>
      </c>
      <c r="E1381" s="249">
        <f t="shared" si="42"/>
        <v>2603.8</v>
      </c>
      <c r="F1381" s="247" t="s">
        <v>2019</v>
      </c>
      <c r="G1381" s="247" t="s">
        <v>1675</v>
      </c>
      <c r="H1381" s="247" t="s">
        <v>1677</v>
      </c>
      <c r="I1381" s="247" t="s">
        <v>24</v>
      </c>
      <c r="J1381" s="247" t="s">
        <v>46</v>
      </c>
      <c r="K1381" s="247" t="s">
        <v>1867</v>
      </c>
      <c r="L1381" s="247" t="s">
        <v>2022</v>
      </c>
      <c r="M1381" s="250">
        <v>0.18</v>
      </c>
      <c r="N1381" s="251">
        <f t="shared" si="43"/>
        <v>468.684</v>
      </c>
    </row>
    <row r="1382" spans="1:14" ht="15">
      <c r="A1382" s="247" t="s">
        <v>51</v>
      </c>
      <c r="B1382" s="247" t="s">
        <v>52</v>
      </c>
      <c r="C1382" s="248">
        <v>0</v>
      </c>
      <c r="D1382" s="248">
        <v>1781</v>
      </c>
      <c r="E1382" s="249">
        <f t="shared" si="42"/>
        <v>1781</v>
      </c>
      <c r="F1382" s="247" t="s">
        <v>2019</v>
      </c>
      <c r="G1382" s="247" t="s">
        <v>1675</v>
      </c>
      <c r="H1382" s="247" t="s">
        <v>1677</v>
      </c>
      <c r="I1382" s="247" t="s">
        <v>24</v>
      </c>
      <c r="J1382" s="247" t="s">
        <v>46</v>
      </c>
      <c r="K1382" s="247" t="s">
        <v>1867</v>
      </c>
      <c r="L1382" s="247" t="s">
        <v>2022</v>
      </c>
      <c r="M1382" s="250">
        <v>0.18</v>
      </c>
      <c r="N1382" s="251">
        <f t="shared" si="43"/>
        <v>320.58</v>
      </c>
    </row>
    <row r="1383" spans="1:14" ht="15">
      <c r="A1383" s="247" t="s">
        <v>53</v>
      </c>
      <c r="B1383" s="247" t="s">
        <v>54</v>
      </c>
      <c r="C1383" s="248">
        <v>0</v>
      </c>
      <c r="D1383" s="248">
        <v>14270.86</v>
      </c>
      <c r="E1383" s="249">
        <f t="shared" si="42"/>
        <v>14270.86</v>
      </c>
      <c r="F1383" s="247" t="s">
        <v>2019</v>
      </c>
      <c r="G1383" s="247" t="s">
        <v>1675</v>
      </c>
      <c r="H1383" s="247" t="s">
        <v>1678</v>
      </c>
      <c r="I1383" s="247" t="s">
        <v>24</v>
      </c>
      <c r="J1383" s="247" t="s">
        <v>55</v>
      </c>
      <c r="K1383" s="247" t="s">
        <v>1867</v>
      </c>
      <c r="L1383" s="247" t="s">
        <v>2022</v>
      </c>
      <c r="M1383" s="250">
        <v>0.18</v>
      </c>
      <c r="N1383" s="251">
        <f t="shared" si="43"/>
        <v>2568.7548</v>
      </c>
    </row>
    <row r="1384" spans="1:14" ht="15">
      <c r="A1384" s="247" t="s">
        <v>56</v>
      </c>
      <c r="B1384" s="247" t="s">
        <v>57</v>
      </c>
      <c r="C1384" s="248">
        <v>0</v>
      </c>
      <c r="D1384" s="248">
        <v>6979.8</v>
      </c>
      <c r="E1384" s="249">
        <f t="shared" si="42"/>
        <v>6979.8</v>
      </c>
      <c r="F1384" s="247" t="s">
        <v>2019</v>
      </c>
      <c r="G1384" s="247" t="s">
        <v>1675</v>
      </c>
      <c r="H1384" s="247" t="s">
        <v>1679</v>
      </c>
      <c r="I1384" s="247" t="s">
        <v>24</v>
      </c>
      <c r="J1384" s="247" t="s">
        <v>58</v>
      </c>
      <c r="K1384" s="247" t="s">
        <v>1867</v>
      </c>
      <c r="L1384" s="247" t="s">
        <v>2022</v>
      </c>
      <c r="M1384" s="250">
        <v>0.18</v>
      </c>
      <c r="N1384" s="251">
        <f t="shared" si="43"/>
        <v>1256.364</v>
      </c>
    </row>
    <row r="1385" spans="1:14" ht="15">
      <c r="A1385" s="247" t="s">
        <v>56</v>
      </c>
      <c r="B1385" s="247" t="s">
        <v>57</v>
      </c>
      <c r="C1385" s="248">
        <v>0</v>
      </c>
      <c r="D1385" s="248">
        <v>4248.96</v>
      </c>
      <c r="E1385" s="249">
        <f t="shared" si="42"/>
        <v>4248.96</v>
      </c>
      <c r="F1385" s="247" t="s">
        <v>2019</v>
      </c>
      <c r="G1385" s="247" t="s">
        <v>1675</v>
      </c>
      <c r="H1385" s="247" t="s">
        <v>1679</v>
      </c>
      <c r="I1385" s="247" t="s">
        <v>24</v>
      </c>
      <c r="J1385" s="247" t="s">
        <v>58</v>
      </c>
      <c r="K1385" s="247" t="s">
        <v>1867</v>
      </c>
      <c r="L1385" s="247" t="s">
        <v>2022</v>
      </c>
      <c r="M1385" s="250">
        <v>0.18</v>
      </c>
      <c r="N1385" s="251">
        <f t="shared" si="43"/>
        <v>764.8127999999999</v>
      </c>
    </row>
    <row r="1386" spans="1:14" ht="15">
      <c r="A1386" s="247" t="s">
        <v>59</v>
      </c>
      <c r="B1386" s="247" t="s">
        <v>60</v>
      </c>
      <c r="C1386" s="248">
        <v>0</v>
      </c>
      <c r="D1386" s="248">
        <v>8310</v>
      </c>
      <c r="E1386" s="249">
        <f t="shared" si="42"/>
        <v>8310</v>
      </c>
      <c r="F1386" s="247" t="s">
        <v>2019</v>
      </c>
      <c r="G1386" s="247" t="s">
        <v>1675</v>
      </c>
      <c r="H1386" s="247" t="s">
        <v>1679</v>
      </c>
      <c r="I1386" s="247" t="s">
        <v>24</v>
      </c>
      <c r="J1386" s="247" t="s">
        <v>58</v>
      </c>
      <c r="K1386" s="247" t="s">
        <v>1867</v>
      </c>
      <c r="L1386" s="247" t="s">
        <v>2022</v>
      </c>
      <c r="M1386" s="250">
        <v>0.18</v>
      </c>
      <c r="N1386" s="251">
        <f t="shared" si="43"/>
        <v>1495.8</v>
      </c>
    </row>
    <row r="1387" spans="1:14" ht="15">
      <c r="A1387" s="247" t="s">
        <v>61</v>
      </c>
      <c r="B1387" s="247" t="s">
        <v>62</v>
      </c>
      <c r="C1387" s="248">
        <v>0</v>
      </c>
      <c r="D1387" s="248">
        <v>2844.63</v>
      </c>
      <c r="E1387" s="249">
        <f t="shared" si="42"/>
        <v>2844.63</v>
      </c>
      <c r="F1387" s="247" t="s">
        <v>2019</v>
      </c>
      <c r="G1387" s="247" t="s">
        <v>1675</v>
      </c>
      <c r="H1387" s="247" t="s">
        <v>1679</v>
      </c>
      <c r="I1387" s="247" t="s">
        <v>24</v>
      </c>
      <c r="J1387" s="247" t="s">
        <v>58</v>
      </c>
      <c r="K1387" s="247" t="s">
        <v>1867</v>
      </c>
      <c r="L1387" s="247" t="s">
        <v>2022</v>
      </c>
      <c r="M1387" s="250">
        <v>0.18</v>
      </c>
      <c r="N1387" s="251">
        <f t="shared" si="43"/>
        <v>512.0334</v>
      </c>
    </row>
    <row r="1388" spans="1:14" ht="15">
      <c r="A1388" s="247" t="s">
        <v>61</v>
      </c>
      <c r="B1388" s="247" t="s">
        <v>62</v>
      </c>
      <c r="C1388" s="248">
        <v>0</v>
      </c>
      <c r="D1388" s="248">
        <v>3028.63</v>
      </c>
      <c r="E1388" s="249">
        <f t="shared" si="42"/>
        <v>3028.63</v>
      </c>
      <c r="F1388" s="247" t="s">
        <v>2019</v>
      </c>
      <c r="G1388" s="247" t="s">
        <v>1675</v>
      </c>
      <c r="H1388" s="247" t="s">
        <v>1679</v>
      </c>
      <c r="I1388" s="247" t="s">
        <v>24</v>
      </c>
      <c r="J1388" s="247" t="s">
        <v>58</v>
      </c>
      <c r="K1388" s="247" t="s">
        <v>1867</v>
      </c>
      <c r="L1388" s="247" t="s">
        <v>2022</v>
      </c>
      <c r="M1388" s="250">
        <v>0.18</v>
      </c>
      <c r="N1388" s="251">
        <f t="shared" si="43"/>
        <v>545.1534</v>
      </c>
    </row>
    <row r="1389" spans="1:14" ht="15">
      <c r="A1389" s="247" t="s">
        <v>61</v>
      </c>
      <c r="B1389" s="247" t="s">
        <v>62</v>
      </c>
      <c r="C1389" s="248">
        <v>0</v>
      </c>
      <c r="D1389" s="248">
        <v>13811.76</v>
      </c>
      <c r="E1389" s="249">
        <f t="shared" si="42"/>
        <v>13811.76</v>
      </c>
      <c r="F1389" s="247" t="s">
        <v>2019</v>
      </c>
      <c r="G1389" s="247" t="s">
        <v>1675</v>
      </c>
      <c r="H1389" s="247" t="s">
        <v>1679</v>
      </c>
      <c r="I1389" s="247" t="s">
        <v>24</v>
      </c>
      <c r="J1389" s="247" t="s">
        <v>58</v>
      </c>
      <c r="K1389" s="247" t="s">
        <v>1867</v>
      </c>
      <c r="L1389" s="247" t="s">
        <v>2022</v>
      </c>
      <c r="M1389" s="250">
        <v>0.18</v>
      </c>
      <c r="N1389" s="251">
        <f t="shared" si="43"/>
        <v>2486.1168</v>
      </c>
    </row>
    <row r="1390" spans="1:14" ht="15">
      <c r="A1390" s="247" t="s">
        <v>63</v>
      </c>
      <c r="B1390" s="247" t="s">
        <v>64</v>
      </c>
      <c r="C1390" s="248">
        <v>0</v>
      </c>
      <c r="D1390" s="248">
        <v>4401.84</v>
      </c>
      <c r="E1390" s="249">
        <f t="shared" si="42"/>
        <v>4401.84</v>
      </c>
      <c r="F1390" s="247" t="s">
        <v>2019</v>
      </c>
      <c r="G1390" s="247" t="s">
        <v>1675</v>
      </c>
      <c r="H1390" s="247" t="s">
        <v>1679</v>
      </c>
      <c r="I1390" s="247" t="s">
        <v>24</v>
      </c>
      <c r="J1390" s="247" t="s">
        <v>58</v>
      </c>
      <c r="K1390" s="247" t="s">
        <v>1867</v>
      </c>
      <c r="L1390" s="247" t="s">
        <v>2022</v>
      </c>
      <c r="M1390" s="250">
        <v>0.18</v>
      </c>
      <c r="N1390" s="251">
        <f t="shared" si="43"/>
        <v>792.3312</v>
      </c>
    </row>
    <row r="1391" spans="1:14" ht="15">
      <c r="A1391" s="247" t="s">
        <v>63</v>
      </c>
      <c r="B1391" s="247" t="s">
        <v>64</v>
      </c>
      <c r="C1391" s="248">
        <v>0</v>
      </c>
      <c r="D1391" s="248">
        <v>3124.56</v>
      </c>
      <c r="E1391" s="249">
        <f t="shared" si="42"/>
        <v>3124.56</v>
      </c>
      <c r="F1391" s="247" t="s">
        <v>2019</v>
      </c>
      <c r="G1391" s="247" t="s">
        <v>1675</v>
      </c>
      <c r="H1391" s="247" t="s">
        <v>1679</v>
      </c>
      <c r="I1391" s="247" t="s">
        <v>24</v>
      </c>
      <c r="J1391" s="247" t="s">
        <v>58</v>
      </c>
      <c r="K1391" s="247" t="s">
        <v>1867</v>
      </c>
      <c r="L1391" s="247" t="s">
        <v>2022</v>
      </c>
      <c r="M1391" s="250">
        <v>0.18</v>
      </c>
      <c r="N1391" s="251">
        <f t="shared" si="43"/>
        <v>562.4208</v>
      </c>
    </row>
    <row r="1392" spans="1:14" ht="15">
      <c r="A1392" s="247" t="s">
        <v>63</v>
      </c>
      <c r="B1392" s="247" t="s">
        <v>64</v>
      </c>
      <c r="C1392" s="248">
        <v>0</v>
      </c>
      <c r="D1392" s="248">
        <v>5343</v>
      </c>
      <c r="E1392" s="249">
        <f t="shared" si="42"/>
        <v>5343</v>
      </c>
      <c r="F1392" s="247" t="s">
        <v>2019</v>
      </c>
      <c r="G1392" s="247" t="s">
        <v>1675</v>
      </c>
      <c r="H1392" s="247" t="s">
        <v>1679</v>
      </c>
      <c r="I1392" s="247" t="s">
        <v>24</v>
      </c>
      <c r="J1392" s="247" t="s">
        <v>58</v>
      </c>
      <c r="K1392" s="247" t="s">
        <v>1867</v>
      </c>
      <c r="L1392" s="247" t="s">
        <v>2022</v>
      </c>
      <c r="M1392" s="250">
        <v>0.18</v>
      </c>
      <c r="N1392" s="251">
        <f t="shared" si="43"/>
        <v>961.74</v>
      </c>
    </row>
    <row r="1393" spans="1:14" ht="15">
      <c r="A1393" s="247" t="s">
        <v>65</v>
      </c>
      <c r="B1393" s="247" t="s">
        <v>66</v>
      </c>
      <c r="C1393" s="248">
        <v>0</v>
      </c>
      <c r="D1393" s="248">
        <v>9306.4</v>
      </c>
      <c r="E1393" s="249">
        <f t="shared" si="42"/>
        <v>9306.4</v>
      </c>
      <c r="F1393" s="247" t="s">
        <v>2019</v>
      </c>
      <c r="G1393" s="247" t="s">
        <v>1675</v>
      </c>
      <c r="H1393" s="247" t="s">
        <v>1679</v>
      </c>
      <c r="I1393" s="247" t="s">
        <v>24</v>
      </c>
      <c r="J1393" s="247" t="s">
        <v>58</v>
      </c>
      <c r="K1393" s="247" t="s">
        <v>1867</v>
      </c>
      <c r="L1393" s="247" t="s">
        <v>2022</v>
      </c>
      <c r="M1393" s="250">
        <v>0.18</v>
      </c>
      <c r="N1393" s="251">
        <f t="shared" si="43"/>
        <v>1675.1519999999998</v>
      </c>
    </row>
    <row r="1394" spans="1:14" ht="15">
      <c r="A1394" s="247" t="s">
        <v>65</v>
      </c>
      <c r="B1394" s="247" t="s">
        <v>66</v>
      </c>
      <c r="C1394" s="248">
        <v>0</v>
      </c>
      <c r="D1394" s="248">
        <v>7081.6</v>
      </c>
      <c r="E1394" s="249">
        <f t="shared" si="42"/>
        <v>7081.6</v>
      </c>
      <c r="F1394" s="247" t="s">
        <v>2019</v>
      </c>
      <c r="G1394" s="247" t="s">
        <v>1675</v>
      </c>
      <c r="H1394" s="247" t="s">
        <v>1679</v>
      </c>
      <c r="I1394" s="247" t="s">
        <v>24</v>
      </c>
      <c r="J1394" s="247" t="s">
        <v>58</v>
      </c>
      <c r="K1394" s="247" t="s">
        <v>1867</v>
      </c>
      <c r="L1394" s="247" t="s">
        <v>2022</v>
      </c>
      <c r="M1394" s="250">
        <v>0.18</v>
      </c>
      <c r="N1394" s="251">
        <f t="shared" si="43"/>
        <v>1274.688</v>
      </c>
    </row>
    <row r="1395" spans="1:14" ht="15">
      <c r="A1395" s="247" t="s">
        <v>67</v>
      </c>
      <c r="B1395" s="247" t="s">
        <v>68</v>
      </c>
      <c r="C1395" s="248">
        <v>0</v>
      </c>
      <c r="D1395" s="248">
        <v>62325</v>
      </c>
      <c r="E1395" s="249">
        <f t="shared" si="42"/>
        <v>62325</v>
      </c>
      <c r="F1395" s="247" t="s">
        <v>2019</v>
      </c>
      <c r="G1395" s="247" t="s">
        <v>1675</v>
      </c>
      <c r="H1395" s="247" t="s">
        <v>1679</v>
      </c>
      <c r="I1395" s="247" t="s">
        <v>24</v>
      </c>
      <c r="J1395" s="247" t="s">
        <v>58</v>
      </c>
      <c r="K1395" s="247" t="s">
        <v>1867</v>
      </c>
      <c r="L1395" s="247" t="s">
        <v>2022</v>
      </c>
      <c r="M1395" s="250">
        <v>0.18</v>
      </c>
      <c r="N1395" s="251">
        <f t="shared" si="43"/>
        <v>11218.5</v>
      </c>
    </row>
    <row r="1396" spans="1:14" ht="15">
      <c r="A1396" s="247" t="s">
        <v>69</v>
      </c>
      <c r="B1396" s="247" t="s">
        <v>70</v>
      </c>
      <c r="C1396" s="248">
        <v>0</v>
      </c>
      <c r="D1396" s="248">
        <v>5765.2</v>
      </c>
      <c r="E1396" s="249">
        <f t="shared" si="42"/>
        <v>5765.2</v>
      </c>
      <c r="F1396" s="247" t="s">
        <v>2019</v>
      </c>
      <c r="G1396" s="247" t="s">
        <v>1675</v>
      </c>
      <c r="H1396" s="247" t="s">
        <v>1679</v>
      </c>
      <c r="I1396" s="247" t="s">
        <v>24</v>
      </c>
      <c r="J1396" s="247" t="s">
        <v>58</v>
      </c>
      <c r="K1396" s="247" t="s">
        <v>1867</v>
      </c>
      <c r="L1396" s="247" t="s">
        <v>2022</v>
      </c>
      <c r="M1396" s="250">
        <v>0.18</v>
      </c>
      <c r="N1396" s="251">
        <f t="shared" si="43"/>
        <v>1037.7359999999999</v>
      </c>
    </row>
    <row r="1397" spans="1:14" ht="15">
      <c r="A1397" s="247" t="s">
        <v>69</v>
      </c>
      <c r="B1397" s="247" t="s">
        <v>70</v>
      </c>
      <c r="C1397" s="248">
        <v>0</v>
      </c>
      <c r="D1397" s="248">
        <v>8184.36</v>
      </c>
      <c r="E1397" s="249">
        <f t="shared" si="42"/>
        <v>8184.36</v>
      </c>
      <c r="F1397" s="247" t="s">
        <v>2019</v>
      </c>
      <c r="G1397" s="247" t="s">
        <v>1675</v>
      </c>
      <c r="H1397" s="247" t="s">
        <v>1679</v>
      </c>
      <c r="I1397" s="247" t="s">
        <v>24</v>
      </c>
      <c r="J1397" s="247" t="s">
        <v>58</v>
      </c>
      <c r="K1397" s="247" t="s">
        <v>1867</v>
      </c>
      <c r="L1397" s="247" t="s">
        <v>2022</v>
      </c>
      <c r="M1397" s="250">
        <v>0.18</v>
      </c>
      <c r="N1397" s="251">
        <f t="shared" si="43"/>
        <v>1473.1848</v>
      </c>
    </row>
    <row r="1398" spans="1:14" ht="15">
      <c r="A1398" s="247" t="s">
        <v>69</v>
      </c>
      <c r="B1398" s="247" t="s">
        <v>70</v>
      </c>
      <c r="C1398" s="248">
        <v>0</v>
      </c>
      <c r="D1398" s="248">
        <v>13995.95</v>
      </c>
      <c r="E1398" s="249">
        <f t="shared" si="42"/>
        <v>13995.95</v>
      </c>
      <c r="F1398" s="247" t="s">
        <v>2019</v>
      </c>
      <c r="G1398" s="247" t="s">
        <v>1675</v>
      </c>
      <c r="H1398" s="247" t="s">
        <v>1679</v>
      </c>
      <c r="I1398" s="247" t="s">
        <v>24</v>
      </c>
      <c r="J1398" s="247" t="s">
        <v>58</v>
      </c>
      <c r="K1398" s="247" t="s">
        <v>1867</v>
      </c>
      <c r="L1398" s="247" t="s">
        <v>2022</v>
      </c>
      <c r="M1398" s="250">
        <v>0.18</v>
      </c>
      <c r="N1398" s="251">
        <f t="shared" si="43"/>
        <v>2519.271</v>
      </c>
    </row>
    <row r="1399" spans="1:14" ht="15">
      <c r="A1399" s="247" t="s">
        <v>69</v>
      </c>
      <c r="B1399" s="247" t="s">
        <v>70</v>
      </c>
      <c r="C1399" s="248">
        <v>0</v>
      </c>
      <c r="D1399" s="248">
        <v>27925.49</v>
      </c>
      <c r="E1399" s="249">
        <f t="shared" si="42"/>
        <v>27925.49</v>
      </c>
      <c r="F1399" s="247" t="s">
        <v>2019</v>
      </c>
      <c r="G1399" s="247" t="s">
        <v>1675</v>
      </c>
      <c r="H1399" s="247" t="s">
        <v>1679</v>
      </c>
      <c r="I1399" s="247" t="s">
        <v>24</v>
      </c>
      <c r="J1399" s="247" t="s">
        <v>58</v>
      </c>
      <c r="K1399" s="247" t="s">
        <v>1867</v>
      </c>
      <c r="L1399" s="247" t="s">
        <v>2022</v>
      </c>
      <c r="M1399" s="250">
        <v>0.18</v>
      </c>
      <c r="N1399" s="251">
        <f t="shared" si="43"/>
        <v>5026.5882</v>
      </c>
    </row>
    <row r="1400" spans="1:14" ht="15">
      <c r="A1400" s="247" t="s">
        <v>71</v>
      </c>
      <c r="B1400" s="247" t="s">
        <v>72</v>
      </c>
      <c r="C1400" s="248">
        <v>0</v>
      </c>
      <c r="D1400" s="248">
        <v>4401.84</v>
      </c>
      <c r="E1400" s="249">
        <f t="shared" si="42"/>
        <v>4401.84</v>
      </c>
      <c r="F1400" s="247" t="s">
        <v>2019</v>
      </c>
      <c r="G1400" s="247" t="s">
        <v>1675</v>
      </c>
      <c r="H1400" s="247" t="s">
        <v>1679</v>
      </c>
      <c r="I1400" s="247" t="s">
        <v>24</v>
      </c>
      <c r="J1400" s="247" t="s">
        <v>58</v>
      </c>
      <c r="K1400" s="247" t="s">
        <v>1867</v>
      </c>
      <c r="L1400" s="247" t="s">
        <v>2022</v>
      </c>
      <c r="M1400" s="250">
        <v>0.18</v>
      </c>
      <c r="N1400" s="251">
        <f t="shared" si="43"/>
        <v>792.3312</v>
      </c>
    </row>
    <row r="1401" spans="1:14" ht="15">
      <c r="A1401" s="247" t="s">
        <v>71</v>
      </c>
      <c r="B1401" s="247" t="s">
        <v>72</v>
      </c>
      <c r="C1401" s="248">
        <v>0</v>
      </c>
      <c r="D1401" s="248">
        <v>3124.56</v>
      </c>
      <c r="E1401" s="249">
        <f t="shared" si="42"/>
        <v>3124.56</v>
      </c>
      <c r="F1401" s="247" t="s">
        <v>2019</v>
      </c>
      <c r="G1401" s="247" t="s">
        <v>1675</v>
      </c>
      <c r="H1401" s="247" t="s">
        <v>1679</v>
      </c>
      <c r="I1401" s="247" t="s">
        <v>24</v>
      </c>
      <c r="J1401" s="247" t="s">
        <v>58</v>
      </c>
      <c r="K1401" s="247" t="s">
        <v>1867</v>
      </c>
      <c r="L1401" s="247" t="s">
        <v>2022</v>
      </c>
      <c r="M1401" s="250">
        <v>0.18</v>
      </c>
      <c r="N1401" s="251">
        <f t="shared" si="43"/>
        <v>562.4208</v>
      </c>
    </row>
    <row r="1402" spans="1:14" ht="15">
      <c r="A1402" s="247" t="s">
        <v>71</v>
      </c>
      <c r="B1402" s="247" t="s">
        <v>72</v>
      </c>
      <c r="C1402" s="248">
        <v>0</v>
      </c>
      <c r="D1402" s="248">
        <v>10686</v>
      </c>
      <c r="E1402" s="249">
        <f t="shared" si="42"/>
        <v>10686</v>
      </c>
      <c r="F1402" s="247" t="s">
        <v>2019</v>
      </c>
      <c r="G1402" s="247" t="s">
        <v>1675</v>
      </c>
      <c r="H1402" s="247" t="s">
        <v>1679</v>
      </c>
      <c r="I1402" s="247" t="s">
        <v>24</v>
      </c>
      <c r="J1402" s="247" t="s">
        <v>58</v>
      </c>
      <c r="K1402" s="247" t="s">
        <v>1867</v>
      </c>
      <c r="L1402" s="247" t="s">
        <v>2022</v>
      </c>
      <c r="M1402" s="250">
        <v>0.18</v>
      </c>
      <c r="N1402" s="251">
        <f t="shared" si="43"/>
        <v>1923.48</v>
      </c>
    </row>
    <row r="1403" spans="1:14" ht="15">
      <c r="A1403" s="247" t="s">
        <v>73</v>
      </c>
      <c r="B1403" s="247" t="s">
        <v>74</v>
      </c>
      <c r="C1403" s="248">
        <v>0</v>
      </c>
      <c r="D1403" s="248">
        <v>9306.4</v>
      </c>
      <c r="E1403" s="249">
        <f t="shared" si="42"/>
        <v>9306.4</v>
      </c>
      <c r="F1403" s="247" t="s">
        <v>2019</v>
      </c>
      <c r="G1403" s="247" t="s">
        <v>1675</v>
      </c>
      <c r="H1403" s="247" t="s">
        <v>1679</v>
      </c>
      <c r="I1403" s="247" t="s">
        <v>24</v>
      </c>
      <c r="J1403" s="247" t="s">
        <v>58</v>
      </c>
      <c r="K1403" s="247" t="s">
        <v>1867</v>
      </c>
      <c r="L1403" s="247" t="s">
        <v>2022</v>
      </c>
      <c r="M1403" s="250">
        <v>0.18</v>
      </c>
      <c r="N1403" s="251">
        <f t="shared" si="43"/>
        <v>1675.1519999999998</v>
      </c>
    </row>
    <row r="1404" spans="1:14" ht="15">
      <c r="A1404" s="247" t="s">
        <v>73</v>
      </c>
      <c r="B1404" s="247" t="s">
        <v>74</v>
      </c>
      <c r="C1404" s="248">
        <v>0</v>
      </c>
      <c r="D1404" s="248">
        <v>35408</v>
      </c>
      <c r="E1404" s="249">
        <f t="shared" si="42"/>
        <v>35408</v>
      </c>
      <c r="F1404" s="247" t="s">
        <v>2019</v>
      </c>
      <c r="G1404" s="247" t="s">
        <v>1675</v>
      </c>
      <c r="H1404" s="247" t="s">
        <v>1679</v>
      </c>
      <c r="I1404" s="247" t="s">
        <v>24</v>
      </c>
      <c r="J1404" s="247" t="s">
        <v>58</v>
      </c>
      <c r="K1404" s="247" t="s">
        <v>1867</v>
      </c>
      <c r="L1404" s="247" t="s">
        <v>2022</v>
      </c>
      <c r="M1404" s="250">
        <v>0.18</v>
      </c>
      <c r="N1404" s="251">
        <f t="shared" si="43"/>
        <v>6373.44</v>
      </c>
    </row>
    <row r="1405" spans="1:14" ht="15">
      <c r="A1405" s="247" t="s">
        <v>75</v>
      </c>
      <c r="B1405" s="247" t="s">
        <v>76</v>
      </c>
      <c r="C1405" s="248">
        <v>0</v>
      </c>
      <c r="D1405" s="248">
        <v>16620</v>
      </c>
      <c r="E1405" s="249">
        <f t="shared" si="42"/>
        <v>16620</v>
      </c>
      <c r="F1405" s="247" t="s">
        <v>2019</v>
      </c>
      <c r="G1405" s="247" t="s">
        <v>1675</v>
      </c>
      <c r="H1405" s="247" t="s">
        <v>1679</v>
      </c>
      <c r="I1405" s="247" t="s">
        <v>24</v>
      </c>
      <c r="J1405" s="247" t="s">
        <v>58</v>
      </c>
      <c r="K1405" s="247" t="s">
        <v>1867</v>
      </c>
      <c r="L1405" s="247" t="s">
        <v>2022</v>
      </c>
      <c r="M1405" s="250">
        <v>0.18</v>
      </c>
      <c r="N1405" s="251">
        <f t="shared" si="43"/>
        <v>2991.6</v>
      </c>
    </row>
    <row r="1406" spans="1:14" ht="15">
      <c r="A1406" s="247" t="s">
        <v>77</v>
      </c>
      <c r="B1406" s="247" t="s">
        <v>78</v>
      </c>
      <c r="C1406" s="248">
        <v>0</v>
      </c>
      <c r="D1406" s="248">
        <v>4329.9</v>
      </c>
      <c r="E1406" s="249">
        <f t="shared" si="42"/>
        <v>4329.9</v>
      </c>
      <c r="F1406" s="247" t="s">
        <v>2019</v>
      </c>
      <c r="G1406" s="247" t="s">
        <v>1675</v>
      </c>
      <c r="H1406" s="247" t="s">
        <v>1679</v>
      </c>
      <c r="I1406" s="247" t="s">
        <v>24</v>
      </c>
      <c r="J1406" s="247" t="s">
        <v>58</v>
      </c>
      <c r="K1406" s="247" t="s">
        <v>1867</v>
      </c>
      <c r="L1406" s="247" t="s">
        <v>2022</v>
      </c>
      <c r="M1406" s="250">
        <v>0.18</v>
      </c>
      <c r="N1406" s="251">
        <f t="shared" si="43"/>
        <v>779.382</v>
      </c>
    </row>
    <row r="1407" spans="1:14" ht="15">
      <c r="A1407" s="247" t="s">
        <v>77</v>
      </c>
      <c r="B1407" s="247" t="s">
        <v>78</v>
      </c>
      <c r="C1407" s="248">
        <v>0</v>
      </c>
      <c r="D1407" s="248">
        <v>24526.85</v>
      </c>
      <c r="E1407" s="249">
        <f t="shared" si="42"/>
        <v>24526.85</v>
      </c>
      <c r="F1407" s="247" t="s">
        <v>2019</v>
      </c>
      <c r="G1407" s="247" t="s">
        <v>1675</v>
      </c>
      <c r="H1407" s="247" t="s">
        <v>1679</v>
      </c>
      <c r="I1407" s="247" t="s">
        <v>24</v>
      </c>
      <c r="J1407" s="247" t="s">
        <v>58</v>
      </c>
      <c r="K1407" s="247" t="s">
        <v>1867</v>
      </c>
      <c r="L1407" s="247" t="s">
        <v>2022</v>
      </c>
      <c r="M1407" s="250">
        <v>0.18</v>
      </c>
      <c r="N1407" s="251">
        <f t="shared" si="43"/>
        <v>4414.833</v>
      </c>
    </row>
    <row r="1408" spans="1:14" ht="15">
      <c r="A1408" s="247" t="s">
        <v>79</v>
      </c>
      <c r="B1408" s="247" t="s">
        <v>80</v>
      </c>
      <c r="C1408" s="248">
        <v>0</v>
      </c>
      <c r="D1408" s="248">
        <v>8803.68</v>
      </c>
      <c r="E1408" s="249">
        <f t="shared" si="42"/>
        <v>8803.68</v>
      </c>
      <c r="F1408" s="247" t="s">
        <v>2019</v>
      </c>
      <c r="G1408" s="247" t="s">
        <v>1675</v>
      </c>
      <c r="H1408" s="247" t="s">
        <v>1679</v>
      </c>
      <c r="I1408" s="247" t="s">
        <v>24</v>
      </c>
      <c r="J1408" s="247" t="s">
        <v>58</v>
      </c>
      <c r="K1408" s="247" t="s">
        <v>1867</v>
      </c>
      <c r="L1408" s="247" t="s">
        <v>2022</v>
      </c>
      <c r="M1408" s="250">
        <v>0.18</v>
      </c>
      <c r="N1408" s="251">
        <f t="shared" si="43"/>
        <v>1584.6624</v>
      </c>
    </row>
    <row r="1409" spans="1:14" ht="15">
      <c r="A1409" s="247" t="s">
        <v>79</v>
      </c>
      <c r="B1409" s="247" t="s">
        <v>80</v>
      </c>
      <c r="C1409" s="248">
        <v>0</v>
      </c>
      <c r="D1409" s="248">
        <v>5207.6</v>
      </c>
      <c r="E1409" s="249">
        <f t="shared" si="42"/>
        <v>5207.6</v>
      </c>
      <c r="F1409" s="247" t="s">
        <v>2019</v>
      </c>
      <c r="G1409" s="247" t="s">
        <v>1675</v>
      </c>
      <c r="H1409" s="247" t="s">
        <v>1679</v>
      </c>
      <c r="I1409" s="247" t="s">
        <v>24</v>
      </c>
      <c r="J1409" s="247" t="s">
        <v>58</v>
      </c>
      <c r="K1409" s="247" t="s">
        <v>1867</v>
      </c>
      <c r="L1409" s="247" t="s">
        <v>2022</v>
      </c>
      <c r="M1409" s="250">
        <v>0.18</v>
      </c>
      <c r="N1409" s="251">
        <f t="shared" si="43"/>
        <v>937.368</v>
      </c>
    </row>
    <row r="1410" spans="1:14" ht="15">
      <c r="A1410" s="247" t="s">
        <v>79</v>
      </c>
      <c r="B1410" s="247" t="s">
        <v>80</v>
      </c>
      <c r="C1410" s="248">
        <v>0</v>
      </c>
      <c r="D1410" s="248">
        <v>3562</v>
      </c>
      <c r="E1410" s="249">
        <f aca="true" t="shared" si="44" ref="E1410:E1473">+D1410-C1410</f>
        <v>3562</v>
      </c>
      <c r="F1410" s="247" t="s">
        <v>2019</v>
      </c>
      <c r="G1410" s="247" t="s">
        <v>1675</v>
      </c>
      <c r="H1410" s="247" t="s">
        <v>1679</v>
      </c>
      <c r="I1410" s="247" t="s">
        <v>24</v>
      </c>
      <c r="J1410" s="247" t="s">
        <v>58</v>
      </c>
      <c r="K1410" s="247" t="s">
        <v>1867</v>
      </c>
      <c r="L1410" s="247" t="s">
        <v>2022</v>
      </c>
      <c r="M1410" s="250">
        <v>0.18</v>
      </c>
      <c r="N1410" s="251">
        <f aca="true" t="shared" si="45" ref="N1410:N1473">+M1410*E1410</f>
        <v>641.16</v>
      </c>
    </row>
    <row r="1411" spans="1:14" ht="15">
      <c r="A1411" s="247" t="s">
        <v>81</v>
      </c>
      <c r="B1411" s="247" t="s">
        <v>82</v>
      </c>
      <c r="C1411" s="248">
        <v>0</v>
      </c>
      <c r="D1411" s="248">
        <v>13644</v>
      </c>
      <c r="E1411" s="249">
        <f t="shared" si="44"/>
        <v>13644</v>
      </c>
      <c r="F1411" s="247" t="s">
        <v>2019</v>
      </c>
      <c r="G1411" s="247" t="s">
        <v>1675</v>
      </c>
      <c r="H1411" s="247" t="s">
        <v>1680</v>
      </c>
      <c r="I1411" s="247" t="s">
        <v>24</v>
      </c>
      <c r="J1411" s="247" t="s">
        <v>83</v>
      </c>
      <c r="K1411" s="247" t="s">
        <v>1867</v>
      </c>
      <c r="L1411" s="247" t="s">
        <v>895</v>
      </c>
      <c r="M1411" s="250">
        <v>0.22</v>
      </c>
      <c r="N1411" s="251">
        <f t="shared" si="45"/>
        <v>3001.68</v>
      </c>
    </row>
    <row r="1412" spans="1:14" ht="15">
      <c r="A1412" s="247" t="s">
        <v>81</v>
      </c>
      <c r="B1412" s="247" t="s">
        <v>82</v>
      </c>
      <c r="C1412" s="248">
        <v>0</v>
      </c>
      <c r="D1412" s="248">
        <v>20764.8</v>
      </c>
      <c r="E1412" s="249">
        <f t="shared" si="44"/>
        <v>20764.8</v>
      </c>
      <c r="F1412" s="247" t="s">
        <v>2019</v>
      </c>
      <c r="G1412" s="247" t="s">
        <v>1675</v>
      </c>
      <c r="H1412" s="247" t="s">
        <v>1680</v>
      </c>
      <c r="I1412" s="247" t="s">
        <v>24</v>
      </c>
      <c r="J1412" s="247" t="s">
        <v>83</v>
      </c>
      <c r="K1412" s="247" t="s">
        <v>1867</v>
      </c>
      <c r="L1412" s="247" t="s">
        <v>895</v>
      </c>
      <c r="M1412" s="250">
        <v>0.22</v>
      </c>
      <c r="N1412" s="251">
        <f t="shared" si="45"/>
        <v>4568.256</v>
      </c>
    </row>
    <row r="1413" spans="1:14" ht="15">
      <c r="A1413" s="247" t="s">
        <v>84</v>
      </c>
      <c r="B1413" s="247" t="s">
        <v>85</v>
      </c>
      <c r="C1413" s="248">
        <v>0</v>
      </c>
      <c r="D1413" s="248">
        <v>26622</v>
      </c>
      <c r="E1413" s="249">
        <f t="shared" si="44"/>
        <v>26622</v>
      </c>
      <c r="F1413" s="247" t="s">
        <v>2019</v>
      </c>
      <c r="G1413" s="247" t="s">
        <v>1675</v>
      </c>
      <c r="H1413" s="247" t="s">
        <v>1680</v>
      </c>
      <c r="I1413" s="247" t="s">
        <v>24</v>
      </c>
      <c r="J1413" s="247" t="s">
        <v>83</v>
      </c>
      <c r="K1413" s="247" t="s">
        <v>1867</v>
      </c>
      <c r="L1413" s="247" t="s">
        <v>895</v>
      </c>
      <c r="M1413" s="250">
        <v>0.22</v>
      </c>
      <c r="N1413" s="251">
        <f t="shared" si="45"/>
        <v>5856.84</v>
      </c>
    </row>
    <row r="1414" spans="1:14" ht="15">
      <c r="A1414" s="247" t="s">
        <v>86</v>
      </c>
      <c r="B1414" s="247" t="s">
        <v>87</v>
      </c>
      <c r="C1414" s="248">
        <v>0</v>
      </c>
      <c r="D1414" s="248">
        <v>7081.6</v>
      </c>
      <c r="E1414" s="249">
        <f t="shared" si="44"/>
        <v>7081.6</v>
      </c>
      <c r="F1414" s="247" t="s">
        <v>2019</v>
      </c>
      <c r="G1414" s="247" t="s">
        <v>1675</v>
      </c>
      <c r="H1414" s="247" t="s">
        <v>1680</v>
      </c>
      <c r="I1414" s="247" t="s">
        <v>24</v>
      </c>
      <c r="J1414" s="247" t="s">
        <v>83</v>
      </c>
      <c r="K1414" s="247" t="s">
        <v>1867</v>
      </c>
      <c r="L1414" s="247" t="s">
        <v>895</v>
      </c>
      <c r="M1414" s="250">
        <v>0.22</v>
      </c>
      <c r="N1414" s="251">
        <f t="shared" si="45"/>
        <v>1557.952</v>
      </c>
    </row>
    <row r="1415" spans="1:14" ht="15">
      <c r="A1415" s="247" t="s">
        <v>86</v>
      </c>
      <c r="B1415" s="247" t="s">
        <v>87</v>
      </c>
      <c r="C1415" s="248">
        <v>0</v>
      </c>
      <c r="D1415" s="248">
        <v>6031.68</v>
      </c>
      <c r="E1415" s="249">
        <f t="shared" si="44"/>
        <v>6031.68</v>
      </c>
      <c r="F1415" s="247" t="s">
        <v>2019</v>
      </c>
      <c r="G1415" s="247" t="s">
        <v>1675</v>
      </c>
      <c r="H1415" s="247" t="s">
        <v>1680</v>
      </c>
      <c r="I1415" s="247" t="s">
        <v>24</v>
      </c>
      <c r="J1415" s="247" t="s">
        <v>83</v>
      </c>
      <c r="K1415" s="247" t="s">
        <v>1867</v>
      </c>
      <c r="L1415" s="247" t="s">
        <v>895</v>
      </c>
      <c r="M1415" s="250">
        <v>0.22</v>
      </c>
      <c r="N1415" s="251">
        <f t="shared" si="45"/>
        <v>1326.9696000000001</v>
      </c>
    </row>
    <row r="1416" spans="1:14" ht="15">
      <c r="A1416" s="247" t="s">
        <v>86</v>
      </c>
      <c r="B1416" s="247" t="s">
        <v>87</v>
      </c>
      <c r="C1416" s="248">
        <v>0</v>
      </c>
      <c r="D1416" s="248">
        <v>10315.2</v>
      </c>
      <c r="E1416" s="249">
        <f t="shared" si="44"/>
        <v>10315.2</v>
      </c>
      <c r="F1416" s="247" t="s">
        <v>2019</v>
      </c>
      <c r="G1416" s="247" t="s">
        <v>1675</v>
      </c>
      <c r="H1416" s="247" t="s">
        <v>1680</v>
      </c>
      <c r="I1416" s="247" t="s">
        <v>24</v>
      </c>
      <c r="J1416" s="247" t="s">
        <v>83</v>
      </c>
      <c r="K1416" s="247" t="s">
        <v>1867</v>
      </c>
      <c r="L1416" s="247" t="s">
        <v>895</v>
      </c>
      <c r="M1416" s="250">
        <v>0.22</v>
      </c>
      <c r="N1416" s="251">
        <f t="shared" si="45"/>
        <v>2269.344</v>
      </c>
    </row>
    <row r="1417" spans="1:14" ht="15">
      <c r="A1417" s="247" t="s">
        <v>88</v>
      </c>
      <c r="B1417" s="247" t="s">
        <v>89</v>
      </c>
      <c r="C1417" s="248">
        <v>0</v>
      </c>
      <c r="D1417" s="248">
        <v>4248.96</v>
      </c>
      <c r="E1417" s="249">
        <f t="shared" si="44"/>
        <v>4248.96</v>
      </c>
      <c r="F1417" s="247" t="s">
        <v>2019</v>
      </c>
      <c r="G1417" s="247" t="s">
        <v>1675</v>
      </c>
      <c r="H1417" s="247" t="s">
        <v>1680</v>
      </c>
      <c r="I1417" s="247" t="s">
        <v>24</v>
      </c>
      <c r="J1417" s="247" t="s">
        <v>83</v>
      </c>
      <c r="K1417" s="247" t="s">
        <v>1867</v>
      </c>
      <c r="L1417" s="247" t="s">
        <v>895</v>
      </c>
      <c r="M1417" s="250">
        <v>0.22</v>
      </c>
      <c r="N1417" s="251">
        <f t="shared" si="45"/>
        <v>934.7712</v>
      </c>
    </row>
    <row r="1418" spans="1:14" ht="15">
      <c r="A1418" s="247" t="s">
        <v>88</v>
      </c>
      <c r="B1418" s="247" t="s">
        <v>89</v>
      </c>
      <c r="C1418" s="248">
        <v>0</v>
      </c>
      <c r="D1418" s="248">
        <v>3015.84</v>
      </c>
      <c r="E1418" s="249">
        <f t="shared" si="44"/>
        <v>3015.84</v>
      </c>
      <c r="F1418" s="247" t="s">
        <v>2019</v>
      </c>
      <c r="G1418" s="247" t="s">
        <v>1675</v>
      </c>
      <c r="H1418" s="247" t="s">
        <v>1680</v>
      </c>
      <c r="I1418" s="247" t="s">
        <v>24</v>
      </c>
      <c r="J1418" s="247" t="s">
        <v>83</v>
      </c>
      <c r="K1418" s="247" t="s">
        <v>1867</v>
      </c>
      <c r="L1418" s="247" t="s">
        <v>895</v>
      </c>
      <c r="M1418" s="250">
        <v>0.22</v>
      </c>
      <c r="N1418" s="251">
        <f t="shared" si="45"/>
        <v>663.4848000000001</v>
      </c>
    </row>
    <row r="1419" spans="1:14" ht="15">
      <c r="A1419" s="247" t="s">
        <v>88</v>
      </c>
      <c r="B1419" s="247" t="s">
        <v>89</v>
      </c>
      <c r="C1419" s="248">
        <v>0</v>
      </c>
      <c r="D1419" s="248">
        <v>2750.72</v>
      </c>
      <c r="E1419" s="249">
        <f t="shared" si="44"/>
        <v>2750.72</v>
      </c>
      <c r="F1419" s="247" t="s">
        <v>2019</v>
      </c>
      <c r="G1419" s="247" t="s">
        <v>1675</v>
      </c>
      <c r="H1419" s="247" t="s">
        <v>1680</v>
      </c>
      <c r="I1419" s="247" t="s">
        <v>24</v>
      </c>
      <c r="J1419" s="247" t="s">
        <v>83</v>
      </c>
      <c r="K1419" s="247" t="s">
        <v>1867</v>
      </c>
      <c r="L1419" s="247" t="s">
        <v>895</v>
      </c>
      <c r="M1419" s="250">
        <v>0.22</v>
      </c>
      <c r="N1419" s="251">
        <f t="shared" si="45"/>
        <v>605.1583999999999</v>
      </c>
    </row>
    <row r="1420" spans="1:14" ht="15">
      <c r="A1420" s="247" t="s">
        <v>90</v>
      </c>
      <c r="B1420" s="247" t="s">
        <v>91</v>
      </c>
      <c r="C1420" s="248">
        <v>0</v>
      </c>
      <c r="D1420" s="248">
        <v>14163.2</v>
      </c>
      <c r="E1420" s="249">
        <f t="shared" si="44"/>
        <v>14163.2</v>
      </c>
      <c r="F1420" s="247" t="s">
        <v>2019</v>
      </c>
      <c r="G1420" s="247" t="s">
        <v>1675</v>
      </c>
      <c r="H1420" s="247" t="s">
        <v>1680</v>
      </c>
      <c r="I1420" s="247" t="s">
        <v>24</v>
      </c>
      <c r="J1420" s="247" t="s">
        <v>83</v>
      </c>
      <c r="K1420" s="247" t="s">
        <v>1867</v>
      </c>
      <c r="L1420" s="247" t="s">
        <v>895</v>
      </c>
      <c r="M1420" s="250">
        <v>0.22</v>
      </c>
      <c r="N1420" s="251">
        <f t="shared" si="45"/>
        <v>3115.904</v>
      </c>
    </row>
    <row r="1421" spans="1:14" ht="15">
      <c r="A1421" s="247" t="s">
        <v>92</v>
      </c>
      <c r="B1421" s="247" t="s">
        <v>93</v>
      </c>
      <c r="C1421" s="248">
        <v>0</v>
      </c>
      <c r="D1421" s="248">
        <v>56652.8</v>
      </c>
      <c r="E1421" s="249">
        <f t="shared" si="44"/>
        <v>56652.8</v>
      </c>
      <c r="F1421" s="247" t="s">
        <v>2019</v>
      </c>
      <c r="G1421" s="247" t="s">
        <v>1675</v>
      </c>
      <c r="H1421" s="247" t="s">
        <v>1680</v>
      </c>
      <c r="I1421" s="247" t="s">
        <v>24</v>
      </c>
      <c r="J1421" s="247" t="s">
        <v>83</v>
      </c>
      <c r="K1421" s="247" t="s">
        <v>1867</v>
      </c>
      <c r="L1421" s="247" t="s">
        <v>895</v>
      </c>
      <c r="M1421" s="250">
        <v>0.22</v>
      </c>
      <c r="N1421" s="251">
        <f t="shared" si="45"/>
        <v>12463.616</v>
      </c>
    </row>
    <row r="1422" spans="1:14" ht="15">
      <c r="A1422" s="247" t="s">
        <v>92</v>
      </c>
      <c r="B1422" s="247" t="s">
        <v>93</v>
      </c>
      <c r="C1422" s="248">
        <v>0</v>
      </c>
      <c r="D1422" s="248">
        <v>9306.4</v>
      </c>
      <c r="E1422" s="249">
        <f t="shared" si="44"/>
        <v>9306.4</v>
      </c>
      <c r="F1422" s="247" t="s">
        <v>2019</v>
      </c>
      <c r="G1422" s="247" t="s">
        <v>1675</v>
      </c>
      <c r="H1422" s="247" t="s">
        <v>1680</v>
      </c>
      <c r="I1422" s="247" t="s">
        <v>24</v>
      </c>
      <c r="J1422" s="247" t="s">
        <v>83</v>
      </c>
      <c r="K1422" s="247" t="s">
        <v>1867</v>
      </c>
      <c r="L1422" s="247" t="s">
        <v>895</v>
      </c>
      <c r="M1422" s="250">
        <v>0.22</v>
      </c>
      <c r="N1422" s="251">
        <f t="shared" si="45"/>
        <v>2047.408</v>
      </c>
    </row>
    <row r="1423" spans="1:14" ht="15">
      <c r="A1423" s="247" t="s">
        <v>92</v>
      </c>
      <c r="B1423" s="247" t="s">
        <v>93</v>
      </c>
      <c r="C1423" s="248">
        <v>0</v>
      </c>
      <c r="D1423" s="248">
        <v>10052.8</v>
      </c>
      <c r="E1423" s="249">
        <f t="shared" si="44"/>
        <v>10052.8</v>
      </c>
      <c r="F1423" s="247" t="s">
        <v>2019</v>
      </c>
      <c r="G1423" s="247" t="s">
        <v>1675</v>
      </c>
      <c r="H1423" s="247" t="s">
        <v>1680</v>
      </c>
      <c r="I1423" s="247" t="s">
        <v>24</v>
      </c>
      <c r="J1423" s="247" t="s">
        <v>83</v>
      </c>
      <c r="K1423" s="247" t="s">
        <v>1867</v>
      </c>
      <c r="L1423" s="247" t="s">
        <v>895</v>
      </c>
      <c r="M1423" s="250">
        <v>0.22</v>
      </c>
      <c r="N1423" s="251">
        <f t="shared" si="45"/>
        <v>2211.616</v>
      </c>
    </row>
    <row r="1424" spans="1:14" ht="15">
      <c r="A1424" s="247" t="s">
        <v>94</v>
      </c>
      <c r="B1424" s="247" t="s">
        <v>95</v>
      </c>
      <c r="C1424" s="248">
        <v>0</v>
      </c>
      <c r="D1424" s="248">
        <v>21244.8</v>
      </c>
      <c r="E1424" s="249">
        <f t="shared" si="44"/>
        <v>21244.8</v>
      </c>
      <c r="F1424" s="247" t="s">
        <v>2019</v>
      </c>
      <c r="G1424" s="247" t="s">
        <v>1675</v>
      </c>
      <c r="H1424" s="247" t="s">
        <v>1680</v>
      </c>
      <c r="I1424" s="247" t="s">
        <v>24</v>
      </c>
      <c r="J1424" s="247" t="s">
        <v>83</v>
      </c>
      <c r="K1424" s="247" t="s">
        <v>1867</v>
      </c>
      <c r="L1424" s="247" t="s">
        <v>895</v>
      </c>
      <c r="M1424" s="250">
        <v>0.22</v>
      </c>
      <c r="N1424" s="251">
        <f t="shared" si="45"/>
        <v>4673.856</v>
      </c>
    </row>
    <row r="1425" spans="1:14" ht="15">
      <c r="A1425" s="247" t="s">
        <v>94</v>
      </c>
      <c r="B1425" s="247" t="s">
        <v>95</v>
      </c>
      <c r="C1425" s="248">
        <v>0</v>
      </c>
      <c r="D1425" s="248">
        <v>48253.44</v>
      </c>
      <c r="E1425" s="249">
        <f t="shared" si="44"/>
        <v>48253.44</v>
      </c>
      <c r="F1425" s="247" t="s">
        <v>2019</v>
      </c>
      <c r="G1425" s="247" t="s">
        <v>1675</v>
      </c>
      <c r="H1425" s="247" t="s">
        <v>1680</v>
      </c>
      <c r="I1425" s="247" t="s">
        <v>24</v>
      </c>
      <c r="J1425" s="247" t="s">
        <v>83</v>
      </c>
      <c r="K1425" s="247" t="s">
        <v>1867</v>
      </c>
      <c r="L1425" s="247" t="s">
        <v>895</v>
      </c>
      <c r="M1425" s="250">
        <v>0.22</v>
      </c>
      <c r="N1425" s="251">
        <f t="shared" si="45"/>
        <v>10615.756800000001</v>
      </c>
    </row>
    <row r="1426" spans="1:14" ht="15">
      <c r="A1426" s="247" t="s">
        <v>96</v>
      </c>
      <c r="B1426" s="247" t="s">
        <v>97</v>
      </c>
      <c r="C1426" s="248">
        <v>0</v>
      </c>
      <c r="D1426" s="248">
        <v>14163.2</v>
      </c>
      <c r="E1426" s="249">
        <f t="shared" si="44"/>
        <v>14163.2</v>
      </c>
      <c r="F1426" s="247" t="s">
        <v>2019</v>
      </c>
      <c r="G1426" s="247" t="s">
        <v>1675</v>
      </c>
      <c r="H1426" s="247" t="s">
        <v>1680</v>
      </c>
      <c r="I1426" s="247" t="s">
        <v>24</v>
      </c>
      <c r="J1426" s="247" t="s">
        <v>83</v>
      </c>
      <c r="K1426" s="247" t="s">
        <v>1867</v>
      </c>
      <c r="L1426" s="247" t="s">
        <v>895</v>
      </c>
      <c r="M1426" s="250">
        <v>0.22</v>
      </c>
      <c r="N1426" s="251">
        <f t="shared" si="45"/>
        <v>3115.904</v>
      </c>
    </row>
    <row r="1427" spans="1:14" ht="15">
      <c r="A1427" s="247" t="s">
        <v>96</v>
      </c>
      <c r="B1427" s="247" t="s">
        <v>97</v>
      </c>
      <c r="C1427" s="248">
        <v>0</v>
      </c>
      <c r="D1427" s="248">
        <v>10052.8</v>
      </c>
      <c r="E1427" s="249">
        <f t="shared" si="44"/>
        <v>10052.8</v>
      </c>
      <c r="F1427" s="247" t="s">
        <v>2019</v>
      </c>
      <c r="G1427" s="247" t="s">
        <v>1675</v>
      </c>
      <c r="H1427" s="247" t="s">
        <v>1680</v>
      </c>
      <c r="I1427" s="247" t="s">
        <v>24</v>
      </c>
      <c r="J1427" s="247" t="s">
        <v>83</v>
      </c>
      <c r="K1427" s="247" t="s">
        <v>1867</v>
      </c>
      <c r="L1427" s="247" t="s">
        <v>895</v>
      </c>
      <c r="M1427" s="250">
        <v>0.22</v>
      </c>
      <c r="N1427" s="251">
        <f t="shared" si="45"/>
        <v>2211.616</v>
      </c>
    </row>
    <row r="1428" spans="1:14" ht="15">
      <c r="A1428" s="247" t="s">
        <v>98</v>
      </c>
      <c r="B1428" s="247" t="s">
        <v>99</v>
      </c>
      <c r="C1428" s="248">
        <v>0</v>
      </c>
      <c r="D1428" s="248">
        <v>21703.44</v>
      </c>
      <c r="E1428" s="249">
        <f t="shared" si="44"/>
        <v>21703.44</v>
      </c>
      <c r="F1428" s="247" t="s">
        <v>2019</v>
      </c>
      <c r="G1428" s="247" t="s">
        <v>1675</v>
      </c>
      <c r="H1428" s="247" t="s">
        <v>1680</v>
      </c>
      <c r="I1428" s="247" t="s">
        <v>24</v>
      </c>
      <c r="J1428" s="247" t="s">
        <v>83</v>
      </c>
      <c r="K1428" s="247" t="s">
        <v>1867</v>
      </c>
      <c r="L1428" s="247" t="s">
        <v>895</v>
      </c>
      <c r="M1428" s="250">
        <v>0.22</v>
      </c>
      <c r="N1428" s="251">
        <f t="shared" si="45"/>
        <v>4774.7568</v>
      </c>
    </row>
    <row r="1429" spans="1:14" ht="15">
      <c r="A1429" s="247" t="s">
        <v>98</v>
      </c>
      <c r="B1429" s="247" t="s">
        <v>99</v>
      </c>
      <c r="C1429" s="248">
        <v>0</v>
      </c>
      <c r="D1429" s="248">
        <v>24648.58</v>
      </c>
      <c r="E1429" s="249">
        <f t="shared" si="44"/>
        <v>24648.58</v>
      </c>
      <c r="F1429" s="247" t="s">
        <v>2019</v>
      </c>
      <c r="G1429" s="247" t="s">
        <v>1675</v>
      </c>
      <c r="H1429" s="247" t="s">
        <v>1680</v>
      </c>
      <c r="I1429" s="247" t="s">
        <v>24</v>
      </c>
      <c r="J1429" s="247" t="s">
        <v>83</v>
      </c>
      <c r="K1429" s="247" t="s">
        <v>1867</v>
      </c>
      <c r="L1429" s="247" t="s">
        <v>895</v>
      </c>
      <c r="M1429" s="250">
        <v>0.22</v>
      </c>
      <c r="N1429" s="251">
        <f t="shared" si="45"/>
        <v>5422.6876</v>
      </c>
    </row>
    <row r="1430" spans="1:14" ht="15">
      <c r="A1430" s="247" t="s">
        <v>100</v>
      </c>
      <c r="B1430" s="247" t="s">
        <v>101</v>
      </c>
      <c r="C1430" s="248">
        <v>0</v>
      </c>
      <c r="D1430" s="248">
        <v>14672.8</v>
      </c>
      <c r="E1430" s="249">
        <f t="shared" si="44"/>
        <v>14672.8</v>
      </c>
      <c r="F1430" s="247" t="s">
        <v>2019</v>
      </c>
      <c r="G1430" s="247" t="s">
        <v>1675</v>
      </c>
      <c r="H1430" s="247" t="s">
        <v>1680</v>
      </c>
      <c r="I1430" s="247" t="s">
        <v>24</v>
      </c>
      <c r="J1430" s="247" t="s">
        <v>83</v>
      </c>
      <c r="K1430" s="247" t="s">
        <v>1867</v>
      </c>
      <c r="L1430" s="247" t="s">
        <v>895</v>
      </c>
      <c r="M1430" s="250">
        <v>0.22</v>
      </c>
      <c r="N1430" s="251">
        <f t="shared" si="45"/>
        <v>3228.016</v>
      </c>
    </row>
    <row r="1431" spans="1:14" ht="15">
      <c r="A1431" s="247" t="s">
        <v>100</v>
      </c>
      <c r="B1431" s="247" t="s">
        <v>101</v>
      </c>
      <c r="C1431" s="248">
        <v>0</v>
      </c>
      <c r="D1431" s="248">
        <v>10415.2</v>
      </c>
      <c r="E1431" s="249">
        <f t="shared" si="44"/>
        <v>10415.2</v>
      </c>
      <c r="F1431" s="247" t="s">
        <v>2019</v>
      </c>
      <c r="G1431" s="247" t="s">
        <v>1675</v>
      </c>
      <c r="H1431" s="247" t="s">
        <v>1680</v>
      </c>
      <c r="I1431" s="247" t="s">
        <v>24</v>
      </c>
      <c r="J1431" s="247" t="s">
        <v>83</v>
      </c>
      <c r="K1431" s="247" t="s">
        <v>1867</v>
      </c>
      <c r="L1431" s="247" t="s">
        <v>895</v>
      </c>
      <c r="M1431" s="250">
        <v>0.22</v>
      </c>
      <c r="N1431" s="251">
        <f t="shared" si="45"/>
        <v>2291.344</v>
      </c>
    </row>
    <row r="1432" spans="1:14" ht="15">
      <c r="A1432" s="247" t="s">
        <v>102</v>
      </c>
      <c r="B1432" s="247" t="s">
        <v>103</v>
      </c>
      <c r="C1432" s="248">
        <v>0</v>
      </c>
      <c r="D1432" s="248">
        <v>7081.6</v>
      </c>
      <c r="E1432" s="249">
        <f t="shared" si="44"/>
        <v>7081.6</v>
      </c>
      <c r="F1432" s="247" t="s">
        <v>2019</v>
      </c>
      <c r="G1432" s="247" t="s">
        <v>1675</v>
      </c>
      <c r="H1432" s="247" t="s">
        <v>1680</v>
      </c>
      <c r="I1432" s="247" t="s">
        <v>24</v>
      </c>
      <c r="J1432" s="247" t="s">
        <v>83</v>
      </c>
      <c r="K1432" s="247" t="s">
        <v>1867</v>
      </c>
      <c r="L1432" s="247" t="s">
        <v>895</v>
      </c>
      <c r="M1432" s="250">
        <v>0.22</v>
      </c>
      <c r="N1432" s="251">
        <f t="shared" si="45"/>
        <v>1557.952</v>
      </c>
    </row>
    <row r="1433" spans="1:14" ht="15">
      <c r="A1433" s="247" t="s">
        <v>102</v>
      </c>
      <c r="B1433" s="247" t="s">
        <v>103</v>
      </c>
      <c r="C1433" s="248">
        <v>0</v>
      </c>
      <c r="D1433" s="248">
        <v>18612.8</v>
      </c>
      <c r="E1433" s="249">
        <f t="shared" si="44"/>
        <v>18612.8</v>
      </c>
      <c r="F1433" s="247" t="s">
        <v>2019</v>
      </c>
      <c r="G1433" s="247" t="s">
        <v>1675</v>
      </c>
      <c r="H1433" s="247" t="s">
        <v>1680</v>
      </c>
      <c r="I1433" s="247" t="s">
        <v>24</v>
      </c>
      <c r="J1433" s="247" t="s">
        <v>83</v>
      </c>
      <c r="K1433" s="247" t="s">
        <v>1867</v>
      </c>
      <c r="L1433" s="247" t="s">
        <v>895</v>
      </c>
      <c r="M1433" s="250">
        <v>0.22</v>
      </c>
      <c r="N1433" s="251">
        <f t="shared" si="45"/>
        <v>4094.816</v>
      </c>
    </row>
    <row r="1434" spans="1:14" ht="15">
      <c r="A1434" s="247" t="s">
        <v>104</v>
      </c>
      <c r="B1434" s="247" t="s">
        <v>105</v>
      </c>
      <c r="C1434" s="248">
        <v>0</v>
      </c>
      <c r="D1434" s="248">
        <v>44172.39</v>
      </c>
      <c r="E1434" s="249">
        <f t="shared" si="44"/>
        <v>44172.39</v>
      </c>
      <c r="F1434" s="247" t="s">
        <v>2019</v>
      </c>
      <c r="G1434" s="247" t="s">
        <v>1675</v>
      </c>
      <c r="H1434" s="247" t="s">
        <v>1680</v>
      </c>
      <c r="I1434" s="247" t="s">
        <v>24</v>
      </c>
      <c r="J1434" s="247" t="s">
        <v>83</v>
      </c>
      <c r="K1434" s="247" t="s">
        <v>1867</v>
      </c>
      <c r="L1434" s="247" t="s">
        <v>895</v>
      </c>
      <c r="M1434" s="250">
        <v>0.22</v>
      </c>
      <c r="N1434" s="251">
        <f t="shared" si="45"/>
        <v>9717.925799999999</v>
      </c>
    </row>
    <row r="1435" spans="1:14" ht="15">
      <c r="A1435" s="247" t="s">
        <v>104</v>
      </c>
      <c r="B1435" s="247" t="s">
        <v>105</v>
      </c>
      <c r="C1435" s="248">
        <v>0</v>
      </c>
      <c r="D1435" s="248">
        <v>23407.35</v>
      </c>
      <c r="E1435" s="249">
        <f t="shared" si="44"/>
        <v>23407.35</v>
      </c>
      <c r="F1435" s="247" t="s">
        <v>2019</v>
      </c>
      <c r="G1435" s="247" t="s">
        <v>1675</v>
      </c>
      <c r="H1435" s="247" t="s">
        <v>1680</v>
      </c>
      <c r="I1435" s="247" t="s">
        <v>24</v>
      </c>
      <c r="J1435" s="247" t="s">
        <v>83</v>
      </c>
      <c r="K1435" s="247" t="s">
        <v>1867</v>
      </c>
      <c r="L1435" s="247" t="s">
        <v>895</v>
      </c>
      <c r="M1435" s="250">
        <v>0.22</v>
      </c>
      <c r="N1435" s="251">
        <f t="shared" si="45"/>
        <v>5149.616999999999</v>
      </c>
    </row>
    <row r="1436" spans="1:14" ht="15">
      <c r="A1436" s="247" t="s">
        <v>104</v>
      </c>
      <c r="B1436" s="247" t="s">
        <v>105</v>
      </c>
      <c r="C1436" s="248">
        <v>0</v>
      </c>
      <c r="D1436" s="248">
        <v>14159.5</v>
      </c>
      <c r="E1436" s="249">
        <f t="shared" si="44"/>
        <v>14159.5</v>
      </c>
      <c r="F1436" s="247" t="s">
        <v>2019</v>
      </c>
      <c r="G1436" s="247" t="s">
        <v>1675</v>
      </c>
      <c r="H1436" s="247" t="s">
        <v>1680</v>
      </c>
      <c r="I1436" s="247" t="s">
        <v>24</v>
      </c>
      <c r="J1436" s="247" t="s">
        <v>83</v>
      </c>
      <c r="K1436" s="247" t="s">
        <v>1867</v>
      </c>
      <c r="L1436" s="247" t="s">
        <v>895</v>
      </c>
      <c r="M1436" s="250">
        <v>0.22</v>
      </c>
      <c r="N1436" s="251">
        <f t="shared" si="45"/>
        <v>3115.09</v>
      </c>
    </row>
    <row r="1437" spans="1:14" ht="15">
      <c r="A1437" s="247" t="s">
        <v>104</v>
      </c>
      <c r="B1437" s="247" t="s">
        <v>105</v>
      </c>
      <c r="C1437" s="248">
        <v>0</v>
      </c>
      <c r="D1437" s="248">
        <v>20755.49</v>
      </c>
      <c r="E1437" s="249">
        <f t="shared" si="44"/>
        <v>20755.49</v>
      </c>
      <c r="F1437" s="247" t="s">
        <v>2019</v>
      </c>
      <c r="G1437" s="247" t="s">
        <v>1675</v>
      </c>
      <c r="H1437" s="247" t="s">
        <v>1680</v>
      </c>
      <c r="I1437" s="247" t="s">
        <v>24</v>
      </c>
      <c r="J1437" s="247" t="s">
        <v>83</v>
      </c>
      <c r="K1437" s="247" t="s">
        <v>1867</v>
      </c>
      <c r="L1437" s="247" t="s">
        <v>895</v>
      </c>
      <c r="M1437" s="250">
        <v>0.22</v>
      </c>
      <c r="N1437" s="251">
        <f t="shared" si="45"/>
        <v>4566.2078</v>
      </c>
    </row>
    <row r="1438" spans="1:14" ht="15">
      <c r="A1438" s="247" t="s">
        <v>104</v>
      </c>
      <c r="B1438" s="247" t="s">
        <v>105</v>
      </c>
      <c r="C1438" s="248">
        <v>0</v>
      </c>
      <c r="D1438" s="248">
        <v>8333.28</v>
      </c>
      <c r="E1438" s="249">
        <f t="shared" si="44"/>
        <v>8333.28</v>
      </c>
      <c r="F1438" s="247" t="s">
        <v>2019</v>
      </c>
      <c r="G1438" s="247" t="s">
        <v>1675</v>
      </c>
      <c r="H1438" s="247" t="s">
        <v>1680</v>
      </c>
      <c r="I1438" s="247" t="s">
        <v>24</v>
      </c>
      <c r="J1438" s="247" t="s">
        <v>83</v>
      </c>
      <c r="K1438" s="247" t="s">
        <v>1867</v>
      </c>
      <c r="L1438" s="247" t="s">
        <v>895</v>
      </c>
      <c r="M1438" s="250">
        <v>0.22</v>
      </c>
      <c r="N1438" s="251">
        <f t="shared" si="45"/>
        <v>1833.3216000000002</v>
      </c>
    </row>
    <row r="1439" spans="1:14" ht="15">
      <c r="A1439" s="247" t="s">
        <v>104</v>
      </c>
      <c r="B1439" s="247" t="s">
        <v>105</v>
      </c>
      <c r="C1439" s="248">
        <v>0</v>
      </c>
      <c r="D1439" s="248">
        <v>34721.99</v>
      </c>
      <c r="E1439" s="249">
        <f t="shared" si="44"/>
        <v>34721.99</v>
      </c>
      <c r="F1439" s="247" t="s">
        <v>2019</v>
      </c>
      <c r="G1439" s="247" t="s">
        <v>1675</v>
      </c>
      <c r="H1439" s="247" t="s">
        <v>1680</v>
      </c>
      <c r="I1439" s="247" t="s">
        <v>24</v>
      </c>
      <c r="J1439" s="247" t="s">
        <v>83</v>
      </c>
      <c r="K1439" s="247" t="s">
        <v>1867</v>
      </c>
      <c r="L1439" s="247" t="s">
        <v>895</v>
      </c>
      <c r="M1439" s="250">
        <v>0.22</v>
      </c>
      <c r="N1439" s="251">
        <f t="shared" si="45"/>
        <v>7638.837799999999</v>
      </c>
    </row>
    <row r="1440" spans="1:14" ht="15">
      <c r="A1440" s="247" t="s">
        <v>106</v>
      </c>
      <c r="B1440" s="247" t="s">
        <v>107</v>
      </c>
      <c r="C1440" s="248">
        <v>0</v>
      </c>
      <c r="D1440" s="248">
        <v>123170.72</v>
      </c>
      <c r="E1440" s="249">
        <f t="shared" si="44"/>
        <v>123170.72</v>
      </c>
      <c r="F1440" s="247" t="s">
        <v>2019</v>
      </c>
      <c r="G1440" s="247" t="s">
        <v>1681</v>
      </c>
      <c r="H1440" s="247" t="s">
        <v>1682</v>
      </c>
      <c r="I1440" s="247" t="s">
        <v>108</v>
      </c>
      <c r="J1440" s="247" t="s">
        <v>109</v>
      </c>
      <c r="K1440" s="247" t="s">
        <v>1891</v>
      </c>
      <c r="L1440" s="247" t="s">
        <v>2022</v>
      </c>
      <c r="M1440" s="250">
        <v>0.18</v>
      </c>
      <c r="N1440" s="251">
        <f t="shared" si="45"/>
        <v>22170.7296</v>
      </c>
    </row>
    <row r="1441" spans="1:14" ht="15">
      <c r="A1441" s="247" t="s">
        <v>106</v>
      </c>
      <c r="B1441" s="247" t="s">
        <v>107</v>
      </c>
      <c r="C1441" s="248">
        <v>0</v>
      </c>
      <c r="D1441" s="248">
        <v>43257.06</v>
      </c>
      <c r="E1441" s="249">
        <f t="shared" si="44"/>
        <v>43257.06</v>
      </c>
      <c r="F1441" s="247" t="s">
        <v>2019</v>
      </c>
      <c r="G1441" s="247" t="s">
        <v>1681</v>
      </c>
      <c r="H1441" s="247" t="s">
        <v>1682</v>
      </c>
      <c r="I1441" s="247" t="s">
        <v>108</v>
      </c>
      <c r="J1441" s="247" t="s">
        <v>109</v>
      </c>
      <c r="K1441" s="247" t="s">
        <v>1891</v>
      </c>
      <c r="L1441" s="247" t="s">
        <v>2022</v>
      </c>
      <c r="M1441" s="250">
        <v>0.18</v>
      </c>
      <c r="N1441" s="251">
        <f t="shared" si="45"/>
        <v>7786.270799999999</v>
      </c>
    </row>
    <row r="1442" spans="1:14" ht="15">
      <c r="A1442" s="247" t="s">
        <v>110</v>
      </c>
      <c r="B1442" s="247" t="s">
        <v>111</v>
      </c>
      <c r="C1442" s="248">
        <v>4094</v>
      </c>
      <c r="D1442" s="248">
        <v>16376</v>
      </c>
      <c r="E1442" s="249">
        <f t="shared" si="44"/>
        <v>12282</v>
      </c>
      <c r="F1442" s="247" t="s">
        <v>2019</v>
      </c>
      <c r="G1442" s="247" t="s">
        <v>1681</v>
      </c>
      <c r="H1442" s="247" t="s">
        <v>1682</v>
      </c>
      <c r="I1442" s="247" t="s">
        <v>108</v>
      </c>
      <c r="J1442" s="247" t="s">
        <v>109</v>
      </c>
      <c r="K1442" s="247" t="s">
        <v>1630</v>
      </c>
      <c r="L1442" s="247" t="s">
        <v>2022</v>
      </c>
      <c r="M1442" s="250">
        <v>0.18</v>
      </c>
      <c r="N1442" s="251">
        <f t="shared" si="45"/>
        <v>2210.7599999999998</v>
      </c>
    </row>
    <row r="1443" spans="1:14" ht="15">
      <c r="A1443" s="247" t="s">
        <v>110</v>
      </c>
      <c r="B1443" s="247" t="s">
        <v>111</v>
      </c>
      <c r="C1443" s="248">
        <v>6230.8</v>
      </c>
      <c r="D1443" s="248">
        <v>24923.2</v>
      </c>
      <c r="E1443" s="249">
        <f t="shared" si="44"/>
        <v>18692.4</v>
      </c>
      <c r="F1443" s="247" t="s">
        <v>2019</v>
      </c>
      <c r="G1443" s="247" t="s">
        <v>1681</v>
      </c>
      <c r="H1443" s="247" t="s">
        <v>1682</v>
      </c>
      <c r="I1443" s="247" t="s">
        <v>108</v>
      </c>
      <c r="J1443" s="247" t="s">
        <v>109</v>
      </c>
      <c r="K1443" s="247" t="s">
        <v>1630</v>
      </c>
      <c r="L1443" s="247" t="s">
        <v>2022</v>
      </c>
      <c r="M1443" s="250">
        <v>0.18</v>
      </c>
      <c r="N1443" s="251">
        <f t="shared" si="45"/>
        <v>3364.632</v>
      </c>
    </row>
    <row r="1444" spans="1:14" ht="15">
      <c r="A1444" s="247" t="s">
        <v>112</v>
      </c>
      <c r="B1444" s="247" t="s">
        <v>113</v>
      </c>
      <c r="C1444" s="248">
        <v>0</v>
      </c>
      <c r="D1444" s="248">
        <v>16376</v>
      </c>
      <c r="E1444" s="249">
        <f t="shared" si="44"/>
        <v>16376</v>
      </c>
      <c r="F1444" s="247" t="s">
        <v>2019</v>
      </c>
      <c r="G1444" s="247" t="s">
        <v>1681</v>
      </c>
      <c r="H1444" s="247" t="s">
        <v>1682</v>
      </c>
      <c r="I1444" s="247" t="s">
        <v>108</v>
      </c>
      <c r="J1444" s="247" t="s">
        <v>109</v>
      </c>
      <c r="K1444" s="247" t="s">
        <v>1864</v>
      </c>
      <c r="L1444" s="247" t="s">
        <v>2022</v>
      </c>
      <c r="M1444" s="250">
        <v>0.18</v>
      </c>
      <c r="N1444" s="251">
        <f t="shared" si="45"/>
        <v>2947.68</v>
      </c>
    </row>
    <row r="1445" spans="1:14" ht="15">
      <c r="A1445" s="247" t="s">
        <v>112</v>
      </c>
      <c r="B1445" s="247" t="s">
        <v>113</v>
      </c>
      <c r="C1445" s="248">
        <v>0</v>
      </c>
      <c r="D1445" s="248">
        <v>24923.2</v>
      </c>
      <c r="E1445" s="249">
        <f t="shared" si="44"/>
        <v>24923.2</v>
      </c>
      <c r="F1445" s="247" t="s">
        <v>2019</v>
      </c>
      <c r="G1445" s="247" t="s">
        <v>1681</v>
      </c>
      <c r="H1445" s="247" t="s">
        <v>1682</v>
      </c>
      <c r="I1445" s="247" t="s">
        <v>108</v>
      </c>
      <c r="J1445" s="247" t="s">
        <v>109</v>
      </c>
      <c r="K1445" s="247" t="s">
        <v>1864</v>
      </c>
      <c r="L1445" s="247" t="s">
        <v>2022</v>
      </c>
      <c r="M1445" s="250">
        <v>0.18</v>
      </c>
      <c r="N1445" s="251">
        <f t="shared" si="45"/>
        <v>4486.176</v>
      </c>
    </row>
    <row r="1446" spans="1:14" ht="15">
      <c r="A1446" s="247" t="s">
        <v>114</v>
      </c>
      <c r="B1446" s="247" t="s">
        <v>115</v>
      </c>
      <c r="C1446" s="248">
        <v>0</v>
      </c>
      <c r="D1446" s="248">
        <v>12282</v>
      </c>
      <c r="E1446" s="249">
        <f t="shared" si="44"/>
        <v>12282</v>
      </c>
      <c r="F1446" s="247" t="s">
        <v>2019</v>
      </c>
      <c r="G1446" s="247" t="s">
        <v>1681</v>
      </c>
      <c r="H1446" s="247" t="s">
        <v>1682</v>
      </c>
      <c r="I1446" s="247" t="s">
        <v>108</v>
      </c>
      <c r="J1446" s="247" t="s">
        <v>109</v>
      </c>
      <c r="K1446" s="247" t="s">
        <v>1635</v>
      </c>
      <c r="L1446" s="247" t="s">
        <v>2022</v>
      </c>
      <c r="M1446" s="250">
        <v>0.18</v>
      </c>
      <c r="N1446" s="251">
        <f t="shared" si="45"/>
        <v>2210.7599999999998</v>
      </c>
    </row>
    <row r="1447" spans="1:14" ht="15">
      <c r="A1447" s="247" t="s">
        <v>114</v>
      </c>
      <c r="B1447" s="247" t="s">
        <v>115</v>
      </c>
      <c r="C1447" s="248">
        <v>0</v>
      </c>
      <c r="D1447" s="248">
        <v>18692.4</v>
      </c>
      <c r="E1447" s="249">
        <f t="shared" si="44"/>
        <v>18692.4</v>
      </c>
      <c r="F1447" s="247" t="s">
        <v>2019</v>
      </c>
      <c r="G1447" s="247" t="s">
        <v>1681</v>
      </c>
      <c r="H1447" s="247" t="s">
        <v>1682</v>
      </c>
      <c r="I1447" s="247" t="s">
        <v>108</v>
      </c>
      <c r="J1447" s="247" t="s">
        <v>109</v>
      </c>
      <c r="K1447" s="247" t="s">
        <v>1635</v>
      </c>
      <c r="L1447" s="247" t="s">
        <v>2022</v>
      </c>
      <c r="M1447" s="250">
        <v>0.18</v>
      </c>
      <c r="N1447" s="251">
        <f t="shared" si="45"/>
        <v>3364.632</v>
      </c>
    </row>
    <row r="1448" spans="1:14" ht="15">
      <c r="A1448" s="247" t="s">
        <v>116</v>
      </c>
      <c r="B1448" s="247" t="s">
        <v>117</v>
      </c>
      <c r="C1448" s="248">
        <v>0</v>
      </c>
      <c r="D1448" s="248">
        <v>12282</v>
      </c>
      <c r="E1448" s="249">
        <f t="shared" si="44"/>
        <v>12282</v>
      </c>
      <c r="F1448" s="247" t="s">
        <v>2019</v>
      </c>
      <c r="G1448" s="247" t="s">
        <v>1681</v>
      </c>
      <c r="H1448" s="247" t="s">
        <v>1682</v>
      </c>
      <c r="I1448" s="247" t="s">
        <v>108</v>
      </c>
      <c r="J1448" s="247" t="s">
        <v>109</v>
      </c>
      <c r="K1448" s="247" t="s">
        <v>1641</v>
      </c>
      <c r="L1448" s="247" t="s">
        <v>2022</v>
      </c>
      <c r="M1448" s="250">
        <v>0.18</v>
      </c>
      <c r="N1448" s="251">
        <f t="shared" si="45"/>
        <v>2210.7599999999998</v>
      </c>
    </row>
    <row r="1449" spans="1:14" ht="15">
      <c r="A1449" s="247" t="s">
        <v>116</v>
      </c>
      <c r="B1449" s="247" t="s">
        <v>117</v>
      </c>
      <c r="C1449" s="248">
        <v>0</v>
      </c>
      <c r="D1449" s="248">
        <v>18692.4</v>
      </c>
      <c r="E1449" s="249">
        <f t="shared" si="44"/>
        <v>18692.4</v>
      </c>
      <c r="F1449" s="247" t="s">
        <v>2019</v>
      </c>
      <c r="G1449" s="247" t="s">
        <v>1681</v>
      </c>
      <c r="H1449" s="247" t="s">
        <v>1682</v>
      </c>
      <c r="I1449" s="247" t="s">
        <v>108</v>
      </c>
      <c r="J1449" s="247" t="s">
        <v>109</v>
      </c>
      <c r="K1449" s="247" t="s">
        <v>1641</v>
      </c>
      <c r="L1449" s="247" t="s">
        <v>2022</v>
      </c>
      <c r="M1449" s="250">
        <v>0.18</v>
      </c>
      <c r="N1449" s="251">
        <f t="shared" si="45"/>
        <v>3364.632</v>
      </c>
    </row>
    <row r="1450" spans="1:14" ht="15">
      <c r="A1450" s="247" t="s">
        <v>118</v>
      </c>
      <c r="B1450" s="247" t="s">
        <v>119</v>
      </c>
      <c r="C1450" s="248">
        <v>0</v>
      </c>
      <c r="D1450" s="248">
        <v>4548</v>
      </c>
      <c r="E1450" s="249">
        <f t="shared" si="44"/>
        <v>4548</v>
      </c>
      <c r="F1450" s="247" t="s">
        <v>2019</v>
      </c>
      <c r="G1450" s="247" t="s">
        <v>1681</v>
      </c>
      <c r="H1450" s="247" t="s">
        <v>1682</v>
      </c>
      <c r="I1450" s="247" t="s">
        <v>108</v>
      </c>
      <c r="J1450" s="247" t="s">
        <v>109</v>
      </c>
      <c r="K1450" s="247" t="s">
        <v>1645</v>
      </c>
      <c r="L1450" s="247" t="s">
        <v>2022</v>
      </c>
      <c r="M1450" s="250">
        <v>0.18</v>
      </c>
      <c r="N1450" s="251">
        <f t="shared" si="45"/>
        <v>818.64</v>
      </c>
    </row>
    <row r="1451" spans="1:14" ht="15">
      <c r="A1451" s="247" t="s">
        <v>118</v>
      </c>
      <c r="B1451" s="247" t="s">
        <v>119</v>
      </c>
      <c r="C1451" s="248">
        <v>0</v>
      </c>
      <c r="D1451" s="248">
        <v>6921.6</v>
      </c>
      <c r="E1451" s="249">
        <f t="shared" si="44"/>
        <v>6921.6</v>
      </c>
      <c r="F1451" s="247" t="s">
        <v>2019</v>
      </c>
      <c r="G1451" s="247" t="s">
        <v>1681</v>
      </c>
      <c r="H1451" s="247" t="s">
        <v>1682</v>
      </c>
      <c r="I1451" s="247" t="s">
        <v>108</v>
      </c>
      <c r="J1451" s="247" t="s">
        <v>109</v>
      </c>
      <c r="K1451" s="247" t="s">
        <v>1645</v>
      </c>
      <c r="L1451" s="247" t="s">
        <v>2022</v>
      </c>
      <c r="M1451" s="250">
        <v>0.18</v>
      </c>
      <c r="N1451" s="251">
        <f t="shared" si="45"/>
        <v>1245.888</v>
      </c>
    </row>
    <row r="1452" spans="1:14" ht="15">
      <c r="A1452" s="247" t="s">
        <v>120</v>
      </c>
      <c r="B1452" s="247" t="s">
        <v>121</v>
      </c>
      <c r="C1452" s="248">
        <v>0</v>
      </c>
      <c r="D1452" s="248">
        <v>899.4</v>
      </c>
      <c r="E1452" s="249">
        <f t="shared" si="44"/>
        <v>899.4</v>
      </c>
      <c r="F1452" s="247" t="s">
        <v>2019</v>
      </c>
      <c r="G1452" s="247" t="s">
        <v>1681</v>
      </c>
      <c r="H1452" s="247" t="s">
        <v>1682</v>
      </c>
      <c r="I1452" s="247" t="s">
        <v>108</v>
      </c>
      <c r="J1452" s="247" t="s">
        <v>109</v>
      </c>
      <c r="K1452" s="247" t="s">
        <v>1647</v>
      </c>
      <c r="L1452" s="247" t="s">
        <v>2022</v>
      </c>
      <c r="M1452" s="250">
        <v>0.18</v>
      </c>
      <c r="N1452" s="251">
        <f t="shared" si="45"/>
        <v>161.892</v>
      </c>
    </row>
    <row r="1453" spans="1:14" ht="15">
      <c r="A1453" s="247" t="s">
        <v>120</v>
      </c>
      <c r="B1453" s="247" t="s">
        <v>121</v>
      </c>
      <c r="C1453" s="248">
        <v>0</v>
      </c>
      <c r="D1453" s="248">
        <v>54751.94</v>
      </c>
      <c r="E1453" s="249">
        <f t="shared" si="44"/>
        <v>54751.94</v>
      </c>
      <c r="F1453" s="247" t="s">
        <v>2019</v>
      </c>
      <c r="G1453" s="247" t="s">
        <v>1681</v>
      </c>
      <c r="H1453" s="247" t="s">
        <v>1682</v>
      </c>
      <c r="I1453" s="247" t="s">
        <v>108</v>
      </c>
      <c r="J1453" s="247" t="s">
        <v>109</v>
      </c>
      <c r="K1453" s="247" t="s">
        <v>1647</v>
      </c>
      <c r="L1453" s="247" t="s">
        <v>2022</v>
      </c>
      <c r="M1453" s="250">
        <v>0.18</v>
      </c>
      <c r="N1453" s="251">
        <f t="shared" si="45"/>
        <v>9855.3492</v>
      </c>
    </row>
    <row r="1454" spans="1:14" ht="15">
      <c r="A1454" s="247" t="s">
        <v>122</v>
      </c>
      <c r="B1454" s="247" t="s">
        <v>123</v>
      </c>
      <c r="C1454" s="248">
        <v>0</v>
      </c>
      <c r="D1454" s="248">
        <v>74451.2</v>
      </c>
      <c r="E1454" s="249">
        <f t="shared" si="44"/>
        <v>74451.2</v>
      </c>
      <c r="F1454" s="247" t="s">
        <v>2019</v>
      </c>
      <c r="G1454" s="247" t="s">
        <v>1681</v>
      </c>
      <c r="H1454" s="247" t="s">
        <v>1683</v>
      </c>
      <c r="I1454" s="247" t="s">
        <v>108</v>
      </c>
      <c r="J1454" s="247" t="s">
        <v>124</v>
      </c>
      <c r="K1454" s="247" t="s">
        <v>1867</v>
      </c>
      <c r="L1454" s="247" t="s">
        <v>125</v>
      </c>
      <c r="M1454" s="250">
        <v>0.26</v>
      </c>
      <c r="N1454" s="251">
        <f t="shared" si="45"/>
        <v>19357.312</v>
      </c>
    </row>
    <row r="1455" spans="1:14" ht="15">
      <c r="A1455" s="247" t="s">
        <v>122</v>
      </c>
      <c r="B1455" s="247" t="s">
        <v>123</v>
      </c>
      <c r="C1455" s="248">
        <v>0</v>
      </c>
      <c r="D1455" s="248">
        <v>14163.2</v>
      </c>
      <c r="E1455" s="249">
        <f t="shared" si="44"/>
        <v>14163.2</v>
      </c>
      <c r="F1455" s="247" t="s">
        <v>2019</v>
      </c>
      <c r="G1455" s="247" t="s">
        <v>1681</v>
      </c>
      <c r="H1455" s="247" t="s">
        <v>1683</v>
      </c>
      <c r="I1455" s="247" t="s">
        <v>108</v>
      </c>
      <c r="J1455" s="247" t="s">
        <v>124</v>
      </c>
      <c r="K1455" s="247" t="s">
        <v>1867</v>
      </c>
      <c r="L1455" s="247" t="s">
        <v>125</v>
      </c>
      <c r="M1455" s="250">
        <v>0.26</v>
      </c>
      <c r="N1455" s="251">
        <f t="shared" si="45"/>
        <v>3682.4320000000002</v>
      </c>
    </row>
    <row r="1456" spans="1:14" ht="15">
      <c r="A1456" s="247" t="s">
        <v>126</v>
      </c>
      <c r="B1456" s="247" t="s">
        <v>127</v>
      </c>
      <c r="C1456" s="248">
        <v>0</v>
      </c>
      <c r="D1456" s="248">
        <v>1385.76</v>
      </c>
      <c r="E1456" s="249">
        <f t="shared" si="44"/>
        <v>1385.76</v>
      </c>
      <c r="F1456" s="247" t="s">
        <v>2019</v>
      </c>
      <c r="G1456" s="247" t="s">
        <v>1681</v>
      </c>
      <c r="H1456" s="247" t="s">
        <v>1683</v>
      </c>
      <c r="I1456" s="247" t="s">
        <v>108</v>
      </c>
      <c r="J1456" s="247" t="s">
        <v>124</v>
      </c>
      <c r="K1456" s="247" t="s">
        <v>1867</v>
      </c>
      <c r="L1456" s="247" t="s">
        <v>125</v>
      </c>
      <c r="M1456" s="250">
        <v>0.26</v>
      </c>
      <c r="N1456" s="251">
        <f t="shared" si="45"/>
        <v>360.2976</v>
      </c>
    </row>
    <row r="1457" spans="1:14" ht="15">
      <c r="A1457" s="247" t="s">
        <v>128</v>
      </c>
      <c r="B1457" s="247" t="s">
        <v>129</v>
      </c>
      <c r="C1457" s="248">
        <v>0</v>
      </c>
      <c r="D1457" s="248">
        <v>14672.8</v>
      </c>
      <c r="E1457" s="249">
        <f t="shared" si="44"/>
        <v>14672.8</v>
      </c>
      <c r="F1457" s="247" t="s">
        <v>2019</v>
      </c>
      <c r="G1457" s="247" t="s">
        <v>1681</v>
      </c>
      <c r="H1457" s="247" t="s">
        <v>1683</v>
      </c>
      <c r="I1457" s="247" t="s">
        <v>108</v>
      </c>
      <c r="J1457" s="247" t="s">
        <v>124</v>
      </c>
      <c r="K1457" s="247" t="s">
        <v>1867</v>
      </c>
      <c r="L1457" s="247" t="s">
        <v>125</v>
      </c>
      <c r="M1457" s="250">
        <v>0.26</v>
      </c>
      <c r="N1457" s="251">
        <f t="shared" si="45"/>
        <v>3814.928</v>
      </c>
    </row>
    <row r="1458" spans="1:14" ht="15">
      <c r="A1458" s="247" t="s">
        <v>128</v>
      </c>
      <c r="B1458" s="247" t="s">
        <v>129</v>
      </c>
      <c r="C1458" s="248">
        <v>0</v>
      </c>
      <c r="D1458" s="248">
        <v>10415.2</v>
      </c>
      <c r="E1458" s="249">
        <f t="shared" si="44"/>
        <v>10415.2</v>
      </c>
      <c r="F1458" s="247" t="s">
        <v>2019</v>
      </c>
      <c r="G1458" s="247" t="s">
        <v>1681</v>
      </c>
      <c r="H1458" s="247" t="s">
        <v>1683</v>
      </c>
      <c r="I1458" s="247" t="s">
        <v>108</v>
      </c>
      <c r="J1458" s="247" t="s">
        <v>124</v>
      </c>
      <c r="K1458" s="247" t="s">
        <v>1867</v>
      </c>
      <c r="L1458" s="247" t="s">
        <v>125</v>
      </c>
      <c r="M1458" s="250">
        <v>0.26</v>
      </c>
      <c r="N1458" s="251">
        <f t="shared" si="45"/>
        <v>2707.952</v>
      </c>
    </row>
    <row r="1459" spans="1:14" ht="15">
      <c r="A1459" s="247" t="s">
        <v>128</v>
      </c>
      <c r="B1459" s="247" t="s">
        <v>129</v>
      </c>
      <c r="C1459" s="248">
        <v>0</v>
      </c>
      <c r="D1459" s="248">
        <v>56992</v>
      </c>
      <c r="E1459" s="249">
        <f t="shared" si="44"/>
        <v>56992</v>
      </c>
      <c r="F1459" s="247" t="s">
        <v>2019</v>
      </c>
      <c r="G1459" s="247" t="s">
        <v>1681</v>
      </c>
      <c r="H1459" s="247" t="s">
        <v>1683</v>
      </c>
      <c r="I1459" s="247" t="s">
        <v>108</v>
      </c>
      <c r="J1459" s="247" t="s">
        <v>124</v>
      </c>
      <c r="K1459" s="247" t="s">
        <v>1867</v>
      </c>
      <c r="L1459" s="247" t="s">
        <v>125</v>
      </c>
      <c r="M1459" s="250">
        <v>0.26</v>
      </c>
      <c r="N1459" s="251">
        <f t="shared" si="45"/>
        <v>14817.92</v>
      </c>
    </row>
    <row r="1460" spans="1:14" ht="15">
      <c r="A1460" s="247" t="s">
        <v>130</v>
      </c>
      <c r="B1460" s="247" t="s">
        <v>131</v>
      </c>
      <c r="C1460" s="248">
        <v>0</v>
      </c>
      <c r="D1460" s="248">
        <v>7336.4</v>
      </c>
      <c r="E1460" s="249">
        <f t="shared" si="44"/>
        <v>7336.4</v>
      </c>
      <c r="F1460" s="247" t="s">
        <v>2019</v>
      </c>
      <c r="G1460" s="247" t="s">
        <v>1681</v>
      </c>
      <c r="H1460" s="247" t="s">
        <v>1683</v>
      </c>
      <c r="I1460" s="247" t="s">
        <v>108</v>
      </c>
      <c r="J1460" s="247" t="s">
        <v>124</v>
      </c>
      <c r="K1460" s="247" t="s">
        <v>1867</v>
      </c>
      <c r="L1460" s="247" t="s">
        <v>125</v>
      </c>
      <c r="M1460" s="250">
        <v>0.26</v>
      </c>
      <c r="N1460" s="251">
        <f t="shared" si="45"/>
        <v>1907.464</v>
      </c>
    </row>
    <row r="1461" spans="1:14" ht="15">
      <c r="A1461" s="247" t="s">
        <v>130</v>
      </c>
      <c r="B1461" s="247" t="s">
        <v>131</v>
      </c>
      <c r="C1461" s="248">
        <v>0</v>
      </c>
      <c r="D1461" s="248">
        <v>10415.2</v>
      </c>
      <c r="E1461" s="249">
        <f t="shared" si="44"/>
        <v>10415.2</v>
      </c>
      <c r="F1461" s="247" t="s">
        <v>2019</v>
      </c>
      <c r="G1461" s="247" t="s">
        <v>1681</v>
      </c>
      <c r="H1461" s="247" t="s">
        <v>1683</v>
      </c>
      <c r="I1461" s="247" t="s">
        <v>108</v>
      </c>
      <c r="J1461" s="247" t="s">
        <v>124</v>
      </c>
      <c r="K1461" s="247" t="s">
        <v>1867</v>
      </c>
      <c r="L1461" s="247" t="s">
        <v>125</v>
      </c>
      <c r="M1461" s="250">
        <v>0.26</v>
      </c>
      <c r="N1461" s="251">
        <f t="shared" si="45"/>
        <v>2707.952</v>
      </c>
    </row>
    <row r="1462" spans="1:14" ht="15">
      <c r="A1462" s="247" t="s">
        <v>130</v>
      </c>
      <c r="B1462" s="247" t="s">
        <v>131</v>
      </c>
      <c r="C1462" s="248">
        <v>0</v>
      </c>
      <c r="D1462" s="248">
        <v>14248</v>
      </c>
      <c r="E1462" s="249">
        <f t="shared" si="44"/>
        <v>14248</v>
      </c>
      <c r="F1462" s="247" t="s">
        <v>2019</v>
      </c>
      <c r="G1462" s="247" t="s">
        <v>1681</v>
      </c>
      <c r="H1462" s="247" t="s">
        <v>1683</v>
      </c>
      <c r="I1462" s="247" t="s">
        <v>108</v>
      </c>
      <c r="J1462" s="247" t="s">
        <v>124</v>
      </c>
      <c r="K1462" s="247" t="s">
        <v>1867</v>
      </c>
      <c r="L1462" s="247" t="s">
        <v>125</v>
      </c>
      <c r="M1462" s="250">
        <v>0.26</v>
      </c>
      <c r="N1462" s="251">
        <f t="shared" si="45"/>
        <v>3704.48</v>
      </c>
    </row>
    <row r="1463" spans="1:14" ht="15">
      <c r="A1463" s="247" t="s">
        <v>132</v>
      </c>
      <c r="B1463" s="247" t="s">
        <v>133</v>
      </c>
      <c r="C1463" s="248">
        <v>0</v>
      </c>
      <c r="D1463" s="248">
        <v>18612.8</v>
      </c>
      <c r="E1463" s="249">
        <f t="shared" si="44"/>
        <v>18612.8</v>
      </c>
      <c r="F1463" s="247" t="s">
        <v>2019</v>
      </c>
      <c r="G1463" s="247" t="s">
        <v>1681</v>
      </c>
      <c r="H1463" s="247" t="s">
        <v>1683</v>
      </c>
      <c r="I1463" s="247" t="s">
        <v>108</v>
      </c>
      <c r="J1463" s="247" t="s">
        <v>124</v>
      </c>
      <c r="K1463" s="247" t="s">
        <v>1867</v>
      </c>
      <c r="L1463" s="247" t="s">
        <v>125</v>
      </c>
      <c r="M1463" s="250">
        <v>0.26</v>
      </c>
      <c r="N1463" s="251">
        <f t="shared" si="45"/>
        <v>4839.328</v>
      </c>
    </row>
    <row r="1464" spans="1:14" ht="15">
      <c r="A1464" s="247" t="s">
        <v>132</v>
      </c>
      <c r="B1464" s="247" t="s">
        <v>133</v>
      </c>
      <c r="C1464" s="248">
        <v>0</v>
      </c>
      <c r="D1464" s="248">
        <v>7081.6</v>
      </c>
      <c r="E1464" s="249">
        <f t="shared" si="44"/>
        <v>7081.6</v>
      </c>
      <c r="F1464" s="247" t="s">
        <v>2019</v>
      </c>
      <c r="G1464" s="247" t="s">
        <v>1681</v>
      </c>
      <c r="H1464" s="247" t="s">
        <v>1683</v>
      </c>
      <c r="I1464" s="247" t="s">
        <v>108</v>
      </c>
      <c r="J1464" s="247" t="s">
        <v>124</v>
      </c>
      <c r="K1464" s="247" t="s">
        <v>1867</v>
      </c>
      <c r="L1464" s="247" t="s">
        <v>125</v>
      </c>
      <c r="M1464" s="250">
        <v>0.26</v>
      </c>
      <c r="N1464" s="251">
        <f t="shared" si="45"/>
        <v>1841.2160000000001</v>
      </c>
    </row>
    <row r="1465" spans="1:14" ht="15">
      <c r="A1465" s="247" t="s">
        <v>134</v>
      </c>
      <c r="B1465" s="247" t="s">
        <v>135</v>
      </c>
      <c r="C1465" s="248">
        <v>0</v>
      </c>
      <c r="D1465" s="248">
        <v>2770</v>
      </c>
      <c r="E1465" s="249">
        <f t="shared" si="44"/>
        <v>2770</v>
      </c>
      <c r="F1465" s="247" t="s">
        <v>2019</v>
      </c>
      <c r="G1465" s="247" t="s">
        <v>1681</v>
      </c>
      <c r="H1465" s="247" t="s">
        <v>1683</v>
      </c>
      <c r="I1465" s="247" t="s">
        <v>108</v>
      </c>
      <c r="J1465" s="247" t="s">
        <v>124</v>
      </c>
      <c r="K1465" s="247" t="s">
        <v>1867</v>
      </c>
      <c r="L1465" s="247" t="s">
        <v>125</v>
      </c>
      <c r="M1465" s="250">
        <v>0.26</v>
      </c>
      <c r="N1465" s="251">
        <f t="shared" si="45"/>
        <v>720.2</v>
      </c>
    </row>
    <row r="1466" spans="1:14" ht="15">
      <c r="A1466" s="247" t="s">
        <v>136</v>
      </c>
      <c r="B1466" s="247" t="s">
        <v>137</v>
      </c>
      <c r="C1466" s="248">
        <v>0</v>
      </c>
      <c r="D1466" s="248">
        <v>4397.14</v>
      </c>
      <c r="E1466" s="249">
        <f t="shared" si="44"/>
        <v>4397.14</v>
      </c>
      <c r="F1466" s="247" t="s">
        <v>2019</v>
      </c>
      <c r="G1466" s="247" t="s">
        <v>1681</v>
      </c>
      <c r="H1466" s="247" t="s">
        <v>1683</v>
      </c>
      <c r="I1466" s="247" t="s">
        <v>108</v>
      </c>
      <c r="J1466" s="247" t="s">
        <v>124</v>
      </c>
      <c r="K1466" s="247" t="s">
        <v>1867</v>
      </c>
      <c r="L1466" s="247" t="s">
        <v>125</v>
      </c>
      <c r="M1466" s="250">
        <v>0.26</v>
      </c>
      <c r="N1466" s="251">
        <f t="shared" si="45"/>
        <v>1143.2564000000002</v>
      </c>
    </row>
    <row r="1467" spans="1:14" ht="15">
      <c r="A1467" s="247" t="s">
        <v>136</v>
      </c>
      <c r="B1467" s="247" t="s">
        <v>137</v>
      </c>
      <c r="C1467" s="248">
        <v>0</v>
      </c>
      <c r="D1467" s="248">
        <v>4161.62</v>
      </c>
      <c r="E1467" s="249">
        <f t="shared" si="44"/>
        <v>4161.62</v>
      </c>
      <c r="F1467" s="247" t="s">
        <v>2019</v>
      </c>
      <c r="G1467" s="247" t="s">
        <v>1681</v>
      </c>
      <c r="H1467" s="247" t="s">
        <v>1683</v>
      </c>
      <c r="I1467" s="247" t="s">
        <v>108</v>
      </c>
      <c r="J1467" s="247" t="s">
        <v>124</v>
      </c>
      <c r="K1467" s="247" t="s">
        <v>1867</v>
      </c>
      <c r="L1467" s="247" t="s">
        <v>125</v>
      </c>
      <c r="M1467" s="250">
        <v>0.26</v>
      </c>
      <c r="N1467" s="251">
        <f t="shared" si="45"/>
        <v>1082.0212</v>
      </c>
    </row>
    <row r="1468" spans="1:14" ht="15">
      <c r="A1468" s="247" t="s">
        <v>136</v>
      </c>
      <c r="B1468" s="247" t="s">
        <v>137</v>
      </c>
      <c r="C1468" s="248">
        <v>0</v>
      </c>
      <c r="D1468" s="248">
        <v>14232.79</v>
      </c>
      <c r="E1468" s="249">
        <f t="shared" si="44"/>
        <v>14232.79</v>
      </c>
      <c r="F1468" s="247" t="s">
        <v>2019</v>
      </c>
      <c r="G1468" s="247" t="s">
        <v>1681</v>
      </c>
      <c r="H1468" s="247" t="s">
        <v>1683</v>
      </c>
      <c r="I1468" s="247" t="s">
        <v>108</v>
      </c>
      <c r="J1468" s="247" t="s">
        <v>124</v>
      </c>
      <c r="K1468" s="247" t="s">
        <v>1867</v>
      </c>
      <c r="L1468" s="247" t="s">
        <v>125</v>
      </c>
      <c r="M1468" s="250">
        <v>0.26</v>
      </c>
      <c r="N1468" s="251">
        <f t="shared" si="45"/>
        <v>3700.5254000000004</v>
      </c>
    </row>
    <row r="1469" spans="1:14" ht="15">
      <c r="A1469" s="247" t="s">
        <v>138</v>
      </c>
      <c r="B1469" s="247" t="s">
        <v>139</v>
      </c>
      <c r="C1469" s="248">
        <v>0</v>
      </c>
      <c r="D1469" s="248">
        <v>1467.28</v>
      </c>
      <c r="E1469" s="249">
        <f t="shared" si="44"/>
        <v>1467.28</v>
      </c>
      <c r="F1469" s="247" t="s">
        <v>2019</v>
      </c>
      <c r="G1469" s="247" t="s">
        <v>1681</v>
      </c>
      <c r="H1469" s="247" t="s">
        <v>1683</v>
      </c>
      <c r="I1469" s="247" t="s">
        <v>108</v>
      </c>
      <c r="J1469" s="247" t="s">
        <v>124</v>
      </c>
      <c r="K1469" s="247" t="s">
        <v>1867</v>
      </c>
      <c r="L1469" s="247" t="s">
        <v>125</v>
      </c>
      <c r="M1469" s="250">
        <v>0.26</v>
      </c>
      <c r="N1469" s="251">
        <f t="shared" si="45"/>
        <v>381.4928</v>
      </c>
    </row>
    <row r="1470" spans="1:14" ht="15">
      <c r="A1470" s="247" t="s">
        <v>138</v>
      </c>
      <c r="B1470" s="247" t="s">
        <v>139</v>
      </c>
      <c r="C1470" s="248">
        <v>0</v>
      </c>
      <c r="D1470" s="248">
        <v>2083.04</v>
      </c>
      <c r="E1470" s="249">
        <f t="shared" si="44"/>
        <v>2083.04</v>
      </c>
      <c r="F1470" s="247" t="s">
        <v>2019</v>
      </c>
      <c r="G1470" s="247" t="s">
        <v>1681</v>
      </c>
      <c r="H1470" s="247" t="s">
        <v>1683</v>
      </c>
      <c r="I1470" s="247" t="s">
        <v>108</v>
      </c>
      <c r="J1470" s="247" t="s">
        <v>124</v>
      </c>
      <c r="K1470" s="247" t="s">
        <v>1867</v>
      </c>
      <c r="L1470" s="247" t="s">
        <v>125</v>
      </c>
      <c r="M1470" s="250">
        <v>0.26</v>
      </c>
      <c r="N1470" s="251">
        <f t="shared" si="45"/>
        <v>541.5904</v>
      </c>
    </row>
    <row r="1471" spans="1:14" ht="15">
      <c r="A1471" s="247" t="s">
        <v>138</v>
      </c>
      <c r="B1471" s="247" t="s">
        <v>139</v>
      </c>
      <c r="C1471" s="248">
        <v>0</v>
      </c>
      <c r="D1471" s="248">
        <v>2849.6</v>
      </c>
      <c r="E1471" s="249">
        <f t="shared" si="44"/>
        <v>2849.6</v>
      </c>
      <c r="F1471" s="247" t="s">
        <v>2019</v>
      </c>
      <c r="G1471" s="247" t="s">
        <v>1681</v>
      </c>
      <c r="H1471" s="247" t="s">
        <v>1683</v>
      </c>
      <c r="I1471" s="247" t="s">
        <v>108</v>
      </c>
      <c r="J1471" s="247" t="s">
        <v>124</v>
      </c>
      <c r="K1471" s="247" t="s">
        <v>1867</v>
      </c>
      <c r="L1471" s="247" t="s">
        <v>125</v>
      </c>
      <c r="M1471" s="250">
        <v>0.26</v>
      </c>
      <c r="N1471" s="251">
        <f t="shared" si="45"/>
        <v>740.896</v>
      </c>
    </row>
    <row r="1472" spans="1:14" ht="15">
      <c r="A1472" s="247" t="s">
        <v>140</v>
      </c>
      <c r="B1472" s="247" t="s">
        <v>141</v>
      </c>
      <c r="C1472" s="248">
        <v>0</v>
      </c>
      <c r="D1472" s="248">
        <v>27919.2</v>
      </c>
      <c r="E1472" s="249">
        <f t="shared" si="44"/>
        <v>27919.2</v>
      </c>
      <c r="F1472" s="247" t="s">
        <v>2019</v>
      </c>
      <c r="G1472" s="247" t="s">
        <v>1681</v>
      </c>
      <c r="H1472" s="247" t="s">
        <v>1684</v>
      </c>
      <c r="I1472" s="247" t="s">
        <v>108</v>
      </c>
      <c r="J1472" s="247" t="s">
        <v>142</v>
      </c>
      <c r="K1472" s="247" t="s">
        <v>1867</v>
      </c>
      <c r="L1472" s="247" t="s">
        <v>2022</v>
      </c>
      <c r="M1472" s="250">
        <v>0.18</v>
      </c>
      <c r="N1472" s="251">
        <f t="shared" si="45"/>
        <v>5025.456</v>
      </c>
    </row>
    <row r="1473" spans="1:14" ht="15">
      <c r="A1473" s="247" t="s">
        <v>140</v>
      </c>
      <c r="B1473" s="247" t="s">
        <v>141</v>
      </c>
      <c r="C1473" s="248">
        <v>0</v>
      </c>
      <c r="D1473" s="248">
        <v>42489.6</v>
      </c>
      <c r="E1473" s="249">
        <f t="shared" si="44"/>
        <v>42489.6</v>
      </c>
      <c r="F1473" s="247" t="s">
        <v>2019</v>
      </c>
      <c r="G1473" s="247" t="s">
        <v>1681</v>
      </c>
      <c r="H1473" s="247" t="s">
        <v>1684</v>
      </c>
      <c r="I1473" s="247" t="s">
        <v>108</v>
      </c>
      <c r="J1473" s="247" t="s">
        <v>142</v>
      </c>
      <c r="K1473" s="247" t="s">
        <v>1867</v>
      </c>
      <c r="L1473" s="247" t="s">
        <v>2022</v>
      </c>
      <c r="M1473" s="250">
        <v>0.18</v>
      </c>
      <c r="N1473" s="251">
        <f t="shared" si="45"/>
        <v>7648.128</v>
      </c>
    </row>
    <row r="1474" spans="1:14" ht="15">
      <c r="A1474" s="247" t="s">
        <v>143</v>
      </c>
      <c r="B1474" s="247" t="s">
        <v>144</v>
      </c>
      <c r="C1474" s="248">
        <v>0</v>
      </c>
      <c r="D1474" s="248">
        <v>34642.97</v>
      </c>
      <c r="E1474" s="249">
        <f aca="true" t="shared" si="46" ref="E1474:E1537">+D1474-C1474</f>
        <v>34642.97</v>
      </c>
      <c r="F1474" s="247" t="s">
        <v>2019</v>
      </c>
      <c r="G1474" s="247" t="s">
        <v>1681</v>
      </c>
      <c r="H1474" s="247" t="s">
        <v>1684</v>
      </c>
      <c r="I1474" s="247" t="s">
        <v>108</v>
      </c>
      <c r="J1474" s="247" t="s">
        <v>142</v>
      </c>
      <c r="K1474" s="247" t="s">
        <v>1867</v>
      </c>
      <c r="L1474" s="247" t="s">
        <v>2022</v>
      </c>
      <c r="M1474" s="250">
        <v>0.18</v>
      </c>
      <c r="N1474" s="251">
        <f aca="true" t="shared" si="47" ref="N1474:N1537">+M1474*E1474</f>
        <v>6235.7346</v>
      </c>
    </row>
    <row r="1475" spans="1:14" ht="15">
      <c r="A1475" s="247" t="s">
        <v>145</v>
      </c>
      <c r="B1475" s="247" t="s">
        <v>146</v>
      </c>
      <c r="C1475" s="248">
        <v>0</v>
      </c>
      <c r="D1475" s="248">
        <v>31245.6</v>
      </c>
      <c r="E1475" s="249">
        <f t="shared" si="46"/>
        <v>31245.6</v>
      </c>
      <c r="F1475" s="247" t="s">
        <v>2019</v>
      </c>
      <c r="G1475" s="247" t="s">
        <v>1681</v>
      </c>
      <c r="H1475" s="247" t="s">
        <v>1684</v>
      </c>
      <c r="I1475" s="247" t="s">
        <v>108</v>
      </c>
      <c r="J1475" s="247" t="s">
        <v>142</v>
      </c>
      <c r="K1475" s="247" t="s">
        <v>1867</v>
      </c>
      <c r="L1475" s="247" t="s">
        <v>2022</v>
      </c>
      <c r="M1475" s="250">
        <v>0.18</v>
      </c>
      <c r="N1475" s="251">
        <f t="shared" si="47"/>
        <v>5624.208</v>
      </c>
    </row>
    <row r="1476" spans="1:14" ht="15">
      <c r="A1476" s="247" t="s">
        <v>145</v>
      </c>
      <c r="B1476" s="247" t="s">
        <v>146</v>
      </c>
      <c r="C1476" s="248">
        <v>0</v>
      </c>
      <c r="D1476" s="248">
        <v>33482.8</v>
      </c>
      <c r="E1476" s="249">
        <f t="shared" si="46"/>
        <v>33482.8</v>
      </c>
      <c r="F1476" s="247" t="s">
        <v>2019</v>
      </c>
      <c r="G1476" s="247" t="s">
        <v>1681</v>
      </c>
      <c r="H1476" s="247" t="s">
        <v>1684</v>
      </c>
      <c r="I1476" s="247" t="s">
        <v>108</v>
      </c>
      <c r="J1476" s="247" t="s">
        <v>142</v>
      </c>
      <c r="K1476" s="247" t="s">
        <v>1867</v>
      </c>
      <c r="L1476" s="247" t="s">
        <v>2022</v>
      </c>
      <c r="M1476" s="250">
        <v>0.18</v>
      </c>
      <c r="N1476" s="251">
        <f t="shared" si="47"/>
        <v>6026.904</v>
      </c>
    </row>
    <row r="1477" spans="1:14" ht="15">
      <c r="A1477" s="247" t="s">
        <v>145</v>
      </c>
      <c r="B1477" s="247" t="s">
        <v>146</v>
      </c>
      <c r="C1477" s="248">
        <v>0</v>
      </c>
      <c r="D1477" s="248">
        <v>140858.88</v>
      </c>
      <c r="E1477" s="249">
        <f t="shared" si="46"/>
        <v>140858.88</v>
      </c>
      <c r="F1477" s="247" t="s">
        <v>2019</v>
      </c>
      <c r="G1477" s="247" t="s">
        <v>1681</v>
      </c>
      <c r="H1477" s="247" t="s">
        <v>1684</v>
      </c>
      <c r="I1477" s="247" t="s">
        <v>108</v>
      </c>
      <c r="J1477" s="247" t="s">
        <v>142</v>
      </c>
      <c r="K1477" s="247" t="s">
        <v>1867</v>
      </c>
      <c r="L1477" s="247" t="s">
        <v>2022</v>
      </c>
      <c r="M1477" s="250">
        <v>0.18</v>
      </c>
      <c r="N1477" s="251">
        <f t="shared" si="47"/>
        <v>25354.5984</v>
      </c>
    </row>
    <row r="1478" spans="1:14" ht="15">
      <c r="A1478" s="247" t="s">
        <v>145</v>
      </c>
      <c r="B1478" s="247" t="s">
        <v>146</v>
      </c>
      <c r="C1478" s="248">
        <v>0</v>
      </c>
      <c r="D1478" s="248">
        <v>14080</v>
      </c>
      <c r="E1478" s="249">
        <f t="shared" si="46"/>
        <v>14080</v>
      </c>
      <c r="F1478" s="247" t="s">
        <v>2019</v>
      </c>
      <c r="G1478" s="247" t="s">
        <v>1681</v>
      </c>
      <c r="H1478" s="247" t="s">
        <v>1684</v>
      </c>
      <c r="I1478" s="247" t="s">
        <v>108</v>
      </c>
      <c r="J1478" s="247" t="s">
        <v>142</v>
      </c>
      <c r="K1478" s="247" t="s">
        <v>1867</v>
      </c>
      <c r="L1478" s="247" t="s">
        <v>2022</v>
      </c>
      <c r="M1478" s="250">
        <v>0.18</v>
      </c>
      <c r="N1478" s="251">
        <f t="shared" si="47"/>
        <v>2534.4</v>
      </c>
    </row>
    <row r="1479" spans="1:14" ht="15">
      <c r="A1479" s="247" t="s">
        <v>2280</v>
      </c>
      <c r="B1479" s="247" t="s">
        <v>2281</v>
      </c>
      <c r="C1479" s="248">
        <v>4910.13044</v>
      </c>
      <c r="D1479" s="248">
        <v>12462.26</v>
      </c>
      <c r="E1479" s="249">
        <f t="shared" si="46"/>
        <v>7552.12956</v>
      </c>
      <c r="F1479" s="247" t="s">
        <v>2256</v>
      </c>
      <c r="G1479" s="247" t="s">
        <v>1693</v>
      </c>
      <c r="H1479" s="247">
        <v>580</v>
      </c>
      <c r="I1479" s="247" t="s">
        <v>2282</v>
      </c>
      <c r="J1479" s="247" t="s">
        <v>1906</v>
      </c>
      <c r="K1479" s="247" t="s">
        <v>1867</v>
      </c>
      <c r="L1479" s="247" t="s">
        <v>2283</v>
      </c>
      <c r="M1479" s="250">
        <v>0.03</v>
      </c>
      <c r="N1479" s="251">
        <f t="shared" si="47"/>
        <v>226.5638868</v>
      </c>
    </row>
    <row r="1480" spans="1:14" ht="15">
      <c r="A1480" s="247" t="s">
        <v>172</v>
      </c>
      <c r="B1480" s="247" t="s">
        <v>173</v>
      </c>
      <c r="C1480" s="248">
        <v>0</v>
      </c>
      <c r="D1480" s="248">
        <v>24201.6</v>
      </c>
      <c r="E1480" s="249">
        <f t="shared" si="46"/>
        <v>24201.6</v>
      </c>
      <c r="F1480" s="247" t="s">
        <v>2295</v>
      </c>
      <c r="G1480" s="247" t="s">
        <v>1703</v>
      </c>
      <c r="H1480" s="247" t="s">
        <v>1704</v>
      </c>
      <c r="I1480" s="247" t="s">
        <v>174</v>
      </c>
      <c r="J1480" s="247" t="s">
        <v>1906</v>
      </c>
      <c r="K1480" s="247" t="s">
        <v>1891</v>
      </c>
      <c r="L1480" s="247" t="s">
        <v>1907</v>
      </c>
      <c r="M1480" s="250">
        <v>0.1</v>
      </c>
      <c r="N1480" s="251">
        <f t="shared" si="47"/>
        <v>2420.16</v>
      </c>
    </row>
    <row r="1481" spans="1:14" ht="15">
      <c r="A1481" s="247" t="s">
        <v>172</v>
      </c>
      <c r="B1481" s="247" t="s">
        <v>173</v>
      </c>
      <c r="C1481" s="248">
        <v>0</v>
      </c>
      <c r="D1481" s="248">
        <v>15372</v>
      </c>
      <c r="E1481" s="249">
        <f t="shared" si="46"/>
        <v>15372</v>
      </c>
      <c r="F1481" s="247" t="s">
        <v>2295</v>
      </c>
      <c r="G1481" s="247" t="s">
        <v>1703</v>
      </c>
      <c r="H1481" s="247" t="s">
        <v>1704</v>
      </c>
      <c r="I1481" s="247" t="s">
        <v>174</v>
      </c>
      <c r="J1481" s="247" t="s">
        <v>1906</v>
      </c>
      <c r="K1481" s="247" t="s">
        <v>1891</v>
      </c>
      <c r="L1481" s="247" t="s">
        <v>1907</v>
      </c>
      <c r="M1481" s="250">
        <v>0.1</v>
      </c>
      <c r="N1481" s="251">
        <f t="shared" si="47"/>
        <v>1537.2</v>
      </c>
    </row>
    <row r="1482" spans="1:14" ht="15">
      <c r="A1482" s="247" t="s">
        <v>175</v>
      </c>
      <c r="B1482" s="247" t="s">
        <v>176</v>
      </c>
      <c r="C1482" s="248">
        <v>0</v>
      </c>
      <c r="D1482" s="248">
        <v>2653.68</v>
      </c>
      <c r="E1482" s="249">
        <f t="shared" si="46"/>
        <v>2653.68</v>
      </c>
      <c r="F1482" s="247" t="s">
        <v>2295</v>
      </c>
      <c r="G1482" s="247" t="s">
        <v>1703</v>
      </c>
      <c r="H1482" s="247" t="s">
        <v>1704</v>
      </c>
      <c r="I1482" s="247" t="s">
        <v>174</v>
      </c>
      <c r="J1482" s="247" t="s">
        <v>1906</v>
      </c>
      <c r="K1482" s="247" t="s">
        <v>1630</v>
      </c>
      <c r="L1482" s="247" t="s">
        <v>1907</v>
      </c>
      <c r="M1482" s="250">
        <v>0.1</v>
      </c>
      <c r="N1482" s="251">
        <f t="shared" si="47"/>
        <v>265.368</v>
      </c>
    </row>
    <row r="1483" spans="1:14" ht="15">
      <c r="A1483" s="247" t="s">
        <v>175</v>
      </c>
      <c r="B1483" s="247" t="s">
        <v>176</v>
      </c>
      <c r="C1483" s="248">
        <v>0</v>
      </c>
      <c r="D1483" s="248">
        <v>2682.72</v>
      </c>
      <c r="E1483" s="249">
        <f t="shared" si="46"/>
        <v>2682.72</v>
      </c>
      <c r="F1483" s="247" t="s">
        <v>2295</v>
      </c>
      <c r="G1483" s="247" t="s">
        <v>1703</v>
      </c>
      <c r="H1483" s="247" t="s">
        <v>1704</v>
      </c>
      <c r="I1483" s="247" t="s">
        <v>174</v>
      </c>
      <c r="J1483" s="247" t="s">
        <v>1906</v>
      </c>
      <c r="K1483" s="247" t="s">
        <v>1630</v>
      </c>
      <c r="L1483" s="247" t="s">
        <v>1907</v>
      </c>
      <c r="M1483" s="250">
        <v>0.1</v>
      </c>
      <c r="N1483" s="251">
        <f t="shared" si="47"/>
        <v>268.272</v>
      </c>
    </row>
    <row r="1484" spans="1:14" ht="15">
      <c r="A1484" s="247" t="s">
        <v>175</v>
      </c>
      <c r="B1484" s="247" t="s">
        <v>176</v>
      </c>
      <c r="C1484" s="248">
        <v>0</v>
      </c>
      <c r="D1484" s="248">
        <v>2682.72</v>
      </c>
      <c r="E1484" s="249">
        <f t="shared" si="46"/>
        <v>2682.72</v>
      </c>
      <c r="F1484" s="247" t="s">
        <v>2295</v>
      </c>
      <c r="G1484" s="247" t="s">
        <v>1703</v>
      </c>
      <c r="H1484" s="247" t="s">
        <v>1704</v>
      </c>
      <c r="I1484" s="247" t="s">
        <v>174</v>
      </c>
      <c r="J1484" s="247" t="s">
        <v>1906</v>
      </c>
      <c r="K1484" s="247" t="s">
        <v>1630</v>
      </c>
      <c r="L1484" s="247" t="s">
        <v>1907</v>
      </c>
      <c r="M1484" s="250">
        <v>0.1</v>
      </c>
      <c r="N1484" s="251">
        <f t="shared" si="47"/>
        <v>268.272</v>
      </c>
    </row>
    <row r="1485" spans="1:14" ht="15">
      <c r="A1485" s="247" t="s">
        <v>177</v>
      </c>
      <c r="B1485" s="247" t="s">
        <v>178</v>
      </c>
      <c r="C1485" s="248">
        <v>0</v>
      </c>
      <c r="D1485" s="248">
        <v>1839.8</v>
      </c>
      <c r="E1485" s="249">
        <f t="shared" si="46"/>
        <v>1839.8</v>
      </c>
      <c r="F1485" s="247" t="s">
        <v>2295</v>
      </c>
      <c r="G1485" s="247" t="s">
        <v>1705</v>
      </c>
      <c r="H1485" s="247" t="s">
        <v>1706</v>
      </c>
      <c r="I1485" s="247" t="s">
        <v>179</v>
      </c>
      <c r="J1485" s="247" t="s">
        <v>1906</v>
      </c>
      <c r="K1485" s="247" t="s">
        <v>1867</v>
      </c>
      <c r="L1485" s="247" t="s">
        <v>1907</v>
      </c>
      <c r="M1485" s="250">
        <v>0.1</v>
      </c>
      <c r="N1485" s="251">
        <f t="shared" si="47"/>
        <v>183.98000000000002</v>
      </c>
    </row>
    <row r="1486" spans="1:14" ht="15">
      <c r="A1486" s="247" t="s">
        <v>177</v>
      </c>
      <c r="B1486" s="247" t="s">
        <v>178</v>
      </c>
      <c r="C1486" s="248">
        <v>0</v>
      </c>
      <c r="D1486" s="248">
        <v>2770.12</v>
      </c>
      <c r="E1486" s="249">
        <f t="shared" si="46"/>
        <v>2770.12</v>
      </c>
      <c r="F1486" s="247" t="s">
        <v>2295</v>
      </c>
      <c r="G1486" s="247" t="s">
        <v>1705</v>
      </c>
      <c r="H1486" s="247" t="s">
        <v>1706</v>
      </c>
      <c r="I1486" s="247" t="s">
        <v>179</v>
      </c>
      <c r="J1486" s="247" t="s">
        <v>1906</v>
      </c>
      <c r="K1486" s="247" t="s">
        <v>1867</v>
      </c>
      <c r="L1486" s="247" t="s">
        <v>1907</v>
      </c>
      <c r="M1486" s="250">
        <v>0.1</v>
      </c>
      <c r="N1486" s="251">
        <f t="shared" si="47"/>
        <v>277.012</v>
      </c>
    </row>
    <row r="1487" spans="1:14" ht="15">
      <c r="A1487" s="247" t="s">
        <v>177</v>
      </c>
      <c r="B1487" s="247" t="s">
        <v>178</v>
      </c>
      <c r="C1487" s="248">
        <v>0</v>
      </c>
      <c r="D1487" s="248">
        <v>21367.5</v>
      </c>
      <c r="E1487" s="249">
        <f t="shared" si="46"/>
        <v>21367.5</v>
      </c>
      <c r="F1487" s="247" t="s">
        <v>2295</v>
      </c>
      <c r="G1487" s="247" t="s">
        <v>1705</v>
      </c>
      <c r="H1487" s="247" t="s">
        <v>1706</v>
      </c>
      <c r="I1487" s="247" t="s">
        <v>179</v>
      </c>
      <c r="J1487" s="247" t="s">
        <v>1906</v>
      </c>
      <c r="K1487" s="247" t="s">
        <v>1867</v>
      </c>
      <c r="L1487" s="247" t="s">
        <v>1907</v>
      </c>
      <c r="M1487" s="250">
        <v>0.1</v>
      </c>
      <c r="N1487" s="251">
        <f t="shared" si="47"/>
        <v>2136.75</v>
      </c>
    </row>
    <row r="1488" spans="1:14" ht="15">
      <c r="A1488" s="247" t="s">
        <v>180</v>
      </c>
      <c r="B1488" s="247" t="s">
        <v>181</v>
      </c>
      <c r="C1488" s="248">
        <v>0</v>
      </c>
      <c r="D1488" s="248">
        <v>48475</v>
      </c>
      <c r="E1488" s="249">
        <f t="shared" si="46"/>
        <v>48475</v>
      </c>
      <c r="F1488" s="247" t="s">
        <v>2295</v>
      </c>
      <c r="G1488" s="247" t="s">
        <v>1705</v>
      </c>
      <c r="H1488" s="247" t="s">
        <v>1706</v>
      </c>
      <c r="I1488" s="247" t="s">
        <v>179</v>
      </c>
      <c r="J1488" s="247" t="s">
        <v>1906</v>
      </c>
      <c r="K1488" s="247" t="s">
        <v>1867</v>
      </c>
      <c r="L1488" s="247" t="s">
        <v>1907</v>
      </c>
      <c r="M1488" s="250">
        <v>0.1</v>
      </c>
      <c r="N1488" s="251">
        <f t="shared" si="47"/>
        <v>4847.5</v>
      </c>
    </row>
    <row r="1489" spans="1:14" ht="15">
      <c r="A1489" s="247" t="s">
        <v>182</v>
      </c>
      <c r="B1489" s="247" t="s">
        <v>183</v>
      </c>
      <c r="C1489" s="248">
        <v>0</v>
      </c>
      <c r="D1489" s="248">
        <v>6416.8</v>
      </c>
      <c r="E1489" s="249">
        <f t="shared" si="46"/>
        <v>6416.8</v>
      </c>
      <c r="F1489" s="247" t="s">
        <v>2295</v>
      </c>
      <c r="G1489" s="247" t="s">
        <v>1705</v>
      </c>
      <c r="H1489" s="247" t="s">
        <v>1706</v>
      </c>
      <c r="I1489" s="247" t="s">
        <v>179</v>
      </c>
      <c r="J1489" s="247" t="s">
        <v>1906</v>
      </c>
      <c r="K1489" s="247" t="s">
        <v>1665</v>
      </c>
      <c r="L1489" s="247" t="s">
        <v>2297</v>
      </c>
      <c r="M1489" s="250">
        <v>0.24</v>
      </c>
      <c r="N1489" s="251">
        <f t="shared" si="47"/>
        <v>1540.032</v>
      </c>
    </row>
    <row r="1490" spans="1:14" ht="15">
      <c r="A1490" s="247" t="s">
        <v>184</v>
      </c>
      <c r="B1490" s="247" t="s">
        <v>169</v>
      </c>
      <c r="C1490" s="248">
        <v>0</v>
      </c>
      <c r="D1490" s="248">
        <v>22458.8</v>
      </c>
      <c r="E1490" s="249">
        <f t="shared" si="46"/>
        <v>22458.8</v>
      </c>
      <c r="F1490" s="247" t="s">
        <v>2295</v>
      </c>
      <c r="G1490" s="247" t="s">
        <v>1705</v>
      </c>
      <c r="H1490" s="247" t="s">
        <v>1706</v>
      </c>
      <c r="I1490" s="247" t="s">
        <v>179</v>
      </c>
      <c r="J1490" s="247" t="s">
        <v>1906</v>
      </c>
      <c r="K1490" s="247" t="s">
        <v>658</v>
      </c>
      <c r="L1490" s="247" t="s">
        <v>876</v>
      </c>
      <c r="M1490" s="250">
        <v>0.06</v>
      </c>
      <c r="N1490" s="251">
        <f t="shared" si="47"/>
        <v>1347.528</v>
      </c>
    </row>
    <row r="1491" spans="1:14" ht="15">
      <c r="A1491" s="247" t="s">
        <v>184</v>
      </c>
      <c r="B1491" s="247" t="s">
        <v>169</v>
      </c>
      <c r="C1491" s="248">
        <v>0</v>
      </c>
      <c r="D1491" s="248">
        <v>30705</v>
      </c>
      <c r="E1491" s="249">
        <f t="shared" si="46"/>
        <v>30705</v>
      </c>
      <c r="F1491" s="247" t="s">
        <v>2295</v>
      </c>
      <c r="G1491" s="247" t="s">
        <v>1705</v>
      </c>
      <c r="H1491" s="247" t="s">
        <v>1706</v>
      </c>
      <c r="I1491" s="247" t="s">
        <v>179</v>
      </c>
      <c r="J1491" s="247" t="s">
        <v>1906</v>
      </c>
      <c r="K1491" s="247" t="s">
        <v>658</v>
      </c>
      <c r="L1491" s="247" t="s">
        <v>876</v>
      </c>
      <c r="M1491" s="250">
        <v>0.06</v>
      </c>
      <c r="N1491" s="251">
        <f t="shared" si="47"/>
        <v>1842.3</v>
      </c>
    </row>
    <row r="1492" spans="1:14" ht="15">
      <c r="A1492" s="247" t="s">
        <v>185</v>
      </c>
      <c r="B1492" s="247" t="s">
        <v>186</v>
      </c>
      <c r="C1492" s="248">
        <v>0</v>
      </c>
      <c r="D1492" s="248">
        <v>26977.07</v>
      </c>
      <c r="E1492" s="249">
        <f t="shared" si="46"/>
        <v>26977.07</v>
      </c>
      <c r="F1492" s="247" t="s">
        <v>2295</v>
      </c>
      <c r="G1492" s="247" t="s">
        <v>1705</v>
      </c>
      <c r="H1492" s="247" t="s">
        <v>1706</v>
      </c>
      <c r="I1492" s="247" t="s">
        <v>179</v>
      </c>
      <c r="J1492" s="247" t="s">
        <v>1906</v>
      </c>
      <c r="K1492" s="247" t="s">
        <v>618</v>
      </c>
      <c r="L1492" s="247" t="s">
        <v>876</v>
      </c>
      <c r="M1492" s="250">
        <v>0.06</v>
      </c>
      <c r="N1492" s="251">
        <f t="shared" si="47"/>
        <v>1618.6242</v>
      </c>
    </row>
    <row r="1493" spans="1:14" ht="15">
      <c r="A1493" s="247" t="s">
        <v>185</v>
      </c>
      <c r="B1493" s="247" t="s">
        <v>186</v>
      </c>
      <c r="C1493" s="248">
        <v>0</v>
      </c>
      <c r="D1493" s="248">
        <v>1290.14</v>
      </c>
      <c r="E1493" s="249">
        <f t="shared" si="46"/>
        <v>1290.14</v>
      </c>
      <c r="F1493" s="247" t="s">
        <v>2295</v>
      </c>
      <c r="G1493" s="247" t="s">
        <v>1705</v>
      </c>
      <c r="H1493" s="247" t="s">
        <v>1706</v>
      </c>
      <c r="I1493" s="247" t="s">
        <v>179</v>
      </c>
      <c r="J1493" s="247" t="s">
        <v>1906</v>
      </c>
      <c r="K1493" s="247" t="s">
        <v>618</v>
      </c>
      <c r="L1493" s="247" t="s">
        <v>876</v>
      </c>
      <c r="M1493" s="250">
        <v>0.06</v>
      </c>
      <c r="N1493" s="251">
        <f t="shared" si="47"/>
        <v>77.4084</v>
      </c>
    </row>
    <row r="1494" spans="1:14" ht="15">
      <c r="A1494" s="247" t="s">
        <v>187</v>
      </c>
      <c r="B1494" s="247" t="s">
        <v>188</v>
      </c>
      <c r="C1494" s="248">
        <v>0</v>
      </c>
      <c r="D1494" s="248">
        <v>4471.2</v>
      </c>
      <c r="E1494" s="249">
        <f t="shared" si="46"/>
        <v>4471.2</v>
      </c>
      <c r="F1494" s="247" t="s">
        <v>2295</v>
      </c>
      <c r="G1494" s="247" t="s">
        <v>1708</v>
      </c>
      <c r="H1494" s="247" t="s">
        <v>1707</v>
      </c>
      <c r="I1494" s="247" t="s">
        <v>189</v>
      </c>
      <c r="J1494" s="247" t="s">
        <v>190</v>
      </c>
      <c r="K1494" s="247" t="s">
        <v>1867</v>
      </c>
      <c r="L1494" s="247" t="s">
        <v>2297</v>
      </c>
      <c r="M1494" s="250">
        <v>0.24</v>
      </c>
      <c r="N1494" s="251">
        <f t="shared" si="47"/>
        <v>1073.088</v>
      </c>
    </row>
    <row r="1495" spans="1:14" ht="15">
      <c r="A1495" s="247" t="s">
        <v>187</v>
      </c>
      <c r="B1495" s="247" t="s">
        <v>188</v>
      </c>
      <c r="C1495" s="248">
        <v>0</v>
      </c>
      <c r="D1495" s="248">
        <v>1281</v>
      </c>
      <c r="E1495" s="249">
        <f t="shared" si="46"/>
        <v>1281</v>
      </c>
      <c r="F1495" s="247" t="s">
        <v>2295</v>
      </c>
      <c r="G1495" s="247" t="s">
        <v>1708</v>
      </c>
      <c r="H1495" s="247" t="s">
        <v>1707</v>
      </c>
      <c r="I1495" s="247" t="s">
        <v>189</v>
      </c>
      <c r="J1495" s="247" t="s">
        <v>190</v>
      </c>
      <c r="K1495" s="247" t="s">
        <v>1867</v>
      </c>
      <c r="L1495" s="247" t="s">
        <v>2297</v>
      </c>
      <c r="M1495" s="250">
        <v>0.24</v>
      </c>
      <c r="N1495" s="251">
        <f t="shared" si="47"/>
        <v>307.44</v>
      </c>
    </row>
    <row r="1496" spans="1:14" ht="15">
      <c r="A1496" s="247" t="s">
        <v>187</v>
      </c>
      <c r="B1496" s="247" t="s">
        <v>188</v>
      </c>
      <c r="C1496" s="248">
        <v>0</v>
      </c>
      <c r="D1496" s="248">
        <v>4471.2</v>
      </c>
      <c r="E1496" s="249">
        <f t="shared" si="46"/>
        <v>4471.2</v>
      </c>
      <c r="F1496" s="247" t="s">
        <v>2295</v>
      </c>
      <c r="G1496" s="247" t="s">
        <v>1708</v>
      </c>
      <c r="H1496" s="247" t="s">
        <v>1707</v>
      </c>
      <c r="I1496" s="247" t="s">
        <v>189</v>
      </c>
      <c r="J1496" s="247" t="s">
        <v>190</v>
      </c>
      <c r="K1496" s="247" t="s">
        <v>1867</v>
      </c>
      <c r="L1496" s="247" t="s">
        <v>2297</v>
      </c>
      <c r="M1496" s="250">
        <v>0.24</v>
      </c>
      <c r="N1496" s="251">
        <f t="shared" si="47"/>
        <v>1073.088</v>
      </c>
    </row>
    <row r="1497" spans="1:14" ht="15">
      <c r="A1497" s="247" t="s">
        <v>191</v>
      </c>
      <c r="B1497" s="247" t="s">
        <v>2301</v>
      </c>
      <c r="C1497" s="248">
        <v>0</v>
      </c>
      <c r="D1497" s="248">
        <v>19215</v>
      </c>
      <c r="E1497" s="249">
        <f t="shared" si="46"/>
        <v>19215</v>
      </c>
      <c r="F1497" s="247" t="s">
        <v>2295</v>
      </c>
      <c r="G1497" s="247" t="s">
        <v>1708</v>
      </c>
      <c r="H1497" s="247" t="s">
        <v>1707</v>
      </c>
      <c r="I1497" s="247" t="s">
        <v>189</v>
      </c>
      <c r="J1497" s="247" t="s">
        <v>190</v>
      </c>
      <c r="K1497" s="247" t="s">
        <v>1867</v>
      </c>
      <c r="L1497" s="247" t="s">
        <v>2297</v>
      </c>
      <c r="M1497" s="250">
        <v>0.24</v>
      </c>
      <c r="N1497" s="251">
        <f t="shared" si="47"/>
        <v>4611.599999999999</v>
      </c>
    </row>
    <row r="1498" spans="1:14" ht="15">
      <c r="A1498" s="247" t="s">
        <v>192</v>
      </c>
      <c r="B1498" s="247" t="s">
        <v>193</v>
      </c>
      <c r="C1498" s="248">
        <v>0</v>
      </c>
      <c r="D1498" s="248">
        <v>16803.2</v>
      </c>
      <c r="E1498" s="249">
        <f t="shared" si="46"/>
        <v>16803.2</v>
      </c>
      <c r="F1498" s="247" t="s">
        <v>2295</v>
      </c>
      <c r="G1498" s="247" t="s">
        <v>1708</v>
      </c>
      <c r="H1498" s="247" t="s">
        <v>1707</v>
      </c>
      <c r="I1498" s="247" t="s">
        <v>189</v>
      </c>
      <c r="J1498" s="247" t="s">
        <v>190</v>
      </c>
      <c r="K1498" s="247" t="s">
        <v>1867</v>
      </c>
      <c r="L1498" s="247" t="s">
        <v>2297</v>
      </c>
      <c r="M1498" s="250">
        <v>0.24</v>
      </c>
      <c r="N1498" s="251">
        <f t="shared" si="47"/>
        <v>4032.768</v>
      </c>
    </row>
    <row r="1499" spans="1:14" ht="15">
      <c r="A1499" s="247" t="s">
        <v>194</v>
      </c>
      <c r="B1499" s="247" t="s">
        <v>195</v>
      </c>
      <c r="C1499" s="248">
        <v>0</v>
      </c>
      <c r="D1499" s="248">
        <v>8401.6</v>
      </c>
      <c r="E1499" s="249">
        <f t="shared" si="46"/>
        <v>8401.6</v>
      </c>
      <c r="F1499" s="247" t="s">
        <v>2295</v>
      </c>
      <c r="G1499" s="247" t="s">
        <v>1708</v>
      </c>
      <c r="H1499" s="247" t="s">
        <v>1707</v>
      </c>
      <c r="I1499" s="247" t="s">
        <v>189</v>
      </c>
      <c r="J1499" s="247" t="s">
        <v>190</v>
      </c>
      <c r="K1499" s="247" t="s">
        <v>1867</v>
      </c>
      <c r="L1499" s="247" t="s">
        <v>2297</v>
      </c>
      <c r="M1499" s="250">
        <v>0.24</v>
      </c>
      <c r="N1499" s="251">
        <f t="shared" si="47"/>
        <v>2016.384</v>
      </c>
    </row>
    <row r="1500" spans="1:14" ht="15">
      <c r="A1500" s="247" t="s">
        <v>196</v>
      </c>
      <c r="B1500" s="247" t="s">
        <v>197</v>
      </c>
      <c r="C1500" s="248">
        <v>0</v>
      </c>
      <c r="D1500" s="248">
        <v>8401.6</v>
      </c>
      <c r="E1500" s="249">
        <f t="shared" si="46"/>
        <v>8401.6</v>
      </c>
      <c r="F1500" s="247" t="s">
        <v>2295</v>
      </c>
      <c r="G1500" s="247" t="s">
        <v>1708</v>
      </c>
      <c r="H1500" s="247" t="s">
        <v>1707</v>
      </c>
      <c r="I1500" s="247" t="s">
        <v>189</v>
      </c>
      <c r="J1500" s="247" t="s">
        <v>190</v>
      </c>
      <c r="K1500" s="247" t="s">
        <v>1867</v>
      </c>
      <c r="L1500" s="247" t="s">
        <v>2297</v>
      </c>
      <c r="M1500" s="250">
        <v>0.24</v>
      </c>
      <c r="N1500" s="251">
        <f t="shared" si="47"/>
        <v>2016.384</v>
      </c>
    </row>
    <row r="1501" spans="1:14" ht="15">
      <c r="A1501" s="247" t="s">
        <v>198</v>
      </c>
      <c r="B1501" s="247" t="s">
        <v>199</v>
      </c>
      <c r="C1501" s="248">
        <v>28379.26052</v>
      </c>
      <c r="D1501" s="248">
        <v>72028.58</v>
      </c>
      <c r="E1501" s="249">
        <f t="shared" si="46"/>
        <v>43649.319480000006</v>
      </c>
      <c r="F1501" s="247" t="s">
        <v>2295</v>
      </c>
      <c r="G1501" s="247" t="s">
        <v>1708</v>
      </c>
      <c r="H1501" s="247" t="s">
        <v>1709</v>
      </c>
      <c r="I1501" s="247" t="s">
        <v>189</v>
      </c>
      <c r="J1501" s="247" t="s">
        <v>200</v>
      </c>
      <c r="K1501" s="247" t="s">
        <v>1630</v>
      </c>
      <c r="L1501" s="247" t="s">
        <v>201</v>
      </c>
      <c r="M1501" s="250">
        <v>0.15</v>
      </c>
      <c r="N1501" s="251">
        <f t="shared" si="47"/>
        <v>6547.397922000001</v>
      </c>
    </row>
    <row r="1502" spans="1:14" ht="15">
      <c r="A1502" s="247" t="s">
        <v>198</v>
      </c>
      <c r="B1502" s="247" t="s">
        <v>199</v>
      </c>
      <c r="C1502" s="248">
        <v>7282.50688</v>
      </c>
      <c r="D1502" s="248">
        <v>18483.52</v>
      </c>
      <c r="E1502" s="249">
        <f t="shared" si="46"/>
        <v>11201.01312</v>
      </c>
      <c r="F1502" s="247" t="s">
        <v>2295</v>
      </c>
      <c r="G1502" s="247" t="s">
        <v>1708</v>
      </c>
      <c r="H1502" s="247" t="s">
        <v>1709</v>
      </c>
      <c r="I1502" s="247" t="s">
        <v>189</v>
      </c>
      <c r="J1502" s="247" t="s">
        <v>200</v>
      </c>
      <c r="K1502" s="247" t="s">
        <v>1630</v>
      </c>
      <c r="L1502" s="247" t="s">
        <v>201</v>
      </c>
      <c r="M1502" s="250">
        <v>0.15</v>
      </c>
      <c r="N1502" s="251">
        <f t="shared" si="47"/>
        <v>1680.151968</v>
      </c>
    </row>
    <row r="1503" spans="1:14" ht="15">
      <c r="A1503" s="247" t="s">
        <v>198</v>
      </c>
      <c r="B1503" s="247" t="s">
        <v>199</v>
      </c>
      <c r="C1503" s="248">
        <v>7667.36608</v>
      </c>
      <c r="D1503" s="248">
        <v>19460.32</v>
      </c>
      <c r="E1503" s="249">
        <f t="shared" si="46"/>
        <v>11792.95392</v>
      </c>
      <c r="F1503" s="247" t="s">
        <v>2295</v>
      </c>
      <c r="G1503" s="247" t="s">
        <v>1708</v>
      </c>
      <c r="H1503" s="247" t="s">
        <v>1709</v>
      </c>
      <c r="I1503" s="247" t="s">
        <v>189</v>
      </c>
      <c r="J1503" s="247" t="s">
        <v>200</v>
      </c>
      <c r="K1503" s="247" t="s">
        <v>1630</v>
      </c>
      <c r="L1503" s="247" t="s">
        <v>201</v>
      </c>
      <c r="M1503" s="250">
        <v>0.15</v>
      </c>
      <c r="N1503" s="251">
        <f t="shared" si="47"/>
        <v>1768.943088</v>
      </c>
    </row>
    <row r="1504" spans="1:14" ht="15">
      <c r="A1504" s="247" t="s">
        <v>202</v>
      </c>
      <c r="B1504" s="247" t="s">
        <v>203</v>
      </c>
      <c r="C1504" s="248">
        <v>0</v>
      </c>
      <c r="D1504" s="248">
        <v>81540.29</v>
      </c>
      <c r="E1504" s="249">
        <f t="shared" si="46"/>
        <v>81540.29</v>
      </c>
      <c r="F1504" s="247" t="s">
        <v>2295</v>
      </c>
      <c r="G1504" s="247" t="s">
        <v>1708</v>
      </c>
      <c r="H1504" s="247" t="s">
        <v>1709</v>
      </c>
      <c r="I1504" s="247" t="s">
        <v>189</v>
      </c>
      <c r="J1504" s="247" t="s">
        <v>200</v>
      </c>
      <c r="K1504" s="247" t="s">
        <v>1630</v>
      </c>
      <c r="L1504" s="247" t="s">
        <v>201</v>
      </c>
      <c r="M1504" s="250">
        <v>0.15</v>
      </c>
      <c r="N1504" s="251">
        <f t="shared" si="47"/>
        <v>12231.043499999998</v>
      </c>
    </row>
    <row r="1505" spans="1:14" ht="15">
      <c r="A1505" s="247" t="s">
        <v>202</v>
      </c>
      <c r="B1505" s="247" t="s">
        <v>203</v>
      </c>
      <c r="C1505" s="248">
        <v>0</v>
      </c>
      <c r="D1505" s="248">
        <v>20924.04</v>
      </c>
      <c r="E1505" s="249">
        <f t="shared" si="46"/>
        <v>20924.04</v>
      </c>
      <c r="F1505" s="247" t="s">
        <v>2295</v>
      </c>
      <c r="G1505" s="247" t="s">
        <v>1708</v>
      </c>
      <c r="H1505" s="247" t="s">
        <v>1709</v>
      </c>
      <c r="I1505" s="247" t="s">
        <v>189</v>
      </c>
      <c r="J1505" s="247" t="s">
        <v>200</v>
      </c>
      <c r="K1505" s="247" t="s">
        <v>1630</v>
      </c>
      <c r="L1505" s="247" t="s">
        <v>201</v>
      </c>
      <c r="M1505" s="250">
        <v>0.15</v>
      </c>
      <c r="N1505" s="251">
        <f t="shared" si="47"/>
        <v>3138.606</v>
      </c>
    </row>
    <row r="1506" spans="1:14" ht="15">
      <c r="A1506" s="247" t="s">
        <v>202</v>
      </c>
      <c r="B1506" s="247" t="s">
        <v>203</v>
      </c>
      <c r="C1506" s="248">
        <v>0</v>
      </c>
      <c r="D1506" s="248">
        <v>21830.7</v>
      </c>
      <c r="E1506" s="249">
        <f t="shared" si="46"/>
        <v>21830.7</v>
      </c>
      <c r="F1506" s="247" t="s">
        <v>2295</v>
      </c>
      <c r="G1506" s="247" t="s">
        <v>1708</v>
      </c>
      <c r="H1506" s="247" t="s">
        <v>1709</v>
      </c>
      <c r="I1506" s="247" t="s">
        <v>189</v>
      </c>
      <c r="J1506" s="247" t="s">
        <v>200</v>
      </c>
      <c r="K1506" s="247" t="s">
        <v>1630</v>
      </c>
      <c r="L1506" s="247" t="s">
        <v>201</v>
      </c>
      <c r="M1506" s="250">
        <v>0.15</v>
      </c>
      <c r="N1506" s="251">
        <f t="shared" si="47"/>
        <v>3274.605</v>
      </c>
    </row>
    <row r="1507" spans="1:14" ht="15">
      <c r="A1507" s="247" t="s">
        <v>204</v>
      </c>
      <c r="B1507" s="247" t="s">
        <v>205</v>
      </c>
      <c r="C1507" s="248">
        <v>0</v>
      </c>
      <c r="D1507" s="248">
        <v>522897.08</v>
      </c>
      <c r="E1507" s="249">
        <f t="shared" si="46"/>
        <v>522897.08</v>
      </c>
      <c r="F1507" s="247" t="s">
        <v>2295</v>
      </c>
      <c r="G1507" s="247" t="s">
        <v>1708</v>
      </c>
      <c r="H1507" s="247" t="s">
        <v>1709</v>
      </c>
      <c r="I1507" s="247" t="s">
        <v>189</v>
      </c>
      <c r="J1507" s="247" t="s">
        <v>200</v>
      </c>
      <c r="K1507" s="247" t="s">
        <v>1630</v>
      </c>
      <c r="L1507" s="247" t="s">
        <v>201</v>
      </c>
      <c r="M1507" s="250">
        <v>0.15</v>
      </c>
      <c r="N1507" s="251">
        <f t="shared" si="47"/>
        <v>78434.562</v>
      </c>
    </row>
    <row r="1508" spans="1:14" ht="15">
      <c r="A1508" s="247" t="s">
        <v>204</v>
      </c>
      <c r="B1508" s="247" t="s">
        <v>205</v>
      </c>
      <c r="C1508" s="248">
        <v>0</v>
      </c>
      <c r="D1508" s="248">
        <v>342306.25</v>
      </c>
      <c r="E1508" s="249">
        <f t="shared" si="46"/>
        <v>342306.25</v>
      </c>
      <c r="F1508" s="247" t="s">
        <v>2295</v>
      </c>
      <c r="G1508" s="247" t="s">
        <v>1708</v>
      </c>
      <c r="H1508" s="247" t="s">
        <v>1709</v>
      </c>
      <c r="I1508" s="247" t="s">
        <v>189</v>
      </c>
      <c r="J1508" s="247" t="s">
        <v>200</v>
      </c>
      <c r="K1508" s="247" t="s">
        <v>1630</v>
      </c>
      <c r="L1508" s="247" t="s">
        <v>201</v>
      </c>
      <c r="M1508" s="250">
        <v>0.15</v>
      </c>
      <c r="N1508" s="251">
        <f t="shared" si="47"/>
        <v>51345.9375</v>
      </c>
    </row>
    <row r="1509" spans="1:14" ht="15">
      <c r="A1509" s="247" t="s">
        <v>206</v>
      </c>
      <c r="B1509" s="247" t="s">
        <v>207</v>
      </c>
      <c r="C1509" s="248">
        <v>0</v>
      </c>
      <c r="D1509" s="248">
        <v>308225.68</v>
      </c>
      <c r="E1509" s="249">
        <f t="shared" si="46"/>
        <v>308225.68</v>
      </c>
      <c r="F1509" s="247" t="s">
        <v>2295</v>
      </c>
      <c r="G1509" s="247" t="s">
        <v>1710</v>
      </c>
      <c r="H1509" s="247" t="s">
        <v>1711</v>
      </c>
      <c r="I1509" s="247" t="s">
        <v>208</v>
      </c>
      <c r="J1509" s="247" t="s">
        <v>1906</v>
      </c>
      <c r="K1509" s="247" t="s">
        <v>1867</v>
      </c>
      <c r="L1509" s="247" t="s">
        <v>2297</v>
      </c>
      <c r="M1509" s="250">
        <v>0.24</v>
      </c>
      <c r="N1509" s="251">
        <f t="shared" si="47"/>
        <v>73974.1632</v>
      </c>
    </row>
    <row r="1510" spans="1:14" ht="15">
      <c r="A1510" s="247" t="s">
        <v>206</v>
      </c>
      <c r="B1510" s="247" t="s">
        <v>207</v>
      </c>
      <c r="C1510" s="248">
        <v>0</v>
      </c>
      <c r="D1510" s="248">
        <v>546986.57</v>
      </c>
      <c r="E1510" s="249">
        <f t="shared" si="46"/>
        <v>546986.57</v>
      </c>
      <c r="F1510" s="247" t="s">
        <v>2295</v>
      </c>
      <c r="G1510" s="247" t="s">
        <v>1710</v>
      </c>
      <c r="H1510" s="247" t="s">
        <v>1711</v>
      </c>
      <c r="I1510" s="247" t="s">
        <v>208</v>
      </c>
      <c r="J1510" s="247" t="s">
        <v>1906</v>
      </c>
      <c r="K1510" s="247" t="s">
        <v>1867</v>
      </c>
      <c r="L1510" s="247" t="s">
        <v>2297</v>
      </c>
      <c r="M1510" s="250">
        <v>0.24</v>
      </c>
      <c r="N1510" s="251">
        <f t="shared" si="47"/>
        <v>131276.7768</v>
      </c>
    </row>
    <row r="1511" spans="1:14" ht="15">
      <c r="A1511" s="247" t="s">
        <v>209</v>
      </c>
      <c r="B1511" s="247" t="s">
        <v>210</v>
      </c>
      <c r="C1511" s="248">
        <v>0</v>
      </c>
      <c r="D1511" s="248">
        <v>99710.51</v>
      </c>
      <c r="E1511" s="249">
        <f t="shared" si="46"/>
        <v>99710.51</v>
      </c>
      <c r="F1511" s="247" t="s">
        <v>2295</v>
      </c>
      <c r="G1511" s="247" t="s">
        <v>1710</v>
      </c>
      <c r="H1511" s="247" t="s">
        <v>1711</v>
      </c>
      <c r="I1511" s="247" t="s">
        <v>208</v>
      </c>
      <c r="J1511" s="247" t="s">
        <v>1906</v>
      </c>
      <c r="K1511" s="247" t="s">
        <v>1867</v>
      </c>
      <c r="L1511" s="247" t="s">
        <v>2297</v>
      </c>
      <c r="M1511" s="250">
        <v>0.24</v>
      </c>
      <c r="N1511" s="251">
        <f t="shared" si="47"/>
        <v>23930.522399999998</v>
      </c>
    </row>
    <row r="1512" spans="1:14" ht="15">
      <c r="A1512" s="247" t="s">
        <v>211</v>
      </c>
      <c r="B1512" s="247" t="s">
        <v>212</v>
      </c>
      <c r="C1512" s="248">
        <v>0</v>
      </c>
      <c r="D1512" s="248">
        <v>35833.64</v>
      </c>
      <c r="E1512" s="249">
        <f t="shared" si="46"/>
        <v>35833.64</v>
      </c>
      <c r="F1512" s="247" t="s">
        <v>2295</v>
      </c>
      <c r="G1512" s="247" t="s">
        <v>1710</v>
      </c>
      <c r="H1512" s="247" t="s">
        <v>1711</v>
      </c>
      <c r="I1512" s="247" t="s">
        <v>208</v>
      </c>
      <c r="J1512" s="247" t="s">
        <v>1906</v>
      </c>
      <c r="K1512" s="247" t="s">
        <v>1867</v>
      </c>
      <c r="L1512" s="247" t="s">
        <v>2297</v>
      </c>
      <c r="M1512" s="250">
        <v>0.24</v>
      </c>
      <c r="N1512" s="251">
        <f t="shared" si="47"/>
        <v>8600.0736</v>
      </c>
    </row>
    <row r="1513" spans="1:14" ht="15">
      <c r="A1513" s="247" t="s">
        <v>211</v>
      </c>
      <c r="B1513" s="247" t="s">
        <v>212</v>
      </c>
      <c r="C1513" s="248">
        <v>0</v>
      </c>
      <c r="D1513" s="248">
        <v>63587.24</v>
      </c>
      <c r="E1513" s="249">
        <f t="shared" si="46"/>
        <v>63587.24</v>
      </c>
      <c r="F1513" s="247" t="s">
        <v>2295</v>
      </c>
      <c r="G1513" s="247" t="s">
        <v>1710</v>
      </c>
      <c r="H1513" s="247" t="s">
        <v>1711</v>
      </c>
      <c r="I1513" s="247" t="s">
        <v>208</v>
      </c>
      <c r="J1513" s="247" t="s">
        <v>1906</v>
      </c>
      <c r="K1513" s="247" t="s">
        <v>1867</v>
      </c>
      <c r="L1513" s="247" t="s">
        <v>2297</v>
      </c>
      <c r="M1513" s="250">
        <v>0.24</v>
      </c>
      <c r="N1513" s="251">
        <f t="shared" si="47"/>
        <v>15260.9376</v>
      </c>
    </row>
    <row r="1514" spans="1:14" ht="15">
      <c r="A1514" s="247" t="s">
        <v>213</v>
      </c>
      <c r="B1514" s="247" t="s">
        <v>214</v>
      </c>
      <c r="C1514" s="248">
        <v>0</v>
      </c>
      <c r="D1514" s="248">
        <v>18835.2</v>
      </c>
      <c r="E1514" s="249">
        <f t="shared" si="46"/>
        <v>18835.2</v>
      </c>
      <c r="F1514" s="247" t="s">
        <v>2295</v>
      </c>
      <c r="G1514" s="247" t="s">
        <v>1710</v>
      </c>
      <c r="H1514" s="247" t="s">
        <v>1711</v>
      </c>
      <c r="I1514" s="247" t="s">
        <v>215</v>
      </c>
      <c r="J1514" s="247" t="s">
        <v>1906</v>
      </c>
      <c r="K1514" s="247" t="s">
        <v>1867</v>
      </c>
      <c r="L1514" s="247" t="s">
        <v>2297</v>
      </c>
      <c r="M1514" s="250">
        <v>0.24</v>
      </c>
      <c r="N1514" s="251">
        <f t="shared" si="47"/>
        <v>4520.448</v>
      </c>
    </row>
    <row r="1515" spans="1:14" ht="15">
      <c r="A1515" s="247" t="s">
        <v>213</v>
      </c>
      <c r="B1515" s="247" t="s">
        <v>214</v>
      </c>
      <c r="C1515" s="248">
        <v>0</v>
      </c>
      <c r="D1515" s="248">
        <v>14790</v>
      </c>
      <c r="E1515" s="249">
        <f t="shared" si="46"/>
        <v>14790</v>
      </c>
      <c r="F1515" s="247" t="s">
        <v>2295</v>
      </c>
      <c r="G1515" s="247" t="s">
        <v>1710</v>
      </c>
      <c r="H1515" s="247" t="s">
        <v>1711</v>
      </c>
      <c r="I1515" s="247" t="s">
        <v>215</v>
      </c>
      <c r="J1515" s="247" t="s">
        <v>1906</v>
      </c>
      <c r="K1515" s="247" t="s">
        <v>1867</v>
      </c>
      <c r="L1515" s="247" t="s">
        <v>2297</v>
      </c>
      <c r="M1515" s="250">
        <v>0.24</v>
      </c>
      <c r="N1515" s="251">
        <f t="shared" si="47"/>
        <v>3549.6</v>
      </c>
    </row>
    <row r="1516" spans="1:14" ht="15">
      <c r="A1516" s="247" t="s">
        <v>216</v>
      </c>
      <c r="B1516" s="247" t="s">
        <v>217</v>
      </c>
      <c r="C1516" s="248">
        <v>0</v>
      </c>
      <c r="D1516" s="248">
        <v>14126.4</v>
      </c>
      <c r="E1516" s="249">
        <f t="shared" si="46"/>
        <v>14126.4</v>
      </c>
      <c r="F1516" s="247" t="s">
        <v>2295</v>
      </c>
      <c r="G1516" s="247" t="s">
        <v>1710</v>
      </c>
      <c r="H1516" s="247" t="s">
        <v>1711</v>
      </c>
      <c r="I1516" s="247" t="s">
        <v>215</v>
      </c>
      <c r="J1516" s="247" t="s">
        <v>1906</v>
      </c>
      <c r="K1516" s="247" t="s">
        <v>1867</v>
      </c>
      <c r="L1516" s="247" t="s">
        <v>2297</v>
      </c>
      <c r="M1516" s="250">
        <v>0.24</v>
      </c>
      <c r="N1516" s="251">
        <f t="shared" si="47"/>
        <v>3390.336</v>
      </c>
    </row>
    <row r="1517" spans="1:14" ht="15">
      <c r="A1517" s="247" t="s">
        <v>218</v>
      </c>
      <c r="B1517" s="247" t="s">
        <v>219</v>
      </c>
      <c r="C1517" s="248">
        <v>0</v>
      </c>
      <c r="D1517" s="248">
        <v>9417.6</v>
      </c>
      <c r="E1517" s="249">
        <f t="shared" si="46"/>
        <v>9417.6</v>
      </c>
      <c r="F1517" s="247" t="s">
        <v>2295</v>
      </c>
      <c r="G1517" s="247" t="s">
        <v>1710</v>
      </c>
      <c r="H1517" s="247" t="s">
        <v>1711</v>
      </c>
      <c r="I1517" s="247" t="s">
        <v>215</v>
      </c>
      <c r="J1517" s="247" t="s">
        <v>1906</v>
      </c>
      <c r="K1517" s="247" t="s">
        <v>1867</v>
      </c>
      <c r="L1517" s="247" t="s">
        <v>2297</v>
      </c>
      <c r="M1517" s="250">
        <v>0.24</v>
      </c>
      <c r="N1517" s="251">
        <f t="shared" si="47"/>
        <v>2260.224</v>
      </c>
    </row>
    <row r="1518" spans="1:14" ht="15">
      <c r="A1518" s="247" t="s">
        <v>220</v>
      </c>
      <c r="B1518" s="247" t="s">
        <v>221</v>
      </c>
      <c r="C1518" s="248">
        <v>0</v>
      </c>
      <c r="D1518" s="248">
        <v>11674.8</v>
      </c>
      <c r="E1518" s="249">
        <f t="shared" si="46"/>
        <v>11674.8</v>
      </c>
      <c r="F1518" s="247" t="s">
        <v>2295</v>
      </c>
      <c r="G1518" s="247" t="s">
        <v>1710</v>
      </c>
      <c r="H1518" s="247" t="s">
        <v>1711</v>
      </c>
      <c r="I1518" s="247" t="s">
        <v>222</v>
      </c>
      <c r="J1518" s="247" t="s">
        <v>223</v>
      </c>
      <c r="K1518" s="247" t="s">
        <v>2892</v>
      </c>
      <c r="L1518" s="247" t="s">
        <v>2297</v>
      </c>
      <c r="M1518" s="250">
        <v>0.24</v>
      </c>
      <c r="N1518" s="251">
        <f t="shared" si="47"/>
        <v>2801.9519999999998</v>
      </c>
    </row>
    <row r="1519" spans="1:14" ht="15">
      <c r="A1519" s="247" t="s">
        <v>220</v>
      </c>
      <c r="B1519" s="247" t="s">
        <v>221</v>
      </c>
      <c r="C1519" s="248">
        <v>0</v>
      </c>
      <c r="D1519" s="248">
        <v>42504</v>
      </c>
      <c r="E1519" s="249">
        <f t="shared" si="46"/>
        <v>42504</v>
      </c>
      <c r="F1519" s="247" t="s">
        <v>2295</v>
      </c>
      <c r="G1519" s="247" t="s">
        <v>1710</v>
      </c>
      <c r="H1519" s="247" t="s">
        <v>1711</v>
      </c>
      <c r="I1519" s="247" t="s">
        <v>222</v>
      </c>
      <c r="J1519" s="247" t="s">
        <v>223</v>
      </c>
      <c r="K1519" s="247" t="s">
        <v>2892</v>
      </c>
      <c r="L1519" s="247" t="s">
        <v>2297</v>
      </c>
      <c r="M1519" s="250">
        <v>0.24</v>
      </c>
      <c r="N1519" s="251">
        <f t="shared" si="47"/>
        <v>10200.96</v>
      </c>
    </row>
    <row r="1520" spans="1:14" ht="15">
      <c r="A1520" s="247" t="s">
        <v>220</v>
      </c>
      <c r="B1520" s="247" t="s">
        <v>221</v>
      </c>
      <c r="C1520" s="248">
        <v>0</v>
      </c>
      <c r="D1520" s="248">
        <v>14973.6</v>
      </c>
      <c r="E1520" s="249">
        <f t="shared" si="46"/>
        <v>14973.6</v>
      </c>
      <c r="F1520" s="247" t="s">
        <v>2295</v>
      </c>
      <c r="G1520" s="247" t="s">
        <v>1710</v>
      </c>
      <c r="H1520" s="247" t="s">
        <v>1711</v>
      </c>
      <c r="I1520" s="247" t="s">
        <v>222</v>
      </c>
      <c r="J1520" s="247" t="s">
        <v>223</v>
      </c>
      <c r="K1520" s="247" t="s">
        <v>2892</v>
      </c>
      <c r="L1520" s="247" t="s">
        <v>2297</v>
      </c>
      <c r="M1520" s="250">
        <v>0.24</v>
      </c>
      <c r="N1520" s="251">
        <f t="shared" si="47"/>
        <v>3593.6639999999998</v>
      </c>
    </row>
    <row r="1521" spans="1:14" ht="15">
      <c r="A1521" s="247" t="s">
        <v>224</v>
      </c>
      <c r="B1521" s="247" t="s">
        <v>225</v>
      </c>
      <c r="C1521" s="248">
        <v>0</v>
      </c>
      <c r="D1521" s="248">
        <v>23349.6</v>
      </c>
      <c r="E1521" s="249">
        <f t="shared" si="46"/>
        <v>23349.6</v>
      </c>
      <c r="F1521" s="247" t="s">
        <v>2295</v>
      </c>
      <c r="G1521" s="247" t="s">
        <v>1710</v>
      </c>
      <c r="H1521" s="247" t="s">
        <v>1711</v>
      </c>
      <c r="I1521" s="247" t="s">
        <v>222</v>
      </c>
      <c r="J1521" s="247" t="s">
        <v>223</v>
      </c>
      <c r="K1521" s="247" t="s">
        <v>2892</v>
      </c>
      <c r="L1521" s="247" t="s">
        <v>2297</v>
      </c>
      <c r="M1521" s="250">
        <v>0.24</v>
      </c>
      <c r="N1521" s="251">
        <f t="shared" si="47"/>
        <v>5603.9039999999995</v>
      </c>
    </row>
    <row r="1522" spans="1:14" ht="15">
      <c r="A1522" s="247" t="s">
        <v>224</v>
      </c>
      <c r="B1522" s="247" t="s">
        <v>225</v>
      </c>
      <c r="C1522" s="248">
        <v>0</v>
      </c>
      <c r="D1522" s="248">
        <v>85008</v>
      </c>
      <c r="E1522" s="249">
        <f t="shared" si="46"/>
        <v>85008</v>
      </c>
      <c r="F1522" s="247" t="s">
        <v>2295</v>
      </c>
      <c r="G1522" s="247" t="s">
        <v>1710</v>
      </c>
      <c r="H1522" s="247" t="s">
        <v>1711</v>
      </c>
      <c r="I1522" s="247" t="s">
        <v>222</v>
      </c>
      <c r="J1522" s="247" t="s">
        <v>223</v>
      </c>
      <c r="K1522" s="247" t="s">
        <v>2892</v>
      </c>
      <c r="L1522" s="247" t="s">
        <v>2297</v>
      </c>
      <c r="M1522" s="250">
        <v>0.24</v>
      </c>
      <c r="N1522" s="251">
        <f t="shared" si="47"/>
        <v>20401.92</v>
      </c>
    </row>
    <row r="1523" spans="1:14" ht="15">
      <c r="A1523" s="247" t="s">
        <v>224</v>
      </c>
      <c r="B1523" s="247" t="s">
        <v>225</v>
      </c>
      <c r="C1523" s="248">
        <v>0</v>
      </c>
      <c r="D1523" s="248">
        <v>29947.2</v>
      </c>
      <c r="E1523" s="249">
        <f t="shared" si="46"/>
        <v>29947.2</v>
      </c>
      <c r="F1523" s="247" t="s">
        <v>2295</v>
      </c>
      <c r="G1523" s="247" t="s">
        <v>1710</v>
      </c>
      <c r="H1523" s="247" t="s">
        <v>1711</v>
      </c>
      <c r="I1523" s="247" t="s">
        <v>222</v>
      </c>
      <c r="J1523" s="247" t="s">
        <v>223</v>
      </c>
      <c r="K1523" s="247" t="s">
        <v>2892</v>
      </c>
      <c r="L1523" s="247" t="s">
        <v>2297</v>
      </c>
      <c r="M1523" s="250">
        <v>0.24</v>
      </c>
      <c r="N1523" s="251">
        <f t="shared" si="47"/>
        <v>7187.3279999999995</v>
      </c>
    </row>
    <row r="1524" spans="1:14" ht="15">
      <c r="A1524" s="247" t="s">
        <v>226</v>
      </c>
      <c r="B1524" s="247" t="s">
        <v>227</v>
      </c>
      <c r="C1524" s="248">
        <v>0</v>
      </c>
      <c r="D1524" s="248">
        <v>1996.48</v>
      </c>
      <c r="E1524" s="249">
        <f t="shared" si="46"/>
        <v>1996.48</v>
      </c>
      <c r="F1524" s="247" t="s">
        <v>2295</v>
      </c>
      <c r="G1524" s="247" t="s">
        <v>1710</v>
      </c>
      <c r="H1524" s="247" t="s">
        <v>1711</v>
      </c>
      <c r="I1524" s="247" t="s">
        <v>222</v>
      </c>
      <c r="J1524" s="247" t="s">
        <v>223</v>
      </c>
      <c r="K1524" s="247" t="s">
        <v>2892</v>
      </c>
      <c r="L1524" s="247" t="s">
        <v>2297</v>
      </c>
      <c r="M1524" s="250">
        <v>0.24</v>
      </c>
      <c r="N1524" s="251">
        <f t="shared" si="47"/>
        <v>479.1552</v>
      </c>
    </row>
    <row r="1525" spans="1:14" ht="15">
      <c r="A1525" s="247" t="s">
        <v>226</v>
      </c>
      <c r="B1525" s="247" t="s">
        <v>227</v>
      </c>
      <c r="C1525" s="248">
        <v>0</v>
      </c>
      <c r="D1525" s="248">
        <v>2833.6</v>
      </c>
      <c r="E1525" s="249">
        <f t="shared" si="46"/>
        <v>2833.6</v>
      </c>
      <c r="F1525" s="247" t="s">
        <v>2295</v>
      </c>
      <c r="G1525" s="247" t="s">
        <v>1710</v>
      </c>
      <c r="H1525" s="247" t="s">
        <v>1711</v>
      </c>
      <c r="I1525" s="247" t="s">
        <v>222</v>
      </c>
      <c r="J1525" s="247" t="s">
        <v>223</v>
      </c>
      <c r="K1525" s="247" t="s">
        <v>2892</v>
      </c>
      <c r="L1525" s="247" t="s">
        <v>2297</v>
      </c>
      <c r="M1525" s="250">
        <v>0.24</v>
      </c>
      <c r="N1525" s="251">
        <f t="shared" si="47"/>
        <v>680.064</v>
      </c>
    </row>
    <row r="1526" spans="1:14" ht="15">
      <c r="A1526" s="247" t="s">
        <v>228</v>
      </c>
      <c r="B1526" s="247" t="s">
        <v>229</v>
      </c>
      <c r="C1526" s="248">
        <v>0</v>
      </c>
      <c r="D1526" s="248">
        <v>7783.2</v>
      </c>
      <c r="E1526" s="249">
        <f t="shared" si="46"/>
        <v>7783.2</v>
      </c>
      <c r="F1526" s="247" t="s">
        <v>2295</v>
      </c>
      <c r="G1526" s="247" t="s">
        <v>1710</v>
      </c>
      <c r="H1526" s="247" t="s">
        <v>1711</v>
      </c>
      <c r="I1526" s="247" t="s">
        <v>222</v>
      </c>
      <c r="J1526" s="247" t="s">
        <v>223</v>
      </c>
      <c r="K1526" s="247" t="s">
        <v>2892</v>
      </c>
      <c r="L1526" s="247" t="s">
        <v>2297</v>
      </c>
      <c r="M1526" s="250">
        <v>0.24</v>
      </c>
      <c r="N1526" s="251">
        <f t="shared" si="47"/>
        <v>1867.9679999999998</v>
      </c>
    </row>
    <row r="1527" spans="1:14" ht="15">
      <c r="A1527" s="247" t="s">
        <v>228</v>
      </c>
      <c r="B1527" s="247" t="s">
        <v>229</v>
      </c>
      <c r="C1527" s="248">
        <v>0</v>
      </c>
      <c r="D1527" s="248">
        <v>28336</v>
      </c>
      <c r="E1527" s="249">
        <f t="shared" si="46"/>
        <v>28336</v>
      </c>
      <c r="F1527" s="247" t="s">
        <v>2295</v>
      </c>
      <c r="G1527" s="247" t="s">
        <v>1710</v>
      </c>
      <c r="H1527" s="247" t="s">
        <v>1711</v>
      </c>
      <c r="I1527" s="247" t="s">
        <v>222</v>
      </c>
      <c r="J1527" s="247" t="s">
        <v>223</v>
      </c>
      <c r="K1527" s="247" t="s">
        <v>2892</v>
      </c>
      <c r="L1527" s="247" t="s">
        <v>2297</v>
      </c>
      <c r="M1527" s="250">
        <v>0.24</v>
      </c>
      <c r="N1527" s="251">
        <f t="shared" si="47"/>
        <v>6800.639999999999</v>
      </c>
    </row>
    <row r="1528" spans="1:14" ht="15">
      <c r="A1528" s="247" t="s">
        <v>228</v>
      </c>
      <c r="B1528" s="247" t="s">
        <v>229</v>
      </c>
      <c r="C1528" s="248">
        <v>0</v>
      </c>
      <c r="D1528" s="248">
        <v>9982.4</v>
      </c>
      <c r="E1528" s="249">
        <f t="shared" si="46"/>
        <v>9982.4</v>
      </c>
      <c r="F1528" s="247" t="s">
        <v>2295</v>
      </c>
      <c r="G1528" s="247" t="s">
        <v>1710</v>
      </c>
      <c r="H1528" s="247" t="s">
        <v>1711</v>
      </c>
      <c r="I1528" s="247" t="s">
        <v>222</v>
      </c>
      <c r="J1528" s="247" t="s">
        <v>223</v>
      </c>
      <c r="K1528" s="247" t="s">
        <v>2892</v>
      </c>
      <c r="L1528" s="247" t="s">
        <v>2297</v>
      </c>
      <c r="M1528" s="250">
        <v>0.24</v>
      </c>
      <c r="N1528" s="251">
        <f t="shared" si="47"/>
        <v>2395.776</v>
      </c>
    </row>
    <row r="1529" spans="1:14" ht="15">
      <c r="A1529" s="247" t="s">
        <v>230</v>
      </c>
      <c r="B1529" s="247" t="s">
        <v>231</v>
      </c>
      <c r="C1529" s="248">
        <v>0</v>
      </c>
      <c r="D1529" s="248">
        <v>7783.2</v>
      </c>
      <c r="E1529" s="249">
        <f t="shared" si="46"/>
        <v>7783.2</v>
      </c>
      <c r="F1529" s="247" t="s">
        <v>2295</v>
      </c>
      <c r="G1529" s="247" t="s">
        <v>1710</v>
      </c>
      <c r="H1529" s="247" t="s">
        <v>1711</v>
      </c>
      <c r="I1529" s="247" t="s">
        <v>222</v>
      </c>
      <c r="J1529" s="247" t="s">
        <v>223</v>
      </c>
      <c r="K1529" s="247" t="s">
        <v>2892</v>
      </c>
      <c r="L1529" s="247" t="s">
        <v>2297</v>
      </c>
      <c r="M1529" s="250">
        <v>0.24</v>
      </c>
      <c r="N1529" s="251">
        <f t="shared" si="47"/>
        <v>1867.9679999999998</v>
      </c>
    </row>
    <row r="1530" spans="1:14" ht="15">
      <c r="A1530" s="247" t="s">
        <v>230</v>
      </c>
      <c r="B1530" s="247" t="s">
        <v>231</v>
      </c>
      <c r="C1530" s="248">
        <v>0</v>
      </c>
      <c r="D1530" s="248">
        <v>28336</v>
      </c>
      <c r="E1530" s="249">
        <f t="shared" si="46"/>
        <v>28336</v>
      </c>
      <c r="F1530" s="247" t="s">
        <v>2295</v>
      </c>
      <c r="G1530" s="247" t="s">
        <v>1710</v>
      </c>
      <c r="H1530" s="247" t="s">
        <v>1711</v>
      </c>
      <c r="I1530" s="247" t="s">
        <v>222</v>
      </c>
      <c r="J1530" s="247" t="s">
        <v>223</v>
      </c>
      <c r="K1530" s="247" t="s">
        <v>2892</v>
      </c>
      <c r="L1530" s="247" t="s">
        <v>2297</v>
      </c>
      <c r="M1530" s="250">
        <v>0.24</v>
      </c>
      <c r="N1530" s="251">
        <f t="shared" si="47"/>
        <v>6800.639999999999</v>
      </c>
    </row>
    <row r="1531" spans="1:14" ht="15">
      <c r="A1531" s="247" t="s">
        <v>230</v>
      </c>
      <c r="B1531" s="247" t="s">
        <v>231</v>
      </c>
      <c r="C1531" s="248">
        <v>0</v>
      </c>
      <c r="D1531" s="248">
        <v>9982.4</v>
      </c>
      <c r="E1531" s="249">
        <f t="shared" si="46"/>
        <v>9982.4</v>
      </c>
      <c r="F1531" s="247" t="s">
        <v>2295</v>
      </c>
      <c r="G1531" s="247" t="s">
        <v>1710</v>
      </c>
      <c r="H1531" s="247" t="s">
        <v>1711</v>
      </c>
      <c r="I1531" s="247" t="s">
        <v>222</v>
      </c>
      <c r="J1531" s="247" t="s">
        <v>223</v>
      </c>
      <c r="K1531" s="247" t="s">
        <v>2892</v>
      </c>
      <c r="L1531" s="247" t="s">
        <v>2297</v>
      </c>
      <c r="M1531" s="250">
        <v>0.24</v>
      </c>
      <c r="N1531" s="251">
        <f t="shared" si="47"/>
        <v>2395.776</v>
      </c>
    </row>
    <row r="1532" spans="1:14" ht="15">
      <c r="A1532" s="247" t="s">
        <v>232</v>
      </c>
      <c r="B1532" s="247" t="s">
        <v>233</v>
      </c>
      <c r="C1532" s="248">
        <v>0</v>
      </c>
      <c r="D1532" s="248">
        <v>3891.6</v>
      </c>
      <c r="E1532" s="249">
        <f t="shared" si="46"/>
        <v>3891.6</v>
      </c>
      <c r="F1532" s="247" t="s">
        <v>2295</v>
      </c>
      <c r="G1532" s="247" t="s">
        <v>1710</v>
      </c>
      <c r="H1532" s="247" t="s">
        <v>1711</v>
      </c>
      <c r="I1532" s="247" t="s">
        <v>222</v>
      </c>
      <c r="J1532" s="247" t="s">
        <v>223</v>
      </c>
      <c r="K1532" s="247" t="s">
        <v>2892</v>
      </c>
      <c r="L1532" s="247" t="s">
        <v>2297</v>
      </c>
      <c r="M1532" s="250">
        <v>0.24</v>
      </c>
      <c r="N1532" s="251">
        <f t="shared" si="47"/>
        <v>933.9839999999999</v>
      </c>
    </row>
    <row r="1533" spans="1:14" ht="15">
      <c r="A1533" s="247" t="s">
        <v>232</v>
      </c>
      <c r="B1533" s="247" t="s">
        <v>233</v>
      </c>
      <c r="C1533" s="248">
        <v>0</v>
      </c>
      <c r="D1533" s="248">
        <v>14168</v>
      </c>
      <c r="E1533" s="249">
        <f t="shared" si="46"/>
        <v>14168</v>
      </c>
      <c r="F1533" s="247" t="s">
        <v>2295</v>
      </c>
      <c r="G1533" s="247" t="s">
        <v>1710</v>
      </c>
      <c r="H1533" s="247" t="s">
        <v>1711</v>
      </c>
      <c r="I1533" s="247" t="s">
        <v>222</v>
      </c>
      <c r="J1533" s="247" t="s">
        <v>223</v>
      </c>
      <c r="K1533" s="247" t="s">
        <v>2892</v>
      </c>
      <c r="L1533" s="247" t="s">
        <v>2297</v>
      </c>
      <c r="M1533" s="250">
        <v>0.24</v>
      </c>
      <c r="N1533" s="251">
        <f t="shared" si="47"/>
        <v>3400.3199999999997</v>
      </c>
    </row>
    <row r="1534" spans="1:14" ht="15">
      <c r="A1534" s="247" t="s">
        <v>232</v>
      </c>
      <c r="B1534" s="247" t="s">
        <v>233</v>
      </c>
      <c r="C1534" s="248">
        <v>0</v>
      </c>
      <c r="D1534" s="248">
        <v>4991.2</v>
      </c>
      <c r="E1534" s="249">
        <f t="shared" si="46"/>
        <v>4991.2</v>
      </c>
      <c r="F1534" s="247" t="s">
        <v>2295</v>
      </c>
      <c r="G1534" s="247" t="s">
        <v>1710</v>
      </c>
      <c r="H1534" s="247" t="s">
        <v>1711</v>
      </c>
      <c r="I1534" s="247" t="s">
        <v>222</v>
      </c>
      <c r="J1534" s="247" t="s">
        <v>223</v>
      </c>
      <c r="K1534" s="247" t="s">
        <v>2892</v>
      </c>
      <c r="L1534" s="247" t="s">
        <v>2297</v>
      </c>
      <c r="M1534" s="250">
        <v>0.24</v>
      </c>
      <c r="N1534" s="251">
        <f t="shared" si="47"/>
        <v>1197.888</v>
      </c>
    </row>
    <row r="1535" spans="1:14" ht="15">
      <c r="A1535" s="247" t="s">
        <v>234</v>
      </c>
      <c r="B1535" s="247" t="s">
        <v>235</v>
      </c>
      <c r="C1535" s="248">
        <v>0</v>
      </c>
      <c r="D1535" s="248">
        <v>7783.2</v>
      </c>
      <c r="E1535" s="249">
        <f t="shared" si="46"/>
        <v>7783.2</v>
      </c>
      <c r="F1535" s="247" t="s">
        <v>2295</v>
      </c>
      <c r="G1535" s="247" t="s">
        <v>1710</v>
      </c>
      <c r="H1535" s="247" t="s">
        <v>1711</v>
      </c>
      <c r="I1535" s="247" t="s">
        <v>222</v>
      </c>
      <c r="J1535" s="247" t="s">
        <v>223</v>
      </c>
      <c r="K1535" s="247" t="s">
        <v>2892</v>
      </c>
      <c r="L1535" s="247" t="s">
        <v>2297</v>
      </c>
      <c r="M1535" s="250">
        <v>0.24</v>
      </c>
      <c r="N1535" s="251">
        <f t="shared" si="47"/>
        <v>1867.9679999999998</v>
      </c>
    </row>
    <row r="1536" spans="1:14" ht="15">
      <c r="A1536" s="247" t="s">
        <v>234</v>
      </c>
      <c r="B1536" s="247" t="s">
        <v>235</v>
      </c>
      <c r="C1536" s="248">
        <v>0</v>
      </c>
      <c r="D1536" s="248">
        <v>28336</v>
      </c>
      <c r="E1536" s="249">
        <f t="shared" si="46"/>
        <v>28336</v>
      </c>
      <c r="F1536" s="247" t="s">
        <v>2295</v>
      </c>
      <c r="G1536" s="247" t="s">
        <v>1710</v>
      </c>
      <c r="H1536" s="247" t="s">
        <v>1711</v>
      </c>
      <c r="I1536" s="247" t="s">
        <v>222</v>
      </c>
      <c r="J1536" s="247" t="s">
        <v>223</v>
      </c>
      <c r="K1536" s="247" t="s">
        <v>2892</v>
      </c>
      <c r="L1536" s="247" t="s">
        <v>2297</v>
      </c>
      <c r="M1536" s="250">
        <v>0.24</v>
      </c>
      <c r="N1536" s="251">
        <f t="shared" si="47"/>
        <v>6800.639999999999</v>
      </c>
    </row>
    <row r="1537" spans="1:14" ht="15">
      <c r="A1537" s="247" t="s">
        <v>234</v>
      </c>
      <c r="B1537" s="247" t="s">
        <v>235</v>
      </c>
      <c r="C1537" s="248">
        <v>0</v>
      </c>
      <c r="D1537" s="248">
        <v>9982.4</v>
      </c>
      <c r="E1537" s="249">
        <f t="shared" si="46"/>
        <v>9982.4</v>
      </c>
      <c r="F1537" s="247" t="s">
        <v>2295</v>
      </c>
      <c r="G1537" s="247" t="s">
        <v>1710</v>
      </c>
      <c r="H1537" s="247" t="s">
        <v>1711</v>
      </c>
      <c r="I1537" s="247" t="s">
        <v>222</v>
      </c>
      <c r="J1537" s="247" t="s">
        <v>223</v>
      </c>
      <c r="K1537" s="247" t="s">
        <v>2892</v>
      </c>
      <c r="L1537" s="247" t="s">
        <v>2297</v>
      </c>
      <c r="M1537" s="250">
        <v>0.24</v>
      </c>
      <c r="N1537" s="251">
        <f t="shared" si="47"/>
        <v>2395.776</v>
      </c>
    </row>
    <row r="1538" spans="1:14" ht="15">
      <c r="A1538" s="247" t="s">
        <v>236</v>
      </c>
      <c r="B1538" s="247" t="s">
        <v>237</v>
      </c>
      <c r="C1538" s="248">
        <v>0</v>
      </c>
      <c r="D1538" s="248">
        <v>4669.92</v>
      </c>
      <c r="E1538" s="249">
        <f aca="true" t="shared" si="48" ref="E1538:E1601">+D1538-C1538</f>
        <v>4669.92</v>
      </c>
      <c r="F1538" s="247" t="s">
        <v>2295</v>
      </c>
      <c r="G1538" s="247" t="s">
        <v>1710</v>
      </c>
      <c r="H1538" s="247" t="s">
        <v>1711</v>
      </c>
      <c r="I1538" s="247" t="s">
        <v>222</v>
      </c>
      <c r="J1538" s="247" t="s">
        <v>223</v>
      </c>
      <c r="K1538" s="247" t="s">
        <v>2892</v>
      </c>
      <c r="L1538" s="247" t="s">
        <v>2297</v>
      </c>
      <c r="M1538" s="250">
        <v>0.24</v>
      </c>
      <c r="N1538" s="251">
        <f aca="true" t="shared" si="49" ref="N1538:N1601">+M1538*E1538</f>
        <v>1120.7808</v>
      </c>
    </row>
    <row r="1539" spans="1:14" ht="15">
      <c r="A1539" s="247" t="s">
        <v>236</v>
      </c>
      <c r="B1539" s="247" t="s">
        <v>237</v>
      </c>
      <c r="C1539" s="248">
        <v>0</v>
      </c>
      <c r="D1539" s="248">
        <v>17001.6</v>
      </c>
      <c r="E1539" s="249">
        <f t="shared" si="48"/>
        <v>17001.6</v>
      </c>
      <c r="F1539" s="247" t="s">
        <v>2295</v>
      </c>
      <c r="G1539" s="247" t="s">
        <v>1710</v>
      </c>
      <c r="H1539" s="247" t="s">
        <v>1711</v>
      </c>
      <c r="I1539" s="247" t="s">
        <v>222</v>
      </c>
      <c r="J1539" s="247" t="s">
        <v>223</v>
      </c>
      <c r="K1539" s="247" t="s">
        <v>2892</v>
      </c>
      <c r="L1539" s="247" t="s">
        <v>2297</v>
      </c>
      <c r="M1539" s="250">
        <v>0.24</v>
      </c>
      <c r="N1539" s="251">
        <f t="shared" si="49"/>
        <v>4080.3839999999996</v>
      </c>
    </row>
    <row r="1540" spans="1:14" ht="15">
      <c r="A1540" s="247" t="s">
        <v>236</v>
      </c>
      <c r="B1540" s="247" t="s">
        <v>237</v>
      </c>
      <c r="C1540" s="248">
        <v>0</v>
      </c>
      <c r="D1540" s="248">
        <v>5989.44</v>
      </c>
      <c r="E1540" s="249">
        <f t="shared" si="48"/>
        <v>5989.44</v>
      </c>
      <c r="F1540" s="247" t="s">
        <v>2295</v>
      </c>
      <c r="G1540" s="247" t="s">
        <v>1710</v>
      </c>
      <c r="H1540" s="247" t="s">
        <v>1711</v>
      </c>
      <c r="I1540" s="247" t="s">
        <v>222</v>
      </c>
      <c r="J1540" s="247" t="s">
        <v>223</v>
      </c>
      <c r="K1540" s="247" t="s">
        <v>2892</v>
      </c>
      <c r="L1540" s="247" t="s">
        <v>2297</v>
      </c>
      <c r="M1540" s="250">
        <v>0.24</v>
      </c>
      <c r="N1540" s="251">
        <f t="shared" si="49"/>
        <v>1437.4655999999998</v>
      </c>
    </row>
    <row r="1541" spans="1:14" ht="15">
      <c r="A1541" s="247" t="s">
        <v>238</v>
      </c>
      <c r="B1541" s="247" t="s">
        <v>239</v>
      </c>
      <c r="C1541" s="248">
        <v>0</v>
      </c>
      <c r="D1541" s="248">
        <v>2334.96</v>
      </c>
      <c r="E1541" s="249">
        <f t="shared" si="48"/>
        <v>2334.96</v>
      </c>
      <c r="F1541" s="247" t="s">
        <v>2295</v>
      </c>
      <c r="G1541" s="247" t="s">
        <v>1710</v>
      </c>
      <c r="H1541" s="247" t="s">
        <v>1711</v>
      </c>
      <c r="I1541" s="247" t="s">
        <v>222</v>
      </c>
      <c r="J1541" s="247" t="s">
        <v>223</v>
      </c>
      <c r="K1541" s="247" t="s">
        <v>2898</v>
      </c>
      <c r="L1541" s="247" t="s">
        <v>2297</v>
      </c>
      <c r="M1541" s="250">
        <v>0.24</v>
      </c>
      <c r="N1541" s="251">
        <f t="shared" si="49"/>
        <v>560.3904</v>
      </c>
    </row>
    <row r="1542" spans="1:14" ht="15">
      <c r="A1542" s="247" t="s">
        <v>238</v>
      </c>
      <c r="B1542" s="247" t="s">
        <v>239</v>
      </c>
      <c r="C1542" s="248">
        <v>0</v>
      </c>
      <c r="D1542" s="248">
        <v>1062.6</v>
      </c>
      <c r="E1542" s="249">
        <f t="shared" si="48"/>
        <v>1062.6</v>
      </c>
      <c r="F1542" s="247" t="s">
        <v>2295</v>
      </c>
      <c r="G1542" s="247" t="s">
        <v>1710</v>
      </c>
      <c r="H1542" s="247" t="s">
        <v>1711</v>
      </c>
      <c r="I1542" s="247" t="s">
        <v>222</v>
      </c>
      <c r="J1542" s="247" t="s">
        <v>223</v>
      </c>
      <c r="K1542" s="247" t="s">
        <v>2898</v>
      </c>
      <c r="L1542" s="247" t="s">
        <v>2297</v>
      </c>
      <c r="M1542" s="250">
        <v>0.24</v>
      </c>
      <c r="N1542" s="251">
        <f t="shared" si="49"/>
        <v>255.02399999999997</v>
      </c>
    </row>
    <row r="1543" spans="1:14" ht="15">
      <c r="A1543" s="247" t="s">
        <v>240</v>
      </c>
      <c r="B1543" s="247" t="s">
        <v>241</v>
      </c>
      <c r="C1543" s="248">
        <v>0</v>
      </c>
      <c r="D1543" s="248">
        <v>7783.2</v>
      </c>
      <c r="E1543" s="249">
        <f t="shared" si="48"/>
        <v>7783.2</v>
      </c>
      <c r="F1543" s="247" t="s">
        <v>2295</v>
      </c>
      <c r="G1543" s="247" t="s">
        <v>1710</v>
      </c>
      <c r="H1543" s="247" t="s">
        <v>1711</v>
      </c>
      <c r="I1543" s="247" t="s">
        <v>222</v>
      </c>
      <c r="J1543" s="247" t="s">
        <v>223</v>
      </c>
      <c r="K1543" s="247" t="s">
        <v>2723</v>
      </c>
      <c r="L1543" s="247" t="s">
        <v>2297</v>
      </c>
      <c r="M1543" s="250">
        <v>0.24</v>
      </c>
      <c r="N1543" s="251">
        <f t="shared" si="49"/>
        <v>1867.9679999999998</v>
      </c>
    </row>
    <row r="1544" spans="1:14" ht="15">
      <c r="A1544" s="247" t="s">
        <v>240</v>
      </c>
      <c r="B1544" s="247" t="s">
        <v>241</v>
      </c>
      <c r="C1544" s="248">
        <v>0</v>
      </c>
      <c r="D1544" s="248">
        <v>28336</v>
      </c>
      <c r="E1544" s="249">
        <f t="shared" si="48"/>
        <v>28336</v>
      </c>
      <c r="F1544" s="247" t="s">
        <v>2295</v>
      </c>
      <c r="G1544" s="247" t="s">
        <v>1710</v>
      </c>
      <c r="H1544" s="247" t="s">
        <v>1711</v>
      </c>
      <c r="I1544" s="247" t="s">
        <v>222</v>
      </c>
      <c r="J1544" s="247" t="s">
        <v>223</v>
      </c>
      <c r="K1544" s="247" t="s">
        <v>2723</v>
      </c>
      <c r="L1544" s="247" t="s">
        <v>2297</v>
      </c>
      <c r="M1544" s="250">
        <v>0.24</v>
      </c>
      <c r="N1544" s="251">
        <f t="shared" si="49"/>
        <v>6800.639999999999</v>
      </c>
    </row>
    <row r="1545" spans="1:14" ht="15">
      <c r="A1545" s="247" t="s">
        <v>240</v>
      </c>
      <c r="B1545" s="247" t="s">
        <v>241</v>
      </c>
      <c r="C1545" s="248">
        <v>0</v>
      </c>
      <c r="D1545" s="248">
        <v>9982.4</v>
      </c>
      <c r="E1545" s="249">
        <f t="shared" si="48"/>
        <v>9982.4</v>
      </c>
      <c r="F1545" s="247" t="s">
        <v>2295</v>
      </c>
      <c r="G1545" s="247" t="s">
        <v>1710</v>
      </c>
      <c r="H1545" s="247" t="s">
        <v>1711</v>
      </c>
      <c r="I1545" s="247" t="s">
        <v>222</v>
      </c>
      <c r="J1545" s="247" t="s">
        <v>223</v>
      </c>
      <c r="K1545" s="247" t="s">
        <v>2723</v>
      </c>
      <c r="L1545" s="247" t="s">
        <v>2297</v>
      </c>
      <c r="M1545" s="250">
        <v>0.24</v>
      </c>
      <c r="N1545" s="251">
        <f t="shared" si="49"/>
        <v>2395.776</v>
      </c>
    </row>
    <row r="1546" spans="1:14" ht="15">
      <c r="A1546" s="247" t="s">
        <v>242</v>
      </c>
      <c r="B1546" s="247" t="s">
        <v>243</v>
      </c>
      <c r="C1546" s="248">
        <v>0</v>
      </c>
      <c r="D1546" s="248">
        <v>11674.8</v>
      </c>
      <c r="E1546" s="249">
        <f t="shared" si="48"/>
        <v>11674.8</v>
      </c>
      <c r="F1546" s="247" t="s">
        <v>2295</v>
      </c>
      <c r="G1546" s="247" t="s">
        <v>1710</v>
      </c>
      <c r="H1546" s="247" t="s">
        <v>1711</v>
      </c>
      <c r="I1546" s="247" t="s">
        <v>222</v>
      </c>
      <c r="J1546" s="247" t="s">
        <v>223</v>
      </c>
      <c r="K1546" s="247" t="s">
        <v>2292</v>
      </c>
      <c r="L1546" s="247" t="s">
        <v>2297</v>
      </c>
      <c r="M1546" s="250">
        <v>0.24</v>
      </c>
      <c r="N1546" s="251">
        <f t="shared" si="49"/>
        <v>2801.9519999999998</v>
      </c>
    </row>
    <row r="1547" spans="1:14" ht="15">
      <c r="A1547" s="247" t="s">
        <v>242</v>
      </c>
      <c r="B1547" s="247" t="s">
        <v>243</v>
      </c>
      <c r="C1547" s="248">
        <v>0</v>
      </c>
      <c r="D1547" s="248">
        <v>63756</v>
      </c>
      <c r="E1547" s="249">
        <f t="shared" si="48"/>
        <v>63756</v>
      </c>
      <c r="F1547" s="247" t="s">
        <v>2295</v>
      </c>
      <c r="G1547" s="247" t="s">
        <v>1710</v>
      </c>
      <c r="H1547" s="247" t="s">
        <v>1711</v>
      </c>
      <c r="I1547" s="247" t="s">
        <v>222</v>
      </c>
      <c r="J1547" s="247" t="s">
        <v>223</v>
      </c>
      <c r="K1547" s="247" t="s">
        <v>2292</v>
      </c>
      <c r="L1547" s="247" t="s">
        <v>2297</v>
      </c>
      <c r="M1547" s="250">
        <v>0.24</v>
      </c>
      <c r="N1547" s="251">
        <f t="shared" si="49"/>
        <v>15301.439999999999</v>
      </c>
    </row>
    <row r="1548" spans="1:14" ht="15">
      <c r="A1548" s="247" t="s">
        <v>242</v>
      </c>
      <c r="B1548" s="247" t="s">
        <v>243</v>
      </c>
      <c r="C1548" s="248">
        <v>0</v>
      </c>
      <c r="D1548" s="248">
        <v>14973.6</v>
      </c>
      <c r="E1548" s="249">
        <f t="shared" si="48"/>
        <v>14973.6</v>
      </c>
      <c r="F1548" s="247" t="s">
        <v>2295</v>
      </c>
      <c r="G1548" s="247" t="s">
        <v>1710</v>
      </c>
      <c r="H1548" s="247" t="s">
        <v>1711</v>
      </c>
      <c r="I1548" s="247" t="s">
        <v>222</v>
      </c>
      <c r="J1548" s="247" t="s">
        <v>223</v>
      </c>
      <c r="K1548" s="247" t="s">
        <v>2292</v>
      </c>
      <c r="L1548" s="247" t="s">
        <v>2297</v>
      </c>
      <c r="M1548" s="250">
        <v>0.24</v>
      </c>
      <c r="N1548" s="251">
        <f t="shared" si="49"/>
        <v>3593.6639999999998</v>
      </c>
    </row>
    <row r="1549" spans="1:14" ht="15">
      <c r="A1549" s="247" t="s">
        <v>244</v>
      </c>
      <c r="B1549" s="247" t="s">
        <v>245</v>
      </c>
      <c r="C1549" s="248">
        <v>0</v>
      </c>
      <c r="D1549" s="248">
        <v>14973.6</v>
      </c>
      <c r="E1549" s="249">
        <f t="shared" si="48"/>
        <v>14973.6</v>
      </c>
      <c r="F1549" s="247" t="s">
        <v>2295</v>
      </c>
      <c r="G1549" s="247" t="s">
        <v>1710</v>
      </c>
      <c r="H1549" s="247" t="s">
        <v>1711</v>
      </c>
      <c r="I1549" s="247" t="s">
        <v>222</v>
      </c>
      <c r="J1549" s="247" t="s">
        <v>223</v>
      </c>
      <c r="K1549" s="247" t="s">
        <v>2728</v>
      </c>
      <c r="L1549" s="247" t="s">
        <v>2297</v>
      </c>
      <c r="M1549" s="250">
        <v>0.24</v>
      </c>
      <c r="N1549" s="251">
        <f t="shared" si="49"/>
        <v>3593.6639999999998</v>
      </c>
    </row>
    <row r="1550" spans="1:14" ht="15">
      <c r="A1550" s="247" t="s">
        <v>244</v>
      </c>
      <c r="B1550" s="247" t="s">
        <v>245</v>
      </c>
      <c r="C1550" s="248">
        <v>0</v>
      </c>
      <c r="D1550" s="248">
        <v>63756</v>
      </c>
      <c r="E1550" s="249">
        <f t="shared" si="48"/>
        <v>63756</v>
      </c>
      <c r="F1550" s="247" t="s">
        <v>2295</v>
      </c>
      <c r="G1550" s="247" t="s">
        <v>1710</v>
      </c>
      <c r="H1550" s="247" t="s">
        <v>1711</v>
      </c>
      <c r="I1550" s="247" t="s">
        <v>222</v>
      </c>
      <c r="J1550" s="247" t="s">
        <v>223</v>
      </c>
      <c r="K1550" s="247" t="s">
        <v>2728</v>
      </c>
      <c r="L1550" s="247" t="s">
        <v>2297</v>
      </c>
      <c r="M1550" s="250">
        <v>0.24</v>
      </c>
      <c r="N1550" s="251">
        <f t="shared" si="49"/>
        <v>15301.439999999999</v>
      </c>
    </row>
    <row r="1551" spans="1:14" ht="15">
      <c r="A1551" s="247" t="s">
        <v>246</v>
      </c>
      <c r="B1551" s="247" t="s">
        <v>247</v>
      </c>
      <c r="C1551" s="248">
        <v>0</v>
      </c>
      <c r="D1551" s="248">
        <v>4991.2</v>
      </c>
      <c r="E1551" s="249">
        <f t="shared" si="48"/>
        <v>4991.2</v>
      </c>
      <c r="F1551" s="247" t="s">
        <v>2295</v>
      </c>
      <c r="G1551" s="247" t="s">
        <v>1710</v>
      </c>
      <c r="H1551" s="247" t="s">
        <v>1711</v>
      </c>
      <c r="I1551" s="247" t="s">
        <v>222</v>
      </c>
      <c r="J1551" s="247" t="s">
        <v>223</v>
      </c>
      <c r="K1551" s="247" t="s">
        <v>1647</v>
      </c>
      <c r="L1551" s="247" t="s">
        <v>2297</v>
      </c>
      <c r="M1551" s="250">
        <v>0.24</v>
      </c>
      <c r="N1551" s="251">
        <f t="shared" si="49"/>
        <v>1197.888</v>
      </c>
    </row>
    <row r="1552" spans="1:14" ht="15">
      <c r="A1552" s="247" t="s">
        <v>246</v>
      </c>
      <c r="B1552" s="247" t="s">
        <v>247</v>
      </c>
      <c r="C1552" s="248">
        <v>0</v>
      </c>
      <c r="D1552" s="248">
        <v>14168</v>
      </c>
      <c r="E1552" s="249">
        <f t="shared" si="48"/>
        <v>14168</v>
      </c>
      <c r="F1552" s="247" t="s">
        <v>2295</v>
      </c>
      <c r="G1552" s="247" t="s">
        <v>1710</v>
      </c>
      <c r="H1552" s="247" t="s">
        <v>1711</v>
      </c>
      <c r="I1552" s="247" t="s">
        <v>222</v>
      </c>
      <c r="J1552" s="247" t="s">
        <v>223</v>
      </c>
      <c r="K1552" s="247" t="s">
        <v>1647</v>
      </c>
      <c r="L1552" s="247" t="s">
        <v>2297</v>
      </c>
      <c r="M1552" s="250">
        <v>0.24</v>
      </c>
      <c r="N1552" s="251">
        <f t="shared" si="49"/>
        <v>3400.3199999999997</v>
      </c>
    </row>
    <row r="1553" spans="1:14" ht="15">
      <c r="A1553" s="247" t="s">
        <v>248</v>
      </c>
      <c r="B1553" s="247" t="s">
        <v>249</v>
      </c>
      <c r="C1553" s="248">
        <v>0</v>
      </c>
      <c r="D1553" s="248">
        <v>9982.4</v>
      </c>
      <c r="E1553" s="249">
        <f t="shared" si="48"/>
        <v>9982.4</v>
      </c>
      <c r="F1553" s="247" t="s">
        <v>2295</v>
      </c>
      <c r="G1553" s="247" t="s">
        <v>1710</v>
      </c>
      <c r="H1553" s="247" t="s">
        <v>1711</v>
      </c>
      <c r="I1553" s="247" t="s">
        <v>222</v>
      </c>
      <c r="J1553" s="247" t="s">
        <v>223</v>
      </c>
      <c r="K1553" s="247" t="s">
        <v>1647</v>
      </c>
      <c r="L1553" s="247" t="s">
        <v>2297</v>
      </c>
      <c r="M1553" s="250">
        <v>0.24</v>
      </c>
      <c r="N1553" s="251">
        <f t="shared" si="49"/>
        <v>2395.776</v>
      </c>
    </row>
    <row r="1554" spans="1:14" ht="15">
      <c r="A1554" s="247" t="s">
        <v>248</v>
      </c>
      <c r="B1554" s="247" t="s">
        <v>249</v>
      </c>
      <c r="C1554" s="248">
        <v>0</v>
      </c>
      <c r="D1554" s="248">
        <v>42504</v>
      </c>
      <c r="E1554" s="249">
        <f t="shared" si="48"/>
        <v>42504</v>
      </c>
      <c r="F1554" s="247" t="s">
        <v>2295</v>
      </c>
      <c r="G1554" s="247" t="s">
        <v>1710</v>
      </c>
      <c r="H1554" s="247" t="s">
        <v>1711</v>
      </c>
      <c r="I1554" s="247" t="s">
        <v>222</v>
      </c>
      <c r="J1554" s="247" t="s">
        <v>223</v>
      </c>
      <c r="K1554" s="247" t="s">
        <v>1647</v>
      </c>
      <c r="L1554" s="247" t="s">
        <v>2297</v>
      </c>
      <c r="M1554" s="250">
        <v>0.24</v>
      </c>
      <c r="N1554" s="251">
        <f t="shared" si="49"/>
        <v>10200.96</v>
      </c>
    </row>
    <row r="1555" spans="1:14" ht="15">
      <c r="A1555" s="247" t="s">
        <v>250</v>
      </c>
      <c r="B1555" s="247" t="s">
        <v>251</v>
      </c>
      <c r="C1555" s="248">
        <v>0</v>
      </c>
      <c r="D1555" s="248">
        <v>7783.2</v>
      </c>
      <c r="E1555" s="249">
        <f t="shared" si="48"/>
        <v>7783.2</v>
      </c>
      <c r="F1555" s="247" t="s">
        <v>2295</v>
      </c>
      <c r="G1555" s="247" t="s">
        <v>1710</v>
      </c>
      <c r="H1555" s="247" t="s">
        <v>1711</v>
      </c>
      <c r="I1555" s="247" t="s">
        <v>222</v>
      </c>
      <c r="J1555" s="247" t="s">
        <v>223</v>
      </c>
      <c r="K1555" s="247" t="s">
        <v>1651</v>
      </c>
      <c r="L1555" s="247" t="s">
        <v>2297</v>
      </c>
      <c r="M1555" s="250">
        <v>0.24</v>
      </c>
      <c r="N1555" s="251">
        <f t="shared" si="49"/>
        <v>1867.9679999999998</v>
      </c>
    </row>
    <row r="1556" spans="1:14" ht="15">
      <c r="A1556" s="247" t="s">
        <v>250</v>
      </c>
      <c r="B1556" s="247" t="s">
        <v>251</v>
      </c>
      <c r="C1556" s="248">
        <v>0</v>
      </c>
      <c r="D1556" s="248">
        <v>42504</v>
      </c>
      <c r="E1556" s="249">
        <f t="shared" si="48"/>
        <v>42504</v>
      </c>
      <c r="F1556" s="247" t="s">
        <v>2295</v>
      </c>
      <c r="G1556" s="247" t="s">
        <v>1710</v>
      </c>
      <c r="H1556" s="247" t="s">
        <v>1711</v>
      </c>
      <c r="I1556" s="247" t="s">
        <v>222</v>
      </c>
      <c r="J1556" s="247" t="s">
        <v>223</v>
      </c>
      <c r="K1556" s="247" t="s">
        <v>1651</v>
      </c>
      <c r="L1556" s="247" t="s">
        <v>2297</v>
      </c>
      <c r="M1556" s="250">
        <v>0.24</v>
      </c>
      <c r="N1556" s="251">
        <f t="shared" si="49"/>
        <v>10200.96</v>
      </c>
    </row>
    <row r="1557" spans="1:14" ht="15">
      <c r="A1557" s="247" t="s">
        <v>250</v>
      </c>
      <c r="B1557" s="247" t="s">
        <v>251</v>
      </c>
      <c r="C1557" s="248">
        <v>0</v>
      </c>
      <c r="D1557" s="248">
        <v>9982.4</v>
      </c>
      <c r="E1557" s="249">
        <f t="shared" si="48"/>
        <v>9982.4</v>
      </c>
      <c r="F1557" s="247" t="s">
        <v>2295</v>
      </c>
      <c r="G1557" s="247" t="s">
        <v>1710</v>
      </c>
      <c r="H1557" s="247" t="s">
        <v>1711</v>
      </c>
      <c r="I1557" s="247" t="s">
        <v>222</v>
      </c>
      <c r="J1557" s="247" t="s">
        <v>223</v>
      </c>
      <c r="K1557" s="247" t="s">
        <v>1651</v>
      </c>
      <c r="L1557" s="247" t="s">
        <v>2297</v>
      </c>
      <c r="M1557" s="250">
        <v>0.24</v>
      </c>
      <c r="N1557" s="251">
        <f t="shared" si="49"/>
        <v>2395.776</v>
      </c>
    </row>
    <row r="1558" spans="1:14" ht="15">
      <c r="A1558" s="247" t="s">
        <v>252</v>
      </c>
      <c r="B1558" s="247" t="s">
        <v>253</v>
      </c>
      <c r="C1558" s="248">
        <v>0</v>
      </c>
      <c r="D1558" s="248">
        <v>4669.92</v>
      </c>
      <c r="E1558" s="249">
        <f t="shared" si="48"/>
        <v>4669.92</v>
      </c>
      <c r="F1558" s="247" t="s">
        <v>2295</v>
      </c>
      <c r="G1558" s="247" t="s">
        <v>1710</v>
      </c>
      <c r="H1558" s="247" t="s">
        <v>1711</v>
      </c>
      <c r="I1558" s="247" t="s">
        <v>222</v>
      </c>
      <c r="J1558" s="247" t="s">
        <v>223</v>
      </c>
      <c r="K1558" s="247" t="s">
        <v>1651</v>
      </c>
      <c r="L1558" s="247" t="s">
        <v>2297</v>
      </c>
      <c r="M1558" s="250">
        <v>0.24</v>
      </c>
      <c r="N1558" s="251">
        <f t="shared" si="49"/>
        <v>1120.7808</v>
      </c>
    </row>
    <row r="1559" spans="1:14" ht="15">
      <c r="A1559" s="247" t="s">
        <v>252</v>
      </c>
      <c r="B1559" s="247" t="s">
        <v>253</v>
      </c>
      <c r="C1559" s="248">
        <v>0</v>
      </c>
      <c r="D1559" s="248">
        <v>17001.6</v>
      </c>
      <c r="E1559" s="249">
        <f t="shared" si="48"/>
        <v>17001.6</v>
      </c>
      <c r="F1559" s="247" t="s">
        <v>2295</v>
      </c>
      <c r="G1559" s="247" t="s">
        <v>1710</v>
      </c>
      <c r="H1559" s="247" t="s">
        <v>1711</v>
      </c>
      <c r="I1559" s="247" t="s">
        <v>222</v>
      </c>
      <c r="J1559" s="247" t="s">
        <v>223</v>
      </c>
      <c r="K1559" s="247" t="s">
        <v>1651</v>
      </c>
      <c r="L1559" s="247" t="s">
        <v>2297</v>
      </c>
      <c r="M1559" s="250">
        <v>0.24</v>
      </c>
      <c r="N1559" s="251">
        <f t="shared" si="49"/>
        <v>4080.3839999999996</v>
      </c>
    </row>
    <row r="1560" spans="1:14" ht="15">
      <c r="A1560" s="247" t="s">
        <v>252</v>
      </c>
      <c r="B1560" s="247" t="s">
        <v>253</v>
      </c>
      <c r="C1560" s="248">
        <v>0</v>
      </c>
      <c r="D1560" s="248">
        <v>5989.44</v>
      </c>
      <c r="E1560" s="249">
        <f t="shared" si="48"/>
        <v>5989.44</v>
      </c>
      <c r="F1560" s="247" t="s">
        <v>2295</v>
      </c>
      <c r="G1560" s="247" t="s">
        <v>1710</v>
      </c>
      <c r="H1560" s="247" t="s">
        <v>1711</v>
      </c>
      <c r="I1560" s="247" t="s">
        <v>222</v>
      </c>
      <c r="J1560" s="247" t="s">
        <v>223</v>
      </c>
      <c r="K1560" s="247" t="s">
        <v>1651</v>
      </c>
      <c r="L1560" s="247" t="s">
        <v>2297</v>
      </c>
      <c r="M1560" s="250">
        <v>0.24</v>
      </c>
      <c r="N1560" s="251">
        <f t="shared" si="49"/>
        <v>1437.4655999999998</v>
      </c>
    </row>
    <row r="1561" spans="1:14" ht="15">
      <c r="A1561" s="247" t="s">
        <v>254</v>
      </c>
      <c r="B1561" s="247" t="s">
        <v>255</v>
      </c>
      <c r="C1561" s="248">
        <v>0</v>
      </c>
      <c r="D1561" s="248">
        <v>4753.92</v>
      </c>
      <c r="E1561" s="249">
        <f t="shared" si="48"/>
        <v>4753.92</v>
      </c>
      <c r="F1561" s="247" t="s">
        <v>2295</v>
      </c>
      <c r="G1561" s="247" t="s">
        <v>1710</v>
      </c>
      <c r="H1561" s="247" t="s">
        <v>1711</v>
      </c>
      <c r="I1561" s="247" t="s">
        <v>222</v>
      </c>
      <c r="J1561" s="247" t="s">
        <v>223</v>
      </c>
      <c r="K1561" s="247" t="s">
        <v>1651</v>
      </c>
      <c r="L1561" s="247" t="s">
        <v>2297</v>
      </c>
      <c r="M1561" s="250">
        <v>0.24</v>
      </c>
      <c r="N1561" s="251">
        <f t="shared" si="49"/>
        <v>1140.9408</v>
      </c>
    </row>
    <row r="1562" spans="1:14" ht="15">
      <c r="A1562" s="247" t="s">
        <v>254</v>
      </c>
      <c r="B1562" s="247" t="s">
        <v>255</v>
      </c>
      <c r="C1562" s="248">
        <v>0</v>
      </c>
      <c r="D1562" s="248">
        <v>17306.88</v>
      </c>
      <c r="E1562" s="249">
        <f t="shared" si="48"/>
        <v>17306.88</v>
      </c>
      <c r="F1562" s="247" t="s">
        <v>2295</v>
      </c>
      <c r="G1562" s="247" t="s">
        <v>1710</v>
      </c>
      <c r="H1562" s="247" t="s">
        <v>1711</v>
      </c>
      <c r="I1562" s="247" t="s">
        <v>222</v>
      </c>
      <c r="J1562" s="247" t="s">
        <v>223</v>
      </c>
      <c r="K1562" s="247" t="s">
        <v>1651</v>
      </c>
      <c r="L1562" s="247" t="s">
        <v>2297</v>
      </c>
      <c r="M1562" s="250">
        <v>0.24</v>
      </c>
      <c r="N1562" s="251">
        <f t="shared" si="49"/>
        <v>4153.6512</v>
      </c>
    </row>
    <row r="1563" spans="1:14" ht="15">
      <c r="A1563" s="247" t="s">
        <v>254</v>
      </c>
      <c r="B1563" s="247" t="s">
        <v>255</v>
      </c>
      <c r="C1563" s="248">
        <v>0</v>
      </c>
      <c r="D1563" s="248">
        <v>6097.2</v>
      </c>
      <c r="E1563" s="249">
        <f t="shared" si="48"/>
        <v>6097.2</v>
      </c>
      <c r="F1563" s="247" t="s">
        <v>2295</v>
      </c>
      <c r="G1563" s="247" t="s">
        <v>1710</v>
      </c>
      <c r="H1563" s="247" t="s">
        <v>1711</v>
      </c>
      <c r="I1563" s="247" t="s">
        <v>222</v>
      </c>
      <c r="J1563" s="247" t="s">
        <v>223</v>
      </c>
      <c r="K1563" s="247" t="s">
        <v>1651</v>
      </c>
      <c r="L1563" s="247" t="s">
        <v>2297</v>
      </c>
      <c r="M1563" s="250">
        <v>0.24</v>
      </c>
      <c r="N1563" s="251">
        <f t="shared" si="49"/>
        <v>1463.328</v>
      </c>
    </row>
    <row r="1564" spans="1:14" ht="15">
      <c r="A1564" s="247" t="s">
        <v>256</v>
      </c>
      <c r="B1564" s="247" t="s">
        <v>257</v>
      </c>
      <c r="C1564" s="248">
        <v>0</v>
      </c>
      <c r="D1564" s="248">
        <v>3225.28</v>
      </c>
      <c r="E1564" s="249">
        <f t="shared" si="48"/>
        <v>3225.28</v>
      </c>
      <c r="F1564" s="247" t="s">
        <v>2295</v>
      </c>
      <c r="G1564" s="247" t="s">
        <v>1710</v>
      </c>
      <c r="H1564" s="247" t="s">
        <v>1711</v>
      </c>
      <c r="I1564" s="247" t="s">
        <v>222</v>
      </c>
      <c r="J1564" s="247" t="s">
        <v>223</v>
      </c>
      <c r="K1564" s="247" t="s">
        <v>1651</v>
      </c>
      <c r="L1564" s="247" t="s">
        <v>2297</v>
      </c>
      <c r="M1564" s="250">
        <v>0.24</v>
      </c>
      <c r="N1564" s="251">
        <f t="shared" si="49"/>
        <v>774.0672000000001</v>
      </c>
    </row>
    <row r="1565" spans="1:14" ht="15">
      <c r="A1565" s="247" t="s">
        <v>256</v>
      </c>
      <c r="B1565" s="247" t="s">
        <v>257</v>
      </c>
      <c r="C1565" s="248">
        <v>0</v>
      </c>
      <c r="D1565" s="248">
        <v>11741.44</v>
      </c>
      <c r="E1565" s="249">
        <f t="shared" si="48"/>
        <v>11741.44</v>
      </c>
      <c r="F1565" s="247" t="s">
        <v>2295</v>
      </c>
      <c r="G1565" s="247" t="s">
        <v>1710</v>
      </c>
      <c r="H1565" s="247" t="s">
        <v>1711</v>
      </c>
      <c r="I1565" s="247" t="s">
        <v>222</v>
      </c>
      <c r="J1565" s="247" t="s">
        <v>223</v>
      </c>
      <c r="K1565" s="247" t="s">
        <v>1651</v>
      </c>
      <c r="L1565" s="247" t="s">
        <v>2297</v>
      </c>
      <c r="M1565" s="250">
        <v>0.24</v>
      </c>
      <c r="N1565" s="251">
        <f t="shared" si="49"/>
        <v>2817.9456</v>
      </c>
    </row>
    <row r="1566" spans="1:14" ht="15">
      <c r="A1566" s="247" t="s">
        <v>256</v>
      </c>
      <c r="B1566" s="247" t="s">
        <v>257</v>
      </c>
      <c r="C1566" s="248">
        <v>0</v>
      </c>
      <c r="D1566" s="248">
        <v>4136.64</v>
      </c>
      <c r="E1566" s="249">
        <f t="shared" si="48"/>
        <v>4136.64</v>
      </c>
      <c r="F1566" s="247" t="s">
        <v>2295</v>
      </c>
      <c r="G1566" s="247" t="s">
        <v>1710</v>
      </c>
      <c r="H1566" s="247" t="s">
        <v>1711</v>
      </c>
      <c r="I1566" s="247" t="s">
        <v>222</v>
      </c>
      <c r="J1566" s="247" t="s">
        <v>223</v>
      </c>
      <c r="K1566" s="247" t="s">
        <v>1651</v>
      </c>
      <c r="L1566" s="247" t="s">
        <v>2297</v>
      </c>
      <c r="M1566" s="250">
        <v>0.24</v>
      </c>
      <c r="N1566" s="251">
        <f t="shared" si="49"/>
        <v>992.7936000000001</v>
      </c>
    </row>
    <row r="1567" spans="1:14" ht="15">
      <c r="A1567" s="247" t="s">
        <v>258</v>
      </c>
      <c r="B1567" s="247" t="s">
        <v>259</v>
      </c>
      <c r="C1567" s="248">
        <v>0</v>
      </c>
      <c r="D1567" s="248">
        <v>10341.6</v>
      </c>
      <c r="E1567" s="249">
        <f t="shared" si="48"/>
        <v>10341.6</v>
      </c>
      <c r="F1567" s="247" t="s">
        <v>2295</v>
      </c>
      <c r="G1567" s="247" t="s">
        <v>1710</v>
      </c>
      <c r="H1567" s="247" t="s">
        <v>1711</v>
      </c>
      <c r="I1567" s="247" t="s">
        <v>222</v>
      </c>
      <c r="J1567" s="247" t="s">
        <v>223</v>
      </c>
      <c r="K1567" s="247" t="s">
        <v>1651</v>
      </c>
      <c r="L1567" s="247" t="s">
        <v>2297</v>
      </c>
      <c r="M1567" s="250">
        <v>0.24</v>
      </c>
      <c r="N1567" s="251">
        <f t="shared" si="49"/>
        <v>2481.984</v>
      </c>
    </row>
    <row r="1568" spans="1:14" ht="15">
      <c r="A1568" s="247" t="s">
        <v>258</v>
      </c>
      <c r="B1568" s="247" t="s">
        <v>259</v>
      </c>
      <c r="C1568" s="248">
        <v>0</v>
      </c>
      <c r="D1568" s="248">
        <v>29353.6</v>
      </c>
      <c r="E1568" s="249">
        <f t="shared" si="48"/>
        <v>29353.6</v>
      </c>
      <c r="F1568" s="247" t="s">
        <v>2295</v>
      </c>
      <c r="G1568" s="247" t="s">
        <v>1710</v>
      </c>
      <c r="H1568" s="247" t="s">
        <v>1711</v>
      </c>
      <c r="I1568" s="247" t="s">
        <v>222</v>
      </c>
      <c r="J1568" s="247" t="s">
        <v>223</v>
      </c>
      <c r="K1568" s="247" t="s">
        <v>1651</v>
      </c>
      <c r="L1568" s="247" t="s">
        <v>2297</v>
      </c>
      <c r="M1568" s="250">
        <v>0.24</v>
      </c>
      <c r="N1568" s="251">
        <f t="shared" si="49"/>
        <v>7044.864</v>
      </c>
    </row>
    <row r="1569" spans="1:14" ht="15">
      <c r="A1569" s="247" t="s">
        <v>260</v>
      </c>
      <c r="B1569" s="247" t="s">
        <v>261</v>
      </c>
      <c r="C1569" s="248">
        <v>0</v>
      </c>
      <c r="D1569" s="248">
        <v>20683.2</v>
      </c>
      <c r="E1569" s="249">
        <f t="shared" si="48"/>
        <v>20683.2</v>
      </c>
      <c r="F1569" s="247" t="s">
        <v>2295</v>
      </c>
      <c r="G1569" s="247" t="s">
        <v>1710</v>
      </c>
      <c r="H1569" s="247" t="s">
        <v>1711</v>
      </c>
      <c r="I1569" s="247" t="s">
        <v>222</v>
      </c>
      <c r="J1569" s="247" t="s">
        <v>223</v>
      </c>
      <c r="K1569" s="247" t="s">
        <v>1651</v>
      </c>
      <c r="L1569" s="247" t="s">
        <v>2297</v>
      </c>
      <c r="M1569" s="250">
        <v>0.24</v>
      </c>
      <c r="N1569" s="251">
        <f t="shared" si="49"/>
        <v>4963.968</v>
      </c>
    </row>
    <row r="1570" spans="1:14" ht="15">
      <c r="A1570" s="247" t="s">
        <v>260</v>
      </c>
      <c r="B1570" s="247" t="s">
        <v>261</v>
      </c>
      <c r="C1570" s="248">
        <v>0</v>
      </c>
      <c r="D1570" s="248">
        <v>88060.8</v>
      </c>
      <c r="E1570" s="249">
        <f t="shared" si="48"/>
        <v>88060.8</v>
      </c>
      <c r="F1570" s="247" t="s">
        <v>2295</v>
      </c>
      <c r="G1570" s="247" t="s">
        <v>1710</v>
      </c>
      <c r="H1570" s="247" t="s">
        <v>1711</v>
      </c>
      <c r="I1570" s="247" t="s">
        <v>222</v>
      </c>
      <c r="J1570" s="247" t="s">
        <v>223</v>
      </c>
      <c r="K1570" s="247" t="s">
        <v>1651</v>
      </c>
      <c r="L1570" s="247" t="s">
        <v>2297</v>
      </c>
      <c r="M1570" s="250">
        <v>0.24</v>
      </c>
      <c r="N1570" s="251">
        <f t="shared" si="49"/>
        <v>21134.592</v>
      </c>
    </row>
    <row r="1571" spans="1:14" ht="15">
      <c r="A1571" s="247" t="s">
        <v>262</v>
      </c>
      <c r="B1571" s="247" t="s">
        <v>263</v>
      </c>
      <c r="C1571" s="248">
        <v>0</v>
      </c>
      <c r="D1571" s="248">
        <v>20683.2</v>
      </c>
      <c r="E1571" s="249">
        <f t="shared" si="48"/>
        <v>20683.2</v>
      </c>
      <c r="F1571" s="247" t="s">
        <v>2295</v>
      </c>
      <c r="G1571" s="247" t="s">
        <v>1710</v>
      </c>
      <c r="H1571" s="247" t="s">
        <v>1711</v>
      </c>
      <c r="I1571" s="247" t="s">
        <v>222</v>
      </c>
      <c r="J1571" s="247" t="s">
        <v>223</v>
      </c>
      <c r="K1571" s="247" t="s">
        <v>1651</v>
      </c>
      <c r="L1571" s="247" t="s">
        <v>2297</v>
      </c>
      <c r="M1571" s="250">
        <v>0.24</v>
      </c>
      <c r="N1571" s="251">
        <f t="shared" si="49"/>
        <v>4963.968</v>
      </c>
    </row>
    <row r="1572" spans="1:14" ht="15">
      <c r="A1572" s="247" t="s">
        <v>262</v>
      </c>
      <c r="B1572" s="247" t="s">
        <v>263</v>
      </c>
      <c r="C1572" s="248">
        <v>0</v>
      </c>
      <c r="D1572" s="248">
        <v>29353.6</v>
      </c>
      <c r="E1572" s="249">
        <f t="shared" si="48"/>
        <v>29353.6</v>
      </c>
      <c r="F1572" s="247" t="s">
        <v>2295</v>
      </c>
      <c r="G1572" s="247" t="s">
        <v>1710</v>
      </c>
      <c r="H1572" s="247" t="s">
        <v>1711</v>
      </c>
      <c r="I1572" s="247" t="s">
        <v>222</v>
      </c>
      <c r="J1572" s="247" t="s">
        <v>223</v>
      </c>
      <c r="K1572" s="247" t="s">
        <v>1651</v>
      </c>
      <c r="L1572" s="247" t="s">
        <v>2297</v>
      </c>
      <c r="M1572" s="250">
        <v>0.24</v>
      </c>
      <c r="N1572" s="251">
        <f t="shared" si="49"/>
        <v>7044.864</v>
      </c>
    </row>
    <row r="1573" spans="1:14" ht="15">
      <c r="A1573" s="247" t="s">
        <v>264</v>
      </c>
      <c r="B1573" s="247" t="s">
        <v>265</v>
      </c>
      <c r="C1573" s="248">
        <v>0</v>
      </c>
      <c r="D1573" s="248">
        <v>10341.6</v>
      </c>
      <c r="E1573" s="249">
        <f t="shared" si="48"/>
        <v>10341.6</v>
      </c>
      <c r="F1573" s="247" t="s">
        <v>2295</v>
      </c>
      <c r="G1573" s="247" t="s">
        <v>1710</v>
      </c>
      <c r="H1573" s="247" t="s">
        <v>1711</v>
      </c>
      <c r="I1573" s="247" t="s">
        <v>222</v>
      </c>
      <c r="J1573" s="247" t="s">
        <v>223</v>
      </c>
      <c r="K1573" s="247" t="s">
        <v>1651</v>
      </c>
      <c r="L1573" s="247" t="s">
        <v>2297</v>
      </c>
      <c r="M1573" s="250">
        <v>0.24</v>
      </c>
      <c r="N1573" s="251">
        <f t="shared" si="49"/>
        <v>2481.984</v>
      </c>
    </row>
    <row r="1574" spans="1:14" ht="15">
      <c r="A1574" s="247" t="s">
        <v>264</v>
      </c>
      <c r="B1574" s="247" t="s">
        <v>265</v>
      </c>
      <c r="C1574" s="248">
        <v>0</v>
      </c>
      <c r="D1574" s="248">
        <v>29353.6</v>
      </c>
      <c r="E1574" s="249">
        <f t="shared" si="48"/>
        <v>29353.6</v>
      </c>
      <c r="F1574" s="247" t="s">
        <v>2295</v>
      </c>
      <c r="G1574" s="247" t="s">
        <v>1710</v>
      </c>
      <c r="H1574" s="247" t="s">
        <v>1711</v>
      </c>
      <c r="I1574" s="247" t="s">
        <v>222</v>
      </c>
      <c r="J1574" s="247" t="s">
        <v>223</v>
      </c>
      <c r="K1574" s="247" t="s">
        <v>1651</v>
      </c>
      <c r="L1574" s="247" t="s">
        <v>2297</v>
      </c>
      <c r="M1574" s="250">
        <v>0.24</v>
      </c>
      <c r="N1574" s="251">
        <f t="shared" si="49"/>
        <v>7044.864</v>
      </c>
    </row>
    <row r="1575" spans="1:14" ht="15">
      <c r="A1575" s="247" t="s">
        <v>266</v>
      </c>
      <c r="B1575" s="247" t="s">
        <v>267</v>
      </c>
      <c r="C1575" s="248">
        <v>0</v>
      </c>
      <c r="D1575" s="248">
        <v>10341.6</v>
      </c>
      <c r="E1575" s="249">
        <f t="shared" si="48"/>
        <v>10341.6</v>
      </c>
      <c r="F1575" s="247" t="s">
        <v>2295</v>
      </c>
      <c r="G1575" s="247" t="s">
        <v>1710</v>
      </c>
      <c r="H1575" s="247" t="s">
        <v>1711</v>
      </c>
      <c r="I1575" s="247" t="s">
        <v>222</v>
      </c>
      <c r="J1575" s="247" t="s">
        <v>223</v>
      </c>
      <c r="K1575" s="247" t="s">
        <v>1651</v>
      </c>
      <c r="L1575" s="247" t="s">
        <v>2297</v>
      </c>
      <c r="M1575" s="250">
        <v>0.24</v>
      </c>
      <c r="N1575" s="251">
        <f t="shared" si="49"/>
        <v>2481.984</v>
      </c>
    </row>
    <row r="1576" spans="1:14" ht="15">
      <c r="A1576" s="247" t="s">
        <v>266</v>
      </c>
      <c r="B1576" s="247" t="s">
        <v>267</v>
      </c>
      <c r="C1576" s="248">
        <v>0</v>
      </c>
      <c r="D1576" s="248">
        <v>29353.6</v>
      </c>
      <c r="E1576" s="249">
        <f t="shared" si="48"/>
        <v>29353.6</v>
      </c>
      <c r="F1576" s="247" t="s">
        <v>2295</v>
      </c>
      <c r="G1576" s="247" t="s">
        <v>1710</v>
      </c>
      <c r="H1576" s="247" t="s">
        <v>1711</v>
      </c>
      <c r="I1576" s="247" t="s">
        <v>222</v>
      </c>
      <c r="J1576" s="247" t="s">
        <v>223</v>
      </c>
      <c r="K1576" s="247" t="s">
        <v>1651</v>
      </c>
      <c r="L1576" s="247" t="s">
        <v>2297</v>
      </c>
      <c r="M1576" s="250">
        <v>0.24</v>
      </c>
      <c r="N1576" s="251">
        <f t="shared" si="49"/>
        <v>7044.864</v>
      </c>
    </row>
    <row r="1577" spans="1:14" ht="15">
      <c r="A1577" s="247" t="s">
        <v>268</v>
      </c>
      <c r="B1577" s="247" t="s">
        <v>269</v>
      </c>
      <c r="C1577" s="248">
        <v>0</v>
      </c>
      <c r="D1577" s="248">
        <v>15512.4</v>
      </c>
      <c r="E1577" s="249">
        <f t="shared" si="48"/>
        <v>15512.4</v>
      </c>
      <c r="F1577" s="247" t="s">
        <v>2295</v>
      </c>
      <c r="G1577" s="247" t="s">
        <v>1710</v>
      </c>
      <c r="H1577" s="247" t="s">
        <v>1711</v>
      </c>
      <c r="I1577" s="247" t="s">
        <v>222</v>
      </c>
      <c r="J1577" s="247" t="s">
        <v>223</v>
      </c>
      <c r="K1577" s="247" t="s">
        <v>1651</v>
      </c>
      <c r="L1577" s="247" t="s">
        <v>2297</v>
      </c>
      <c r="M1577" s="250">
        <v>0.24</v>
      </c>
      <c r="N1577" s="251">
        <f t="shared" si="49"/>
        <v>3722.9759999999997</v>
      </c>
    </row>
    <row r="1578" spans="1:14" ht="15">
      <c r="A1578" s="247" t="s">
        <v>268</v>
      </c>
      <c r="B1578" s="247" t="s">
        <v>269</v>
      </c>
      <c r="C1578" s="248">
        <v>0</v>
      </c>
      <c r="D1578" s="248">
        <v>44030.4</v>
      </c>
      <c r="E1578" s="249">
        <f t="shared" si="48"/>
        <v>44030.4</v>
      </c>
      <c r="F1578" s="247" t="s">
        <v>2295</v>
      </c>
      <c r="G1578" s="247" t="s">
        <v>1710</v>
      </c>
      <c r="H1578" s="247" t="s">
        <v>1711</v>
      </c>
      <c r="I1578" s="247" t="s">
        <v>222</v>
      </c>
      <c r="J1578" s="247" t="s">
        <v>223</v>
      </c>
      <c r="K1578" s="247" t="s">
        <v>1651</v>
      </c>
      <c r="L1578" s="247" t="s">
        <v>2297</v>
      </c>
      <c r="M1578" s="250">
        <v>0.24</v>
      </c>
      <c r="N1578" s="251">
        <f t="shared" si="49"/>
        <v>10567.296</v>
      </c>
    </row>
    <row r="1579" spans="1:14" ht="15">
      <c r="A1579" s="247" t="s">
        <v>270</v>
      </c>
      <c r="B1579" s="247" t="s">
        <v>271</v>
      </c>
      <c r="C1579" s="248">
        <v>0</v>
      </c>
      <c r="D1579" s="248">
        <v>5170.8</v>
      </c>
      <c r="E1579" s="249">
        <f t="shared" si="48"/>
        <v>5170.8</v>
      </c>
      <c r="F1579" s="247" t="s">
        <v>2295</v>
      </c>
      <c r="G1579" s="247" t="s">
        <v>1710</v>
      </c>
      <c r="H1579" s="247" t="s">
        <v>1711</v>
      </c>
      <c r="I1579" s="247" t="s">
        <v>222</v>
      </c>
      <c r="J1579" s="247" t="s">
        <v>223</v>
      </c>
      <c r="K1579" s="247" t="s">
        <v>1651</v>
      </c>
      <c r="L1579" s="247" t="s">
        <v>2297</v>
      </c>
      <c r="M1579" s="250">
        <v>0.24</v>
      </c>
      <c r="N1579" s="251">
        <f t="shared" si="49"/>
        <v>1240.992</v>
      </c>
    </row>
    <row r="1580" spans="1:14" ht="15">
      <c r="A1580" s="247" t="s">
        <v>270</v>
      </c>
      <c r="B1580" s="247" t="s">
        <v>271</v>
      </c>
      <c r="C1580" s="248">
        <v>0</v>
      </c>
      <c r="D1580" s="248">
        <v>14676.8</v>
      </c>
      <c r="E1580" s="249">
        <f t="shared" si="48"/>
        <v>14676.8</v>
      </c>
      <c r="F1580" s="247" t="s">
        <v>2295</v>
      </c>
      <c r="G1580" s="247" t="s">
        <v>1710</v>
      </c>
      <c r="H1580" s="247" t="s">
        <v>1711</v>
      </c>
      <c r="I1580" s="247" t="s">
        <v>222</v>
      </c>
      <c r="J1580" s="247" t="s">
        <v>223</v>
      </c>
      <c r="K1580" s="247" t="s">
        <v>1651</v>
      </c>
      <c r="L1580" s="247" t="s">
        <v>2297</v>
      </c>
      <c r="M1580" s="250">
        <v>0.24</v>
      </c>
      <c r="N1580" s="251">
        <f t="shared" si="49"/>
        <v>3522.432</v>
      </c>
    </row>
    <row r="1581" spans="1:14" ht="15">
      <c r="A1581" s="247" t="s">
        <v>272</v>
      </c>
      <c r="B1581" s="247" t="s">
        <v>273</v>
      </c>
      <c r="C1581" s="248">
        <v>0</v>
      </c>
      <c r="D1581" s="248">
        <v>15797.6</v>
      </c>
      <c r="E1581" s="249">
        <f t="shared" si="48"/>
        <v>15797.6</v>
      </c>
      <c r="F1581" s="247" t="s">
        <v>2295</v>
      </c>
      <c r="G1581" s="247" t="s">
        <v>1710</v>
      </c>
      <c r="H1581" s="247" t="s">
        <v>1711</v>
      </c>
      <c r="I1581" s="247" t="s">
        <v>222</v>
      </c>
      <c r="J1581" s="247" t="s">
        <v>223</v>
      </c>
      <c r="K1581" s="247" t="s">
        <v>2409</v>
      </c>
      <c r="L1581" s="247" t="s">
        <v>2164</v>
      </c>
      <c r="M1581" s="250">
        <v>0.3</v>
      </c>
      <c r="N1581" s="251">
        <f t="shared" si="49"/>
        <v>4739.28</v>
      </c>
    </row>
    <row r="1582" spans="1:14" ht="15">
      <c r="A1582" s="247" t="s">
        <v>272</v>
      </c>
      <c r="B1582" s="247" t="s">
        <v>273</v>
      </c>
      <c r="C1582" s="248">
        <v>0</v>
      </c>
      <c r="D1582" s="248">
        <v>10341.6</v>
      </c>
      <c r="E1582" s="249">
        <f t="shared" si="48"/>
        <v>10341.6</v>
      </c>
      <c r="F1582" s="247" t="s">
        <v>2295</v>
      </c>
      <c r="G1582" s="247" t="s">
        <v>1710</v>
      </c>
      <c r="H1582" s="247" t="s">
        <v>1711</v>
      </c>
      <c r="I1582" s="247" t="s">
        <v>222</v>
      </c>
      <c r="J1582" s="247" t="s">
        <v>223</v>
      </c>
      <c r="K1582" s="247" t="s">
        <v>2409</v>
      </c>
      <c r="L1582" s="247" t="s">
        <v>2164</v>
      </c>
      <c r="M1582" s="250">
        <v>0.3</v>
      </c>
      <c r="N1582" s="251">
        <f t="shared" si="49"/>
        <v>3102.48</v>
      </c>
    </row>
    <row r="1583" spans="1:14" ht="15">
      <c r="A1583" s="247" t="s">
        <v>272</v>
      </c>
      <c r="B1583" s="247" t="s">
        <v>273</v>
      </c>
      <c r="C1583" s="248">
        <v>0</v>
      </c>
      <c r="D1583" s="248">
        <v>44030.4</v>
      </c>
      <c r="E1583" s="249">
        <f t="shared" si="48"/>
        <v>44030.4</v>
      </c>
      <c r="F1583" s="247" t="s">
        <v>2295</v>
      </c>
      <c r="G1583" s="247" t="s">
        <v>1710</v>
      </c>
      <c r="H1583" s="247" t="s">
        <v>1711</v>
      </c>
      <c r="I1583" s="247" t="s">
        <v>222</v>
      </c>
      <c r="J1583" s="247" t="s">
        <v>223</v>
      </c>
      <c r="K1583" s="247" t="s">
        <v>2409</v>
      </c>
      <c r="L1583" s="247" t="s">
        <v>2164</v>
      </c>
      <c r="M1583" s="250">
        <v>0.3</v>
      </c>
      <c r="N1583" s="251">
        <f t="shared" si="49"/>
        <v>13209.12</v>
      </c>
    </row>
    <row r="1584" spans="1:14" ht="15">
      <c r="A1584" s="247" t="s">
        <v>2293</v>
      </c>
      <c r="B1584" s="247" t="s">
        <v>2294</v>
      </c>
      <c r="C1584" s="248">
        <v>0</v>
      </c>
      <c r="D1584" s="248">
        <v>15390.43</v>
      </c>
      <c r="E1584" s="249">
        <f t="shared" si="48"/>
        <v>15390.43</v>
      </c>
      <c r="F1584" s="247" t="s">
        <v>2295</v>
      </c>
      <c r="G1584" s="247" t="s">
        <v>1712</v>
      </c>
      <c r="H1584" s="247">
        <v>760</v>
      </c>
      <c r="I1584" s="247" t="s">
        <v>2296</v>
      </c>
      <c r="J1584" s="247" t="s">
        <v>1906</v>
      </c>
      <c r="K1584" s="247" t="s">
        <v>1867</v>
      </c>
      <c r="L1584" s="247" t="s">
        <v>2297</v>
      </c>
      <c r="M1584" s="250">
        <v>0.24</v>
      </c>
      <c r="N1584" s="251">
        <f t="shared" si="49"/>
        <v>3693.7032</v>
      </c>
    </row>
    <row r="1585" spans="1:14" ht="15">
      <c r="A1585" s="247" t="s">
        <v>2293</v>
      </c>
      <c r="B1585" s="247" t="s">
        <v>2294</v>
      </c>
      <c r="C1585" s="248">
        <v>0</v>
      </c>
      <c r="D1585" s="248">
        <v>5289.43</v>
      </c>
      <c r="E1585" s="249">
        <f t="shared" si="48"/>
        <v>5289.43</v>
      </c>
      <c r="F1585" s="247" t="s">
        <v>2295</v>
      </c>
      <c r="G1585" s="247" t="s">
        <v>1712</v>
      </c>
      <c r="H1585" s="247">
        <v>760</v>
      </c>
      <c r="I1585" s="247" t="s">
        <v>2296</v>
      </c>
      <c r="J1585" s="247" t="s">
        <v>1906</v>
      </c>
      <c r="K1585" s="247" t="s">
        <v>1867</v>
      </c>
      <c r="L1585" s="247" t="s">
        <v>2297</v>
      </c>
      <c r="M1585" s="250">
        <v>0.24</v>
      </c>
      <c r="N1585" s="251">
        <f t="shared" si="49"/>
        <v>1269.4632</v>
      </c>
    </row>
    <row r="1586" spans="1:14" ht="15">
      <c r="A1586" s="247" t="s">
        <v>2293</v>
      </c>
      <c r="B1586" s="247" t="s">
        <v>2294</v>
      </c>
      <c r="C1586" s="248">
        <v>0</v>
      </c>
      <c r="D1586" s="248">
        <v>12511.89</v>
      </c>
      <c r="E1586" s="249">
        <f t="shared" si="48"/>
        <v>12511.89</v>
      </c>
      <c r="F1586" s="247" t="s">
        <v>2295</v>
      </c>
      <c r="G1586" s="247" t="s">
        <v>1712</v>
      </c>
      <c r="H1586" s="247">
        <v>760</v>
      </c>
      <c r="I1586" s="247" t="s">
        <v>2296</v>
      </c>
      <c r="J1586" s="247" t="s">
        <v>1906</v>
      </c>
      <c r="K1586" s="247" t="s">
        <v>1867</v>
      </c>
      <c r="L1586" s="247" t="s">
        <v>2297</v>
      </c>
      <c r="M1586" s="250">
        <v>0.24</v>
      </c>
      <c r="N1586" s="251">
        <f t="shared" si="49"/>
        <v>3002.8536</v>
      </c>
    </row>
    <row r="1587" spans="1:14" ht="15">
      <c r="A1587" s="247" t="s">
        <v>2298</v>
      </c>
      <c r="B1587" s="247" t="s">
        <v>2299</v>
      </c>
      <c r="C1587" s="248">
        <v>0</v>
      </c>
      <c r="D1587" s="248">
        <v>84851.61</v>
      </c>
      <c r="E1587" s="249">
        <f t="shared" si="48"/>
        <v>84851.61</v>
      </c>
      <c r="F1587" s="247" t="s">
        <v>2295</v>
      </c>
      <c r="G1587" s="247" t="s">
        <v>1712</v>
      </c>
      <c r="H1587" s="247">
        <v>760</v>
      </c>
      <c r="I1587" s="247" t="s">
        <v>2296</v>
      </c>
      <c r="J1587" s="247" t="s">
        <v>1906</v>
      </c>
      <c r="K1587" s="247" t="s">
        <v>1867</v>
      </c>
      <c r="L1587" s="247" t="s">
        <v>2297</v>
      </c>
      <c r="M1587" s="250">
        <v>0.24</v>
      </c>
      <c r="N1587" s="251">
        <f t="shared" si="49"/>
        <v>20364.3864</v>
      </c>
    </row>
    <row r="1588" spans="1:14" ht="15">
      <c r="A1588" s="247" t="s">
        <v>2300</v>
      </c>
      <c r="B1588" s="247" t="s">
        <v>2301</v>
      </c>
      <c r="C1588" s="248">
        <v>0</v>
      </c>
      <c r="D1588" s="248">
        <v>63638.71</v>
      </c>
      <c r="E1588" s="249">
        <f t="shared" si="48"/>
        <v>63638.71</v>
      </c>
      <c r="F1588" s="247" t="s">
        <v>2295</v>
      </c>
      <c r="G1588" s="247" t="s">
        <v>1712</v>
      </c>
      <c r="H1588" s="247">
        <v>760</v>
      </c>
      <c r="I1588" s="247" t="s">
        <v>2296</v>
      </c>
      <c r="J1588" s="247" t="s">
        <v>1906</v>
      </c>
      <c r="K1588" s="247" t="s">
        <v>1867</v>
      </c>
      <c r="L1588" s="247" t="s">
        <v>2297</v>
      </c>
      <c r="M1588" s="250">
        <v>0.24</v>
      </c>
      <c r="N1588" s="251">
        <f t="shared" si="49"/>
        <v>15273.2904</v>
      </c>
    </row>
    <row r="1589" spans="1:14" ht="15">
      <c r="A1589" s="247" t="s">
        <v>2302</v>
      </c>
      <c r="B1589" s="247" t="s">
        <v>2303</v>
      </c>
      <c r="C1589" s="248">
        <v>0</v>
      </c>
      <c r="D1589" s="248">
        <v>56567.74</v>
      </c>
      <c r="E1589" s="249">
        <f t="shared" si="48"/>
        <v>56567.74</v>
      </c>
      <c r="F1589" s="247" t="s">
        <v>2295</v>
      </c>
      <c r="G1589" s="247" t="s">
        <v>1712</v>
      </c>
      <c r="H1589" s="247">
        <v>760</v>
      </c>
      <c r="I1589" s="247" t="s">
        <v>2296</v>
      </c>
      <c r="J1589" s="247" t="s">
        <v>1906</v>
      </c>
      <c r="K1589" s="247" t="s">
        <v>1867</v>
      </c>
      <c r="L1589" s="247" t="s">
        <v>2297</v>
      </c>
      <c r="M1589" s="250">
        <v>0.24</v>
      </c>
      <c r="N1589" s="251">
        <f t="shared" si="49"/>
        <v>13576.257599999999</v>
      </c>
    </row>
    <row r="1590" spans="1:14" ht="15">
      <c r="A1590" s="247" t="s">
        <v>274</v>
      </c>
      <c r="B1590" s="247" t="s">
        <v>275</v>
      </c>
      <c r="C1590" s="248">
        <v>131116.54928</v>
      </c>
      <c r="D1590" s="248">
        <v>332783.12</v>
      </c>
      <c r="E1590" s="249">
        <f t="shared" si="48"/>
        <v>201666.57072</v>
      </c>
      <c r="F1590" s="247" t="s">
        <v>2291</v>
      </c>
      <c r="G1590" s="247" t="s">
        <v>1713</v>
      </c>
      <c r="H1590" s="247" t="s">
        <v>1714</v>
      </c>
      <c r="I1590" s="247" t="s">
        <v>276</v>
      </c>
      <c r="J1590" s="247" t="s">
        <v>1906</v>
      </c>
      <c r="K1590" s="247" t="s">
        <v>2292</v>
      </c>
      <c r="L1590" s="247" t="s">
        <v>1907</v>
      </c>
      <c r="M1590" s="250">
        <v>0.1</v>
      </c>
      <c r="N1590" s="251">
        <f t="shared" si="49"/>
        <v>20166.657072</v>
      </c>
    </row>
    <row r="1591" spans="1:14" ht="15">
      <c r="A1591" s="247" t="s">
        <v>274</v>
      </c>
      <c r="B1591" s="247" t="s">
        <v>275</v>
      </c>
      <c r="C1591" s="248">
        <v>81804.02148</v>
      </c>
      <c r="D1591" s="248">
        <v>207624.42</v>
      </c>
      <c r="E1591" s="249">
        <f t="shared" si="48"/>
        <v>125820.39852000002</v>
      </c>
      <c r="F1591" s="247" t="s">
        <v>2291</v>
      </c>
      <c r="G1591" s="247" t="s">
        <v>1713</v>
      </c>
      <c r="H1591" s="247" t="s">
        <v>1714</v>
      </c>
      <c r="I1591" s="247" t="s">
        <v>276</v>
      </c>
      <c r="J1591" s="247" t="s">
        <v>1906</v>
      </c>
      <c r="K1591" s="247" t="s">
        <v>2292</v>
      </c>
      <c r="L1591" s="247" t="s">
        <v>1907</v>
      </c>
      <c r="M1591" s="250">
        <v>0.1</v>
      </c>
      <c r="N1591" s="251">
        <f t="shared" si="49"/>
        <v>12582.039852000002</v>
      </c>
    </row>
    <row r="1592" spans="1:14" ht="15">
      <c r="A1592" s="247" t="s">
        <v>274</v>
      </c>
      <c r="B1592" s="247" t="s">
        <v>275</v>
      </c>
      <c r="C1592" s="248">
        <v>18902.228799999997</v>
      </c>
      <c r="D1592" s="248">
        <v>47975.2</v>
      </c>
      <c r="E1592" s="249">
        <f t="shared" si="48"/>
        <v>29072.9712</v>
      </c>
      <c r="F1592" s="247" t="s">
        <v>2291</v>
      </c>
      <c r="G1592" s="247" t="s">
        <v>1713</v>
      </c>
      <c r="H1592" s="247" t="s">
        <v>1714</v>
      </c>
      <c r="I1592" s="247" t="s">
        <v>276</v>
      </c>
      <c r="J1592" s="247" t="s">
        <v>1906</v>
      </c>
      <c r="K1592" s="247" t="s">
        <v>2292</v>
      </c>
      <c r="L1592" s="247" t="s">
        <v>1907</v>
      </c>
      <c r="M1592" s="250">
        <v>0.1</v>
      </c>
      <c r="N1592" s="251">
        <f t="shared" si="49"/>
        <v>2907.29712</v>
      </c>
    </row>
    <row r="1593" spans="1:14" ht="15">
      <c r="A1593" s="247" t="s">
        <v>274</v>
      </c>
      <c r="B1593" s="247" t="s">
        <v>275</v>
      </c>
      <c r="C1593" s="248">
        <v>3028.284</v>
      </c>
      <c r="D1593" s="248">
        <v>7686</v>
      </c>
      <c r="E1593" s="249">
        <f t="shared" si="48"/>
        <v>4657.716</v>
      </c>
      <c r="F1593" s="247" t="s">
        <v>2291</v>
      </c>
      <c r="G1593" s="247" t="s">
        <v>1713</v>
      </c>
      <c r="H1593" s="247" t="s">
        <v>1714</v>
      </c>
      <c r="I1593" s="247" t="s">
        <v>276</v>
      </c>
      <c r="J1593" s="247" t="s">
        <v>1906</v>
      </c>
      <c r="K1593" s="247" t="s">
        <v>2292</v>
      </c>
      <c r="L1593" s="247" t="s">
        <v>1907</v>
      </c>
      <c r="M1593" s="250">
        <v>0.1</v>
      </c>
      <c r="N1593" s="251">
        <f t="shared" si="49"/>
        <v>465.77160000000003</v>
      </c>
    </row>
    <row r="1594" spans="1:14" ht="15">
      <c r="A1594" s="247" t="s">
        <v>274</v>
      </c>
      <c r="B1594" s="247" t="s">
        <v>275</v>
      </c>
      <c r="C1594" s="248">
        <v>5248.08</v>
      </c>
      <c r="D1594" s="248">
        <v>13320</v>
      </c>
      <c r="E1594" s="249">
        <f t="shared" si="48"/>
        <v>8071.92</v>
      </c>
      <c r="F1594" s="247" t="s">
        <v>2291</v>
      </c>
      <c r="G1594" s="247" t="s">
        <v>1713</v>
      </c>
      <c r="H1594" s="247" t="s">
        <v>1714</v>
      </c>
      <c r="I1594" s="247" t="s">
        <v>276</v>
      </c>
      <c r="J1594" s="247" t="s">
        <v>1906</v>
      </c>
      <c r="K1594" s="247" t="s">
        <v>2292</v>
      </c>
      <c r="L1594" s="247" t="s">
        <v>1907</v>
      </c>
      <c r="M1594" s="250">
        <v>0.1</v>
      </c>
      <c r="N1594" s="251">
        <f t="shared" si="49"/>
        <v>807.192</v>
      </c>
    </row>
    <row r="1595" spans="1:14" ht="15">
      <c r="A1595" s="247" t="s">
        <v>274</v>
      </c>
      <c r="B1595" s="247" t="s">
        <v>275</v>
      </c>
      <c r="C1595" s="248">
        <v>11263.7705</v>
      </c>
      <c r="D1595" s="248">
        <v>28588.25</v>
      </c>
      <c r="E1595" s="249">
        <f t="shared" si="48"/>
        <v>17324.4795</v>
      </c>
      <c r="F1595" s="247" t="s">
        <v>2291</v>
      </c>
      <c r="G1595" s="247" t="s">
        <v>1713</v>
      </c>
      <c r="H1595" s="247" t="s">
        <v>1714</v>
      </c>
      <c r="I1595" s="247" t="s">
        <v>276</v>
      </c>
      <c r="J1595" s="247" t="s">
        <v>1906</v>
      </c>
      <c r="K1595" s="247" t="s">
        <v>2292</v>
      </c>
      <c r="L1595" s="247" t="s">
        <v>1907</v>
      </c>
      <c r="M1595" s="250">
        <v>0.1</v>
      </c>
      <c r="N1595" s="251">
        <f t="shared" si="49"/>
        <v>1732.4479500000002</v>
      </c>
    </row>
    <row r="1596" spans="1:14" ht="15">
      <c r="A1596" s="247" t="s">
        <v>274</v>
      </c>
      <c r="B1596" s="247" t="s">
        <v>275</v>
      </c>
      <c r="C1596" s="248">
        <v>15509.2</v>
      </c>
      <c r="D1596" s="248">
        <v>15509.2</v>
      </c>
      <c r="E1596" s="249">
        <f t="shared" si="48"/>
        <v>0</v>
      </c>
      <c r="F1596" s="247" t="s">
        <v>2291</v>
      </c>
      <c r="G1596" s="247" t="s">
        <v>1713</v>
      </c>
      <c r="H1596" s="247" t="s">
        <v>1714</v>
      </c>
      <c r="I1596" s="247" t="s">
        <v>276</v>
      </c>
      <c r="J1596" s="247" t="s">
        <v>1906</v>
      </c>
      <c r="K1596" s="247" t="s">
        <v>2292</v>
      </c>
      <c r="L1596" s="247" t="s">
        <v>1907</v>
      </c>
      <c r="M1596" s="250">
        <v>0.1</v>
      </c>
      <c r="N1596" s="251">
        <f t="shared" si="49"/>
        <v>0</v>
      </c>
    </row>
    <row r="1597" spans="1:14" ht="15">
      <c r="A1597" s="247" t="s">
        <v>274</v>
      </c>
      <c r="B1597" s="247" t="s">
        <v>275</v>
      </c>
      <c r="C1597" s="248">
        <v>26900</v>
      </c>
      <c r="D1597" s="248">
        <v>26900</v>
      </c>
      <c r="E1597" s="249">
        <f t="shared" si="48"/>
        <v>0</v>
      </c>
      <c r="F1597" s="247" t="s">
        <v>2291</v>
      </c>
      <c r="G1597" s="247" t="s">
        <v>1713</v>
      </c>
      <c r="H1597" s="247" t="s">
        <v>1714</v>
      </c>
      <c r="I1597" s="247" t="s">
        <v>276</v>
      </c>
      <c r="J1597" s="247" t="s">
        <v>1906</v>
      </c>
      <c r="K1597" s="247" t="s">
        <v>2292</v>
      </c>
      <c r="L1597" s="247" t="s">
        <v>1907</v>
      </c>
      <c r="M1597" s="250">
        <v>0.1</v>
      </c>
      <c r="N1597" s="251">
        <f t="shared" si="49"/>
        <v>0</v>
      </c>
    </row>
    <row r="1598" spans="1:14" ht="15">
      <c r="A1598" s="247" t="s">
        <v>277</v>
      </c>
      <c r="B1598" s="247" t="s">
        <v>278</v>
      </c>
      <c r="C1598" s="248">
        <v>0</v>
      </c>
      <c r="D1598" s="248">
        <v>369903.33</v>
      </c>
      <c r="E1598" s="249">
        <f t="shared" si="48"/>
        <v>369903.33</v>
      </c>
      <c r="F1598" s="247" t="s">
        <v>2291</v>
      </c>
      <c r="G1598" s="247" t="s">
        <v>1713</v>
      </c>
      <c r="H1598" s="247" t="s">
        <v>1714</v>
      </c>
      <c r="I1598" s="247" t="s">
        <v>276</v>
      </c>
      <c r="J1598" s="247" t="s">
        <v>1906</v>
      </c>
      <c r="K1598" s="247" t="s">
        <v>2292</v>
      </c>
      <c r="L1598" s="247" t="s">
        <v>1907</v>
      </c>
      <c r="M1598" s="250">
        <v>0.1</v>
      </c>
      <c r="N1598" s="251">
        <f t="shared" si="49"/>
        <v>36990.333000000006</v>
      </c>
    </row>
    <row r="1599" spans="1:14" ht="15">
      <c r="A1599" s="247" t="s">
        <v>277</v>
      </c>
      <c r="B1599" s="247" t="s">
        <v>278</v>
      </c>
      <c r="C1599" s="248">
        <v>0</v>
      </c>
      <c r="D1599" s="248">
        <v>244292.4</v>
      </c>
      <c r="E1599" s="249">
        <f t="shared" si="48"/>
        <v>244292.4</v>
      </c>
      <c r="F1599" s="247" t="s">
        <v>2291</v>
      </c>
      <c r="G1599" s="247" t="s">
        <v>1713</v>
      </c>
      <c r="H1599" s="247" t="s">
        <v>1714</v>
      </c>
      <c r="I1599" s="247" t="s">
        <v>276</v>
      </c>
      <c r="J1599" s="247" t="s">
        <v>1906</v>
      </c>
      <c r="K1599" s="247" t="s">
        <v>2292</v>
      </c>
      <c r="L1599" s="247" t="s">
        <v>1907</v>
      </c>
      <c r="M1599" s="250">
        <v>0.1</v>
      </c>
      <c r="N1599" s="251">
        <f t="shared" si="49"/>
        <v>24429.24</v>
      </c>
    </row>
    <row r="1600" spans="1:14" ht="15">
      <c r="A1600" s="247" t="s">
        <v>277</v>
      </c>
      <c r="B1600" s="247" t="s">
        <v>278</v>
      </c>
      <c r="C1600" s="248">
        <v>0</v>
      </c>
      <c r="D1600" s="248">
        <v>42631.68</v>
      </c>
      <c r="E1600" s="249">
        <f t="shared" si="48"/>
        <v>42631.68</v>
      </c>
      <c r="F1600" s="247" t="s">
        <v>2291</v>
      </c>
      <c r="G1600" s="247" t="s">
        <v>1713</v>
      </c>
      <c r="H1600" s="247" t="s">
        <v>1714</v>
      </c>
      <c r="I1600" s="247" t="s">
        <v>276</v>
      </c>
      <c r="J1600" s="247" t="s">
        <v>1906</v>
      </c>
      <c r="K1600" s="247" t="s">
        <v>2292</v>
      </c>
      <c r="L1600" s="247" t="s">
        <v>1907</v>
      </c>
      <c r="M1600" s="250">
        <v>0.1</v>
      </c>
      <c r="N1600" s="251">
        <f t="shared" si="49"/>
        <v>4263.168000000001</v>
      </c>
    </row>
    <row r="1601" spans="1:14" ht="15">
      <c r="A1601" s="247" t="s">
        <v>277</v>
      </c>
      <c r="B1601" s="247" t="s">
        <v>278</v>
      </c>
      <c r="C1601" s="248">
        <v>0</v>
      </c>
      <c r="D1601" s="248">
        <v>2958</v>
      </c>
      <c r="E1601" s="249">
        <f t="shared" si="48"/>
        <v>2958</v>
      </c>
      <c r="F1601" s="247" t="s">
        <v>2291</v>
      </c>
      <c r="G1601" s="247" t="s">
        <v>1713</v>
      </c>
      <c r="H1601" s="247" t="s">
        <v>1714</v>
      </c>
      <c r="I1601" s="247" t="s">
        <v>276</v>
      </c>
      <c r="J1601" s="247" t="s">
        <v>1906</v>
      </c>
      <c r="K1601" s="247" t="s">
        <v>2292</v>
      </c>
      <c r="L1601" s="247" t="s">
        <v>1907</v>
      </c>
      <c r="M1601" s="250">
        <v>0.1</v>
      </c>
      <c r="N1601" s="251">
        <f t="shared" si="49"/>
        <v>295.8</v>
      </c>
    </row>
    <row r="1602" spans="1:14" ht="15">
      <c r="A1602" s="247" t="s">
        <v>277</v>
      </c>
      <c r="B1602" s="247" t="s">
        <v>278</v>
      </c>
      <c r="C1602" s="248">
        <v>0</v>
      </c>
      <c r="D1602" s="248">
        <v>7248</v>
      </c>
      <c r="E1602" s="249">
        <f aca="true" t="shared" si="50" ref="E1602:E1665">+D1602-C1602</f>
        <v>7248</v>
      </c>
      <c r="F1602" s="247" t="s">
        <v>2291</v>
      </c>
      <c r="G1602" s="247" t="s">
        <v>1713</v>
      </c>
      <c r="H1602" s="247" t="s">
        <v>1714</v>
      </c>
      <c r="I1602" s="247" t="s">
        <v>276</v>
      </c>
      <c r="J1602" s="247" t="s">
        <v>1906</v>
      </c>
      <c r="K1602" s="247" t="s">
        <v>2292</v>
      </c>
      <c r="L1602" s="247" t="s">
        <v>1907</v>
      </c>
      <c r="M1602" s="250">
        <v>0.1</v>
      </c>
      <c r="N1602" s="251">
        <f aca="true" t="shared" si="51" ref="N1602:N1665">+M1602*E1602</f>
        <v>724.8000000000001</v>
      </c>
    </row>
    <row r="1603" spans="1:14" ht="15">
      <c r="A1603" s="247" t="s">
        <v>277</v>
      </c>
      <c r="B1603" s="247" t="s">
        <v>278</v>
      </c>
      <c r="C1603" s="248">
        <v>0</v>
      </c>
      <c r="D1603" s="248">
        <v>31757.61</v>
      </c>
      <c r="E1603" s="249">
        <f t="shared" si="50"/>
        <v>31757.61</v>
      </c>
      <c r="F1603" s="247" t="s">
        <v>2291</v>
      </c>
      <c r="G1603" s="247" t="s">
        <v>1713</v>
      </c>
      <c r="H1603" s="247" t="s">
        <v>1714</v>
      </c>
      <c r="I1603" s="247" t="s">
        <v>276</v>
      </c>
      <c r="J1603" s="247" t="s">
        <v>1906</v>
      </c>
      <c r="K1603" s="247" t="s">
        <v>2292</v>
      </c>
      <c r="L1603" s="247" t="s">
        <v>1907</v>
      </c>
      <c r="M1603" s="250">
        <v>0.1</v>
      </c>
      <c r="N1603" s="251">
        <f t="shared" si="51"/>
        <v>3175.7610000000004</v>
      </c>
    </row>
    <row r="1604" spans="1:14" ht="15">
      <c r="A1604" s="247" t="s">
        <v>279</v>
      </c>
      <c r="B1604" s="247" t="s">
        <v>280</v>
      </c>
      <c r="C1604" s="248">
        <v>0</v>
      </c>
      <c r="D1604" s="248">
        <v>378470.43</v>
      </c>
      <c r="E1604" s="249">
        <f t="shared" si="50"/>
        <v>378470.43</v>
      </c>
      <c r="F1604" s="247" t="s">
        <v>2291</v>
      </c>
      <c r="G1604" s="247" t="s">
        <v>1713</v>
      </c>
      <c r="H1604" s="247" t="s">
        <v>1714</v>
      </c>
      <c r="I1604" s="247" t="s">
        <v>276</v>
      </c>
      <c r="J1604" s="247" t="s">
        <v>1906</v>
      </c>
      <c r="K1604" s="247" t="s">
        <v>2292</v>
      </c>
      <c r="L1604" s="247" t="s">
        <v>1907</v>
      </c>
      <c r="M1604" s="250">
        <v>0.1</v>
      </c>
      <c r="N1604" s="251">
        <f t="shared" si="51"/>
        <v>37847.043</v>
      </c>
    </row>
    <row r="1605" spans="1:14" ht="15">
      <c r="A1605" s="247" t="s">
        <v>279</v>
      </c>
      <c r="B1605" s="247" t="s">
        <v>280</v>
      </c>
      <c r="C1605" s="248">
        <v>0</v>
      </c>
      <c r="D1605" s="248">
        <v>249944</v>
      </c>
      <c r="E1605" s="249">
        <f t="shared" si="50"/>
        <v>249944</v>
      </c>
      <c r="F1605" s="247" t="s">
        <v>2291</v>
      </c>
      <c r="G1605" s="247" t="s">
        <v>1713</v>
      </c>
      <c r="H1605" s="247" t="s">
        <v>1714</v>
      </c>
      <c r="I1605" s="247" t="s">
        <v>276</v>
      </c>
      <c r="J1605" s="247" t="s">
        <v>1906</v>
      </c>
      <c r="K1605" s="247" t="s">
        <v>2292</v>
      </c>
      <c r="L1605" s="247" t="s">
        <v>1907</v>
      </c>
      <c r="M1605" s="250">
        <v>0.1</v>
      </c>
      <c r="N1605" s="251">
        <f t="shared" si="51"/>
        <v>24994.4</v>
      </c>
    </row>
    <row r="1606" spans="1:14" ht="15">
      <c r="A1606" s="247" t="s">
        <v>279</v>
      </c>
      <c r="B1606" s="247" t="s">
        <v>280</v>
      </c>
      <c r="C1606" s="248">
        <v>0</v>
      </c>
      <c r="D1606" s="248">
        <v>43621.76</v>
      </c>
      <c r="E1606" s="249">
        <f t="shared" si="50"/>
        <v>43621.76</v>
      </c>
      <c r="F1606" s="247" t="s">
        <v>2291</v>
      </c>
      <c r="G1606" s="247" t="s">
        <v>1713</v>
      </c>
      <c r="H1606" s="247" t="s">
        <v>1714</v>
      </c>
      <c r="I1606" s="247" t="s">
        <v>276</v>
      </c>
      <c r="J1606" s="247" t="s">
        <v>1906</v>
      </c>
      <c r="K1606" s="247" t="s">
        <v>2292</v>
      </c>
      <c r="L1606" s="247" t="s">
        <v>1907</v>
      </c>
      <c r="M1606" s="250">
        <v>0.1</v>
      </c>
      <c r="N1606" s="251">
        <f t="shared" si="51"/>
        <v>4362.176</v>
      </c>
    </row>
    <row r="1607" spans="1:14" ht="15">
      <c r="A1607" s="247" t="s">
        <v>279</v>
      </c>
      <c r="B1607" s="247" t="s">
        <v>280</v>
      </c>
      <c r="C1607" s="248">
        <v>0</v>
      </c>
      <c r="D1607" s="248">
        <v>2770</v>
      </c>
      <c r="E1607" s="249">
        <f t="shared" si="50"/>
        <v>2770</v>
      </c>
      <c r="F1607" s="247" t="s">
        <v>2291</v>
      </c>
      <c r="G1607" s="247" t="s">
        <v>1713</v>
      </c>
      <c r="H1607" s="247" t="s">
        <v>1714</v>
      </c>
      <c r="I1607" s="247" t="s">
        <v>276</v>
      </c>
      <c r="J1607" s="247" t="s">
        <v>1906</v>
      </c>
      <c r="K1607" s="247" t="s">
        <v>2292</v>
      </c>
      <c r="L1607" s="247" t="s">
        <v>1907</v>
      </c>
      <c r="M1607" s="250">
        <v>0.1</v>
      </c>
      <c r="N1607" s="251">
        <f t="shared" si="51"/>
        <v>277</v>
      </c>
    </row>
    <row r="1608" spans="1:14" ht="15">
      <c r="A1608" s="247" t="s">
        <v>279</v>
      </c>
      <c r="B1608" s="247" t="s">
        <v>280</v>
      </c>
      <c r="C1608" s="248">
        <v>0</v>
      </c>
      <c r="D1608" s="248">
        <v>7268</v>
      </c>
      <c r="E1608" s="249">
        <f t="shared" si="50"/>
        <v>7268</v>
      </c>
      <c r="F1608" s="247" t="s">
        <v>2291</v>
      </c>
      <c r="G1608" s="247" t="s">
        <v>1713</v>
      </c>
      <c r="H1608" s="247" t="s">
        <v>1714</v>
      </c>
      <c r="I1608" s="247" t="s">
        <v>276</v>
      </c>
      <c r="J1608" s="247" t="s">
        <v>1906</v>
      </c>
      <c r="K1608" s="247" t="s">
        <v>2292</v>
      </c>
      <c r="L1608" s="247" t="s">
        <v>1907</v>
      </c>
      <c r="M1608" s="250">
        <v>0.1</v>
      </c>
      <c r="N1608" s="251">
        <f t="shared" si="51"/>
        <v>726.8000000000001</v>
      </c>
    </row>
    <row r="1609" spans="1:14" ht="15">
      <c r="A1609" s="247" t="s">
        <v>281</v>
      </c>
      <c r="B1609" s="247" t="s">
        <v>282</v>
      </c>
      <c r="C1609" s="248">
        <v>0</v>
      </c>
      <c r="D1609" s="248">
        <v>322957.06</v>
      </c>
      <c r="E1609" s="249">
        <f t="shared" si="50"/>
        <v>322957.06</v>
      </c>
      <c r="F1609" s="247" t="s">
        <v>2291</v>
      </c>
      <c r="G1609" s="247" t="s">
        <v>1713</v>
      </c>
      <c r="H1609" s="247" t="s">
        <v>1714</v>
      </c>
      <c r="I1609" s="247" t="s">
        <v>276</v>
      </c>
      <c r="J1609" s="247" t="s">
        <v>1906</v>
      </c>
      <c r="K1609" s="247" t="s">
        <v>1891</v>
      </c>
      <c r="L1609" s="247" t="s">
        <v>1907</v>
      </c>
      <c r="M1609" s="250">
        <v>0.1</v>
      </c>
      <c r="N1609" s="251">
        <f t="shared" si="51"/>
        <v>32295.706000000002</v>
      </c>
    </row>
    <row r="1610" spans="1:14" ht="15">
      <c r="A1610" s="247" t="s">
        <v>281</v>
      </c>
      <c r="B1610" s="247" t="s">
        <v>282</v>
      </c>
      <c r="C1610" s="248">
        <v>0</v>
      </c>
      <c r="D1610" s="248">
        <v>215687.16</v>
      </c>
      <c r="E1610" s="249">
        <f t="shared" si="50"/>
        <v>215687.16</v>
      </c>
      <c r="F1610" s="247" t="s">
        <v>2291</v>
      </c>
      <c r="G1610" s="247" t="s">
        <v>1713</v>
      </c>
      <c r="H1610" s="247" t="s">
        <v>1714</v>
      </c>
      <c r="I1610" s="247" t="s">
        <v>276</v>
      </c>
      <c r="J1610" s="247" t="s">
        <v>1906</v>
      </c>
      <c r="K1610" s="247" t="s">
        <v>1891</v>
      </c>
      <c r="L1610" s="247" t="s">
        <v>1907</v>
      </c>
      <c r="M1610" s="250">
        <v>0.1</v>
      </c>
      <c r="N1610" s="251">
        <f t="shared" si="51"/>
        <v>21568.716</v>
      </c>
    </row>
    <row r="1611" spans="1:14" ht="15">
      <c r="A1611" s="247" t="s">
        <v>281</v>
      </c>
      <c r="B1611" s="247" t="s">
        <v>282</v>
      </c>
      <c r="C1611" s="248">
        <v>0</v>
      </c>
      <c r="D1611" s="248">
        <v>33889.44</v>
      </c>
      <c r="E1611" s="249">
        <f t="shared" si="50"/>
        <v>33889.44</v>
      </c>
      <c r="F1611" s="247" t="s">
        <v>2291</v>
      </c>
      <c r="G1611" s="247" t="s">
        <v>1713</v>
      </c>
      <c r="H1611" s="247" t="s">
        <v>1714</v>
      </c>
      <c r="I1611" s="247" t="s">
        <v>276</v>
      </c>
      <c r="J1611" s="247" t="s">
        <v>1906</v>
      </c>
      <c r="K1611" s="247" t="s">
        <v>1891</v>
      </c>
      <c r="L1611" s="247" t="s">
        <v>1907</v>
      </c>
      <c r="M1611" s="250">
        <v>0.1</v>
      </c>
      <c r="N1611" s="251">
        <f t="shared" si="51"/>
        <v>3388.9440000000004</v>
      </c>
    </row>
    <row r="1612" spans="1:14" ht="15">
      <c r="A1612" s="247" t="s">
        <v>281</v>
      </c>
      <c r="B1612" s="247" t="s">
        <v>282</v>
      </c>
      <c r="C1612" s="248">
        <v>0</v>
      </c>
      <c r="D1612" s="248">
        <v>3696</v>
      </c>
      <c r="E1612" s="249">
        <f t="shared" si="50"/>
        <v>3696</v>
      </c>
      <c r="F1612" s="247" t="s">
        <v>2291</v>
      </c>
      <c r="G1612" s="247" t="s">
        <v>1713</v>
      </c>
      <c r="H1612" s="247" t="s">
        <v>1714</v>
      </c>
      <c r="I1612" s="247" t="s">
        <v>276</v>
      </c>
      <c r="J1612" s="247" t="s">
        <v>1906</v>
      </c>
      <c r="K1612" s="247" t="s">
        <v>1891</v>
      </c>
      <c r="L1612" s="247" t="s">
        <v>1907</v>
      </c>
      <c r="M1612" s="250">
        <v>0.1</v>
      </c>
      <c r="N1612" s="251">
        <f t="shared" si="51"/>
        <v>369.6</v>
      </c>
    </row>
    <row r="1613" spans="1:14" ht="15">
      <c r="A1613" s="247" t="s">
        <v>283</v>
      </c>
      <c r="B1613" s="247" t="s">
        <v>284</v>
      </c>
      <c r="C1613" s="248">
        <v>0</v>
      </c>
      <c r="D1613" s="248">
        <v>95401.78</v>
      </c>
      <c r="E1613" s="249">
        <f t="shared" si="50"/>
        <v>95401.78</v>
      </c>
      <c r="F1613" s="247" t="s">
        <v>2291</v>
      </c>
      <c r="G1613" s="247" t="s">
        <v>1713</v>
      </c>
      <c r="H1613" s="247" t="s">
        <v>1714</v>
      </c>
      <c r="I1613" s="247" t="s">
        <v>276</v>
      </c>
      <c r="J1613" s="247" t="s">
        <v>1906</v>
      </c>
      <c r="K1613" s="247" t="s">
        <v>1891</v>
      </c>
      <c r="L1613" s="247" t="s">
        <v>1907</v>
      </c>
      <c r="M1613" s="250">
        <v>0.1</v>
      </c>
      <c r="N1613" s="251">
        <f t="shared" si="51"/>
        <v>9540.178</v>
      </c>
    </row>
    <row r="1614" spans="1:14" ht="15">
      <c r="A1614" s="247" t="s">
        <v>283</v>
      </c>
      <c r="B1614" s="247" t="s">
        <v>284</v>
      </c>
      <c r="C1614" s="248">
        <v>0</v>
      </c>
      <c r="D1614" s="248">
        <v>99252.39</v>
      </c>
      <c r="E1614" s="249">
        <f t="shared" si="50"/>
        <v>99252.39</v>
      </c>
      <c r="F1614" s="247" t="s">
        <v>2291</v>
      </c>
      <c r="G1614" s="247" t="s">
        <v>1713</v>
      </c>
      <c r="H1614" s="247" t="s">
        <v>1714</v>
      </c>
      <c r="I1614" s="247" t="s">
        <v>276</v>
      </c>
      <c r="J1614" s="247" t="s">
        <v>1906</v>
      </c>
      <c r="K1614" s="247" t="s">
        <v>1891</v>
      </c>
      <c r="L1614" s="247" t="s">
        <v>1907</v>
      </c>
      <c r="M1614" s="250">
        <v>0.1</v>
      </c>
      <c r="N1614" s="251">
        <f t="shared" si="51"/>
        <v>9925.239000000001</v>
      </c>
    </row>
    <row r="1615" spans="1:14" ht="15">
      <c r="A1615" s="247" t="s">
        <v>283</v>
      </c>
      <c r="B1615" s="247" t="s">
        <v>284</v>
      </c>
      <c r="C1615" s="248">
        <v>0</v>
      </c>
      <c r="D1615" s="248">
        <v>1880</v>
      </c>
      <c r="E1615" s="249">
        <f t="shared" si="50"/>
        <v>1880</v>
      </c>
      <c r="F1615" s="247" t="s">
        <v>2291</v>
      </c>
      <c r="G1615" s="247" t="s">
        <v>1713</v>
      </c>
      <c r="H1615" s="247" t="s">
        <v>1714</v>
      </c>
      <c r="I1615" s="247" t="s">
        <v>276</v>
      </c>
      <c r="J1615" s="247" t="s">
        <v>1906</v>
      </c>
      <c r="K1615" s="247" t="s">
        <v>1891</v>
      </c>
      <c r="L1615" s="247" t="s">
        <v>1907</v>
      </c>
      <c r="M1615" s="250">
        <v>0.1</v>
      </c>
      <c r="N1615" s="251">
        <f t="shared" si="51"/>
        <v>188</v>
      </c>
    </row>
    <row r="1616" spans="1:14" ht="15">
      <c r="A1616" s="247" t="s">
        <v>285</v>
      </c>
      <c r="B1616" s="247" t="s">
        <v>286</v>
      </c>
      <c r="C1616" s="248">
        <v>25063.8372</v>
      </c>
      <c r="D1616" s="248">
        <v>63613.8</v>
      </c>
      <c r="E1616" s="249">
        <f t="shared" si="50"/>
        <v>38549.9628</v>
      </c>
      <c r="F1616" s="247" t="s">
        <v>2291</v>
      </c>
      <c r="G1616" s="247" t="s">
        <v>1713</v>
      </c>
      <c r="H1616" s="247" t="s">
        <v>1714</v>
      </c>
      <c r="I1616" s="247" t="s">
        <v>287</v>
      </c>
      <c r="J1616" s="247" t="s">
        <v>1906</v>
      </c>
      <c r="K1616" s="247" t="s">
        <v>1867</v>
      </c>
      <c r="L1616" s="247" t="s">
        <v>1907</v>
      </c>
      <c r="M1616" s="250">
        <v>0.1</v>
      </c>
      <c r="N1616" s="251">
        <f t="shared" si="51"/>
        <v>3854.9962800000003</v>
      </c>
    </row>
    <row r="1617" spans="1:14" ht="15">
      <c r="A1617" s="247" t="s">
        <v>285</v>
      </c>
      <c r="B1617" s="247" t="s">
        <v>286</v>
      </c>
      <c r="C1617" s="248">
        <v>10541.54092</v>
      </c>
      <c r="D1617" s="248">
        <v>26755.18</v>
      </c>
      <c r="E1617" s="249">
        <f t="shared" si="50"/>
        <v>16213.63908</v>
      </c>
      <c r="F1617" s="247" t="s">
        <v>2291</v>
      </c>
      <c r="G1617" s="247" t="s">
        <v>1713</v>
      </c>
      <c r="H1617" s="247" t="s">
        <v>1714</v>
      </c>
      <c r="I1617" s="247" t="s">
        <v>287</v>
      </c>
      <c r="J1617" s="247" t="s">
        <v>1906</v>
      </c>
      <c r="K1617" s="247" t="s">
        <v>1867</v>
      </c>
      <c r="L1617" s="247" t="s">
        <v>1907</v>
      </c>
      <c r="M1617" s="250">
        <v>0.1</v>
      </c>
      <c r="N1617" s="251">
        <f t="shared" si="51"/>
        <v>1621.3639080000003</v>
      </c>
    </row>
    <row r="1618" spans="1:14" ht="15">
      <c r="A1618" s="247" t="s">
        <v>285</v>
      </c>
      <c r="B1618" s="247" t="s">
        <v>286</v>
      </c>
      <c r="C1618" s="248">
        <v>788</v>
      </c>
      <c r="D1618" s="248">
        <v>2000</v>
      </c>
      <c r="E1618" s="249">
        <f t="shared" si="50"/>
        <v>1212</v>
      </c>
      <c r="F1618" s="247" t="s">
        <v>2291</v>
      </c>
      <c r="G1618" s="247" t="s">
        <v>1713</v>
      </c>
      <c r="H1618" s="247" t="s">
        <v>1714</v>
      </c>
      <c r="I1618" s="247" t="s">
        <v>287</v>
      </c>
      <c r="J1618" s="247" t="s">
        <v>1906</v>
      </c>
      <c r="K1618" s="247" t="s">
        <v>1867</v>
      </c>
      <c r="L1618" s="247" t="s">
        <v>1907</v>
      </c>
      <c r="M1618" s="250">
        <v>0.1</v>
      </c>
      <c r="N1618" s="251">
        <f t="shared" si="51"/>
        <v>121.2</v>
      </c>
    </row>
    <row r="1619" spans="1:14" ht="15">
      <c r="A1619" s="247" t="s">
        <v>285</v>
      </c>
      <c r="B1619" s="247" t="s">
        <v>286</v>
      </c>
      <c r="C1619" s="248">
        <v>1182</v>
      </c>
      <c r="D1619" s="248">
        <v>3000</v>
      </c>
      <c r="E1619" s="249">
        <f t="shared" si="50"/>
        <v>1818</v>
      </c>
      <c r="F1619" s="247" t="s">
        <v>2291</v>
      </c>
      <c r="G1619" s="247" t="s">
        <v>1713</v>
      </c>
      <c r="H1619" s="247" t="s">
        <v>1714</v>
      </c>
      <c r="I1619" s="247" t="s">
        <v>287</v>
      </c>
      <c r="J1619" s="247" t="s">
        <v>1906</v>
      </c>
      <c r="K1619" s="247" t="s">
        <v>1867</v>
      </c>
      <c r="L1619" s="247" t="s">
        <v>1907</v>
      </c>
      <c r="M1619" s="250">
        <v>0.1</v>
      </c>
      <c r="N1619" s="251">
        <f t="shared" si="51"/>
        <v>181.8</v>
      </c>
    </row>
    <row r="1620" spans="1:14" ht="15">
      <c r="A1620" s="247" t="s">
        <v>288</v>
      </c>
      <c r="B1620" s="247" t="s">
        <v>289</v>
      </c>
      <c r="C1620" s="248">
        <v>0</v>
      </c>
      <c r="D1620" s="248">
        <v>48839.5</v>
      </c>
      <c r="E1620" s="249">
        <f t="shared" si="50"/>
        <v>48839.5</v>
      </c>
      <c r="F1620" s="247" t="s">
        <v>2291</v>
      </c>
      <c r="G1620" s="247" t="s">
        <v>1713</v>
      </c>
      <c r="H1620" s="247" t="s">
        <v>1714</v>
      </c>
      <c r="I1620" s="247" t="s">
        <v>287</v>
      </c>
      <c r="J1620" s="247" t="s">
        <v>1906</v>
      </c>
      <c r="K1620" s="247" t="s">
        <v>1867</v>
      </c>
      <c r="L1620" s="247" t="s">
        <v>1907</v>
      </c>
      <c r="M1620" s="250">
        <v>0.1</v>
      </c>
      <c r="N1620" s="251">
        <f t="shared" si="51"/>
        <v>4883.95</v>
      </c>
    </row>
    <row r="1621" spans="1:14" ht="15">
      <c r="A1621" s="247" t="s">
        <v>288</v>
      </c>
      <c r="B1621" s="247" t="s">
        <v>289</v>
      </c>
      <c r="C1621" s="248">
        <v>0</v>
      </c>
      <c r="D1621" s="248">
        <v>22146.87</v>
      </c>
      <c r="E1621" s="249">
        <f t="shared" si="50"/>
        <v>22146.87</v>
      </c>
      <c r="F1621" s="247" t="s">
        <v>2291</v>
      </c>
      <c r="G1621" s="247" t="s">
        <v>1713</v>
      </c>
      <c r="H1621" s="247" t="s">
        <v>1714</v>
      </c>
      <c r="I1621" s="247" t="s">
        <v>287</v>
      </c>
      <c r="J1621" s="247" t="s">
        <v>1906</v>
      </c>
      <c r="K1621" s="247" t="s">
        <v>1867</v>
      </c>
      <c r="L1621" s="247" t="s">
        <v>1907</v>
      </c>
      <c r="M1621" s="250">
        <v>0.1</v>
      </c>
      <c r="N1621" s="251">
        <f t="shared" si="51"/>
        <v>2214.687</v>
      </c>
    </row>
    <row r="1622" spans="1:14" ht="15">
      <c r="A1622" s="247" t="s">
        <v>288</v>
      </c>
      <c r="B1622" s="247" t="s">
        <v>289</v>
      </c>
      <c r="C1622" s="248">
        <v>0</v>
      </c>
      <c r="D1622" s="248">
        <v>2034</v>
      </c>
      <c r="E1622" s="249">
        <f t="shared" si="50"/>
        <v>2034</v>
      </c>
      <c r="F1622" s="247" t="s">
        <v>2291</v>
      </c>
      <c r="G1622" s="247" t="s">
        <v>1713</v>
      </c>
      <c r="H1622" s="247" t="s">
        <v>1714</v>
      </c>
      <c r="I1622" s="247" t="s">
        <v>287</v>
      </c>
      <c r="J1622" s="247" t="s">
        <v>1906</v>
      </c>
      <c r="K1622" s="247" t="s">
        <v>1867</v>
      </c>
      <c r="L1622" s="247" t="s">
        <v>1907</v>
      </c>
      <c r="M1622" s="250">
        <v>0.1</v>
      </c>
      <c r="N1622" s="251">
        <f t="shared" si="51"/>
        <v>203.4</v>
      </c>
    </row>
    <row r="1623" spans="1:14" ht="15">
      <c r="A1623" s="247" t="s">
        <v>290</v>
      </c>
      <c r="B1623" s="247" t="s">
        <v>291</v>
      </c>
      <c r="C1623" s="248">
        <v>0</v>
      </c>
      <c r="D1623" s="248">
        <v>34002</v>
      </c>
      <c r="E1623" s="249">
        <f t="shared" si="50"/>
        <v>34002</v>
      </c>
      <c r="F1623" s="247" t="s">
        <v>2291</v>
      </c>
      <c r="G1623" s="247" t="s">
        <v>1713</v>
      </c>
      <c r="H1623" s="247" t="s">
        <v>1714</v>
      </c>
      <c r="I1623" s="247" t="s">
        <v>287</v>
      </c>
      <c r="J1623" s="247" t="s">
        <v>1906</v>
      </c>
      <c r="K1623" s="247" t="s">
        <v>1867</v>
      </c>
      <c r="L1623" s="247" t="s">
        <v>1907</v>
      </c>
      <c r="M1623" s="250">
        <v>0.1</v>
      </c>
      <c r="N1623" s="251">
        <f t="shared" si="51"/>
        <v>3400.2000000000003</v>
      </c>
    </row>
    <row r="1624" spans="1:14" ht="15">
      <c r="A1624" s="247" t="s">
        <v>290</v>
      </c>
      <c r="B1624" s="247" t="s">
        <v>291</v>
      </c>
      <c r="C1624" s="248">
        <v>0</v>
      </c>
      <c r="D1624" s="248">
        <v>14444.32</v>
      </c>
      <c r="E1624" s="249">
        <f t="shared" si="50"/>
        <v>14444.32</v>
      </c>
      <c r="F1624" s="247" t="s">
        <v>2291</v>
      </c>
      <c r="G1624" s="247" t="s">
        <v>1713</v>
      </c>
      <c r="H1624" s="247" t="s">
        <v>1714</v>
      </c>
      <c r="I1624" s="247" t="s">
        <v>287</v>
      </c>
      <c r="J1624" s="247" t="s">
        <v>1906</v>
      </c>
      <c r="K1624" s="247" t="s">
        <v>1867</v>
      </c>
      <c r="L1624" s="247" t="s">
        <v>1907</v>
      </c>
      <c r="M1624" s="250">
        <v>0.1</v>
      </c>
      <c r="N1624" s="251">
        <f t="shared" si="51"/>
        <v>1444.432</v>
      </c>
    </row>
    <row r="1625" spans="1:14" ht="15">
      <c r="A1625" s="247" t="s">
        <v>290</v>
      </c>
      <c r="B1625" s="247" t="s">
        <v>291</v>
      </c>
      <c r="C1625" s="248">
        <v>0</v>
      </c>
      <c r="D1625" s="248">
        <v>2068</v>
      </c>
      <c r="E1625" s="249">
        <f t="shared" si="50"/>
        <v>2068</v>
      </c>
      <c r="F1625" s="247" t="s">
        <v>2291</v>
      </c>
      <c r="G1625" s="247" t="s">
        <v>1713</v>
      </c>
      <c r="H1625" s="247" t="s">
        <v>1714</v>
      </c>
      <c r="I1625" s="247" t="s">
        <v>287</v>
      </c>
      <c r="J1625" s="247" t="s">
        <v>1906</v>
      </c>
      <c r="K1625" s="247" t="s">
        <v>1867</v>
      </c>
      <c r="L1625" s="247" t="s">
        <v>1907</v>
      </c>
      <c r="M1625" s="250">
        <v>0.1</v>
      </c>
      <c r="N1625" s="251">
        <f t="shared" si="51"/>
        <v>206.8</v>
      </c>
    </row>
    <row r="1626" spans="1:14" ht="15">
      <c r="A1626" s="247" t="s">
        <v>292</v>
      </c>
      <c r="B1626" s="247" t="s">
        <v>293</v>
      </c>
      <c r="C1626" s="248">
        <v>0</v>
      </c>
      <c r="D1626" s="248">
        <v>34560</v>
      </c>
      <c r="E1626" s="249">
        <f t="shared" si="50"/>
        <v>34560</v>
      </c>
      <c r="F1626" s="247" t="s">
        <v>2291</v>
      </c>
      <c r="G1626" s="247" t="s">
        <v>1713</v>
      </c>
      <c r="H1626" s="247" t="s">
        <v>1714</v>
      </c>
      <c r="I1626" s="247" t="s">
        <v>287</v>
      </c>
      <c r="J1626" s="247" t="s">
        <v>1906</v>
      </c>
      <c r="K1626" s="247" t="s">
        <v>1867</v>
      </c>
      <c r="L1626" s="247" t="s">
        <v>1907</v>
      </c>
      <c r="M1626" s="250">
        <v>0.1</v>
      </c>
      <c r="N1626" s="251">
        <f t="shared" si="51"/>
        <v>3456</v>
      </c>
    </row>
    <row r="1627" spans="1:14" ht="15">
      <c r="A1627" s="247" t="s">
        <v>292</v>
      </c>
      <c r="B1627" s="247" t="s">
        <v>293</v>
      </c>
      <c r="C1627" s="248">
        <v>0</v>
      </c>
      <c r="D1627" s="248">
        <v>0</v>
      </c>
      <c r="E1627" s="249">
        <f t="shared" si="50"/>
        <v>0</v>
      </c>
      <c r="F1627" s="247" t="s">
        <v>2291</v>
      </c>
      <c r="G1627" s="247" t="s">
        <v>1713</v>
      </c>
      <c r="H1627" s="247" t="s">
        <v>1714</v>
      </c>
      <c r="I1627" s="247" t="s">
        <v>287</v>
      </c>
      <c r="J1627" s="247" t="s">
        <v>1906</v>
      </c>
      <c r="K1627" s="247" t="s">
        <v>1867</v>
      </c>
      <c r="L1627" s="247" t="s">
        <v>1907</v>
      </c>
      <c r="M1627" s="250">
        <v>0.1</v>
      </c>
      <c r="N1627" s="251">
        <f t="shared" si="51"/>
        <v>0</v>
      </c>
    </row>
    <row r="1628" spans="1:14" ht="15">
      <c r="A1628" s="247" t="s">
        <v>292</v>
      </c>
      <c r="B1628" s="247" t="s">
        <v>293</v>
      </c>
      <c r="C1628" s="248">
        <v>0</v>
      </c>
      <c r="D1628" s="248">
        <v>2104</v>
      </c>
      <c r="E1628" s="249">
        <f t="shared" si="50"/>
        <v>2104</v>
      </c>
      <c r="F1628" s="247" t="s">
        <v>2291</v>
      </c>
      <c r="G1628" s="247" t="s">
        <v>1713</v>
      </c>
      <c r="H1628" s="247" t="s">
        <v>1714</v>
      </c>
      <c r="I1628" s="247" t="s">
        <v>287</v>
      </c>
      <c r="J1628" s="247" t="s">
        <v>1906</v>
      </c>
      <c r="K1628" s="247" t="s">
        <v>1867</v>
      </c>
      <c r="L1628" s="247" t="s">
        <v>1907</v>
      </c>
      <c r="M1628" s="250">
        <v>0.1</v>
      </c>
      <c r="N1628" s="251">
        <f t="shared" si="51"/>
        <v>210.4</v>
      </c>
    </row>
    <row r="1629" spans="1:14" ht="15">
      <c r="A1629" s="247" t="s">
        <v>294</v>
      </c>
      <c r="B1629" s="247" t="s">
        <v>295</v>
      </c>
      <c r="C1629" s="248">
        <v>106777.94</v>
      </c>
      <c r="D1629" s="248">
        <v>271010</v>
      </c>
      <c r="E1629" s="249">
        <f t="shared" si="50"/>
        <v>164232.06</v>
      </c>
      <c r="F1629" s="247" t="s">
        <v>2291</v>
      </c>
      <c r="G1629" s="247" t="s">
        <v>1716</v>
      </c>
      <c r="H1629" s="247" t="s">
        <v>1715</v>
      </c>
      <c r="I1629" s="247" t="s">
        <v>296</v>
      </c>
      <c r="J1629" s="247" t="s">
        <v>1906</v>
      </c>
      <c r="K1629" s="247" t="s">
        <v>1910</v>
      </c>
      <c r="L1629" s="247" t="s">
        <v>1907</v>
      </c>
      <c r="M1629" s="250">
        <v>0.1</v>
      </c>
      <c r="N1629" s="251">
        <f t="shared" si="51"/>
        <v>16423.206000000002</v>
      </c>
    </row>
    <row r="1630" spans="1:14" ht="15">
      <c r="A1630" s="247" t="s">
        <v>294</v>
      </c>
      <c r="B1630" s="247" t="s">
        <v>295</v>
      </c>
      <c r="C1630" s="248">
        <v>4592.07</v>
      </c>
      <c r="D1630" s="248">
        <v>11655</v>
      </c>
      <c r="E1630" s="249">
        <f t="shared" si="50"/>
        <v>7062.93</v>
      </c>
      <c r="F1630" s="247" t="s">
        <v>2291</v>
      </c>
      <c r="G1630" s="247" t="s">
        <v>1716</v>
      </c>
      <c r="H1630" s="247" t="s">
        <v>1715</v>
      </c>
      <c r="I1630" s="247" t="s">
        <v>296</v>
      </c>
      <c r="J1630" s="247" t="s">
        <v>1906</v>
      </c>
      <c r="K1630" s="247" t="s">
        <v>1910</v>
      </c>
      <c r="L1630" s="247" t="s">
        <v>1907</v>
      </c>
      <c r="M1630" s="250">
        <v>0.1</v>
      </c>
      <c r="N1630" s="251">
        <f t="shared" si="51"/>
        <v>706.2930000000001</v>
      </c>
    </row>
    <row r="1631" spans="1:14" ht="15">
      <c r="A1631" s="247" t="s">
        <v>294</v>
      </c>
      <c r="B1631" s="247" t="s">
        <v>295</v>
      </c>
      <c r="C1631" s="248">
        <v>43611.7812</v>
      </c>
      <c r="D1631" s="248">
        <v>110689.8</v>
      </c>
      <c r="E1631" s="249">
        <f t="shared" si="50"/>
        <v>67078.0188</v>
      </c>
      <c r="F1631" s="247" t="s">
        <v>2291</v>
      </c>
      <c r="G1631" s="247" t="s">
        <v>1716</v>
      </c>
      <c r="H1631" s="247" t="s">
        <v>1715</v>
      </c>
      <c r="I1631" s="247" t="s">
        <v>296</v>
      </c>
      <c r="J1631" s="247" t="s">
        <v>1906</v>
      </c>
      <c r="K1631" s="247" t="s">
        <v>1910</v>
      </c>
      <c r="L1631" s="247" t="s">
        <v>1907</v>
      </c>
      <c r="M1631" s="250">
        <v>0.1</v>
      </c>
      <c r="N1631" s="251">
        <f t="shared" si="51"/>
        <v>6707.801880000001</v>
      </c>
    </row>
    <row r="1632" spans="1:14" ht="15">
      <c r="A1632" s="247" t="s">
        <v>294</v>
      </c>
      <c r="B1632" s="247" t="s">
        <v>295</v>
      </c>
      <c r="C1632" s="248">
        <v>5705.1594</v>
      </c>
      <c r="D1632" s="248">
        <v>14480.1</v>
      </c>
      <c r="E1632" s="249">
        <f t="shared" si="50"/>
        <v>8774.940600000002</v>
      </c>
      <c r="F1632" s="247" t="s">
        <v>2291</v>
      </c>
      <c r="G1632" s="247" t="s">
        <v>1716</v>
      </c>
      <c r="H1632" s="247" t="s">
        <v>1715</v>
      </c>
      <c r="I1632" s="247" t="s">
        <v>296</v>
      </c>
      <c r="J1632" s="247" t="s">
        <v>1906</v>
      </c>
      <c r="K1632" s="247" t="s">
        <v>1910</v>
      </c>
      <c r="L1632" s="247" t="s">
        <v>1907</v>
      </c>
      <c r="M1632" s="250">
        <v>0.1</v>
      </c>
      <c r="N1632" s="251">
        <f t="shared" si="51"/>
        <v>877.4940600000002</v>
      </c>
    </row>
    <row r="1633" spans="1:14" ht="15">
      <c r="A1633" s="247" t="s">
        <v>294</v>
      </c>
      <c r="B1633" s="247" t="s">
        <v>295</v>
      </c>
      <c r="C1633" s="248">
        <v>5435.6712800000005</v>
      </c>
      <c r="D1633" s="248">
        <v>13796.12</v>
      </c>
      <c r="E1633" s="249">
        <f t="shared" si="50"/>
        <v>8360.44872</v>
      </c>
      <c r="F1633" s="247" t="s">
        <v>2291</v>
      </c>
      <c r="G1633" s="247" t="s">
        <v>1716</v>
      </c>
      <c r="H1633" s="247" t="s">
        <v>1715</v>
      </c>
      <c r="I1633" s="247" t="s">
        <v>296</v>
      </c>
      <c r="J1633" s="247" t="s">
        <v>1906</v>
      </c>
      <c r="K1633" s="247" t="s">
        <v>1910</v>
      </c>
      <c r="L1633" s="247" t="s">
        <v>1907</v>
      </c>
      <c r="M1633" s="250">
        <v>0.1</v>
      </c>
      <c r="N1633" s="251">
        <f t="shared" si="51"/>
        <v>836.044872</v>
      </c>
    </row>
    <row r="1634" spans="1:14" ht="15">
      <c r="A1634" s="247" t="s">
        <v>294</v>
      </c>
      <c r="B1634" s="247" t="s">
        <v>295</v>
      </c>
      <c r="C1634" s="248">
        <v>48000</v>
      </c>
      <c r="D1634" s="248">
        <v>48000</v>
      </c>
      <c r="E1634" s="249">
        <f t="shared" si="50"/>
        <v>0</v>
      </c>
      <c r="F1634" s="247" t="s">
        <v>2291</v>
      </c>
      <c r="G1634" s="247" t="s">
        <v>1716</v>
      </c>
      <c r="H1634" s="247" t="s">
        <v>1715</v>
      </c>
      <c r="I1634" s="247" t="s">
        <v>296</v>
      </c>
      <c r="J1634" s="247" t="s">
        <v>1906</v>
      </c>
      <c r="K1634" s="247" t="s">
        <v>1910</v>
      </c>
      <c r="L1634" s="247" t="s">
        <v>1907</v>
      </c>
      <c r="M1634" s="250">
        <v>0.1</v>
      </c>
      <c r="N1634" s="251">
        <f t="shared" si="51"/>
        <v>0</v>
      </c>
    </row>
    <row r="1635" spans="1:14" ht="15">
      <c r="A1635" s="247" t="s">
        <v>297</v>
      </c>
      <c r="B1635" s="247" t="s">
        <v>298</v>
      </c>
      <c r="C1635" s="248">
        <v>0</v>
      </c>
      <c r="D1635" s="248">
        <v>301054.8</v>
      </c>
      <c r="E1635" s="249">
        <f t="shared" si="50"/>
        <v>301054.8</v>
      </c>
      <c r="F1635" s="247" t="s">
        <v>2291</v>
      </c>
      <c r="G1635" s="247" t="s">
        <v>1716</v>
      </c>
      <c r="H1635" s="247" t="s">
        <v>1715</v>
      </c>
      <c r="I1635" s="247" t="s">
        <v>296</v>
      </c>
      <c r="J1635" s="247" t="s">
        <v>1906</v>
      </c>
      <c r="K1635" s="247" t="s">
        <v>1910</v>
      </c>
      <c r="L1635" s="247" t="s">
        <v>1907</v>
      </c>
      <c r="M1635" s="250">
        <v>0.1</v>
      </c>
      <c r="N1635" s="251">
        <f t="shared" si="51"/>
        <v>30105.48</v>
      </c>
    </row>
    <row r="1636" spans="1:14" ht="15">
      <c r="A1636" s="247" t="s">
        <v>297</v>
      </c>
      <c r="B1636" s="247" t="s">
        <v>298</v>
      </c>
      <c r="C1636" s="248">
        <v>0</v>
      </c>
      <c r="D1636" s="248">
        <v>9060</v>
      </c>
      <c r="E1636" s="249">
        <f t="shared" si="50"/>
        <v>9060</v>
      </c>
      <c r="F1636" s="247" t="s">
        <v>2291</v>
      </c>
      <c r="G1636" s="247" t="s">
        <v>1716</v>
      </c>
      <c r="H1636" s="247" t="s">
        <v>1715</v>
      </c>
      <c r="I1636" s="247" t="s">
        <v>296</v>
      </c>
      <c r="J1636" s="247" t="s">
        <v>1906</v>
      </c>
      <c r="K1636" s="247" t="s">
        <v>1910</v>
      </c>
      <c r="L1636" s="247" t="s">
        <v>1907</v>
      </c>
      <c r="M1636" s="250">
        <v>0.1</v>
      </c>
      <c r="N1636" s="251">
        <f t="shared" si="51"/>
        <v>906</v>
      </c>
    </row>
    <row r="1637" spans="1:14" ht="15">
      <c r="A1637" s="247" t="s">
        <v>297</v>
      </c>
      <c r="B1637" s="247" t="s">
        <v>298</v>
      </c>
      <c r="C1637" s="248">
        <v>0</v>
      </c>
      <c r="D1637" s="248">
        <v>93146.76</v>
      </c>
      <c r="E1637" s="249">
        <f t="shared" si="50"/>
        <v>93146.76</v>
      </c>
      <c r="F1637" s="247" t="s">
        <v>2291</v>
      </c>
      <c r="G1637" s="247" t="s">
        <v>1716</v>
      </c>
      <c r="H1637" s="247" t="s">
        <v>1715</v>
      </c>
      <c r="I1637" s="247" t="s">
        <v>296</v>
      </c>
      <c r="J1637" s="247" t="s">
        <v>1906</v>
      </c>
      <c r="K1637" s="247" t="s">
        <v>1910</v>
      </c>
      <c r="L1637" s="247" t="s">
        <v>1907</v>
      </c>
      <c r="M1637" s="250">
        <v>0.1</v>
      </c>
      <c r="N1637" s="251">
        <f t="shared" si="51"/>
        <v>9314.676</v>
      </c>
    </row>
    <row r="1638" spans="1:14" ht="15">
      <c r="A1638" s="247" t="s">
        <v>297</v>
      </c>
      <c r="B1638" s="247" t="s">
        <v>298</v>
      </c>
      <c r="C1638" s="248">
        <v>0</v>
      </c>
      <c r="D1638" s="248">
        <v>16085.54</v>
      </c>
      <c r="E1638" s="249">
        <f t="shared" si="50"/>
        <v>16085.54</v>
      </c>
      <c r="F1638" s="247" t="s">
        <v>2291</v>
      </c>
      <c r="G1638" s="247" t="s">
        <v>1716</v>
      </c>
      <c r="H1638" s="247" t="s">
        <v>1715</v>
      </c>
      <c r="I1638" s="247" t="s">
        <v>296</v>
      </c>
      <c r="J1638" s="247" t="s">
        <v>1906</v>
      </c>
      <c r="K1638" s="247" t="s">
        <v>1910</v>
      </c>
      <c r="L1638" s="247" t="s">
        <v>1907</v>
      </c>
      <c r="M1638" s="250">
        <v>0.1</v>
      </c>
      <c r="N1638" s="251">
        <f t="shared" si="51"/>
        <v>1608.554</v>
      </c>
    </row>
    <row r="1639" spans="1:14" ht="15">
      <c r="A1639" s="247" t="s">
        <v>299</v>
      </c>
      <c r="B1639" s="247" t="s">
        <v>300</v>
      </c>
      <c r="C1639" s="248">
        <v>0</v>
      </c>
      <c r="D1639" s="248">
        <v>194581.52</v>
      </c>
      <c r="E1639" s="249">
        <f t="shared" si="50"/>
        <v>194581.52</v>
      </c>
      <c r="F1639" s="247" t="s">
        <v>2291</v>
      </c>
      <c r="G1639" s="247" t="s">
        <v>1716</v>
      </c>
      <c r="H1639" s="247" t="s">
        <v>1715</v>
      </c>
      <c r="I1639" s="247" t="s">
        <v>296</v>
      </c>
      <c r="J1639" s="247" t="s">
        <v>1906</v>
      </c>
      <c r="K1639" s="247" t="s">
        <v>1910</v>
      </c>
      <c r="L1639" s="247" t="s">
        <v>1907</v>
      </c>
      <c r="M1639" s="250">
        <v>0.1</v>
      </c>
      <c r="N1639" s="251">
        <f t="shared" si="51"/>
        <v>19458.152</v>
      </c>
    </row>
    <row r="1640" spans="1:14" ht="15">
      <c r="A1640" s="247" t="s">
        <v>299</v>
      </c>
      <c r="B1640" s="247" t="s">
        <v>300</v>
      </c>
      <c r="C1640" s="248">
        <v>0</v>
      </c>
      <c r="D1640" s="248">
        <v>9085</v>
      </c>
      <c r="E1640" s="249">
        <f t="shared" si="50"/>
        <v>9085</v>
      </c>
      <c r="F1640" s="247" t="s">
        <v>2291</v>
      </c>
      <c r="G1640" s="247" t="s">
        <v>1716</v>
      </c>
      <c r="H1640" s="247" t="s">
        <v>1715</v>
      </c>
      <c r="I1640" s="247" t="s">
        <v>296</v>
      </c>
      <c r="J1640" s="247" t="s">
        <v>1906</v>
      </c>
      <c r="K1640" s="247" t="s">
        <v>1910</v>
      </c>
      <c r="L1640" s="247" t="s">
        <v>1907</v>
      </c>
      <c r="M1640" s="250">
        <v>0.1</v>
      </c>
      <c r="N1640" s="251">
        <f t="shared" si="51"/>
        <v>908.5</v>
      </c>
    </row>
    <row r="1641" spans="1:14" ht="15">
      <c r="A1641" s="247" t="s">
        <v>299</v>
      </c>
      <c r="B1641" s="247" t="s">
        <v>300</v>
      </c>
      <c r="C1641" s="248">
        <v>0</v>
      </c>
      <c r="D1641" s="248">
        <v>31828.54</v>
      </c>
      <c r="E1641" s="249">
        <f t="shared" si="50"/>
        <v>31828.54</v>
      </c>
      <c r="F1641" s="247" t="s">
        <v>2291</v>
      </c>
      <c r="G1641" s="247" t="s">
        <v>1716</v>
      </c>
      <c r="H1641" s="247" t="s">
        <v>1715</v>
      </c>
      <c r="I1641" s="247" t="s">
        <v>296</v>
      </c>
      <c r="J1641" s="247" t="s">
        <v>1906</v>
      </c>
      <c r="K1641" s="247" t="s">
        <v>1910</v>
      </c>
      <c r="L1641" s="247" t="s">
        <v>1907</v>
      </c>
      <c r="M1641" s="250">
        <v>0.1</v>
      </c>
      <c r="N1641" s="251">
        <f t="shared" si="51"/>
        <v>3182.8540000000003</v>
      </c>
    </row>
    <row r="1642" spans="1:14" ht="15">
      <c r="A1642" s="247" t="s">
        <v>299</v>
      </c>
      <c r="B1642" s="247" t="s">
        <v>300</v>
      </c>
      <c r="C1642" s="248">
        <v>0</v>
      </c>
      <c r="D1642" s="248">
        <v>16457.49</v>
      </c>
      <c r="E1642" s="249">
        <f t="shared" si="50"/>
        <v>16457.49</v>
      </c>
      <c r="F1642" s="247" t="s">
        <v>2291</v>
      </c>
      <c r="G1642" s="247" t="s">
        <v>1716</v>
      </c>
      <c r="H1642" s="247" t="s">
        <v>1715</v>
      </c>
      <c r="I1642" s="247" t="s">
        <v>296</v>
      </c>
      <c r="J1642" s="247" t="s">
        <v>1906</v>
      </c>
      <c r="K1642" s="247" t="s">
        <v>1910</v>
      </c>
      <c r="L1642" s="247" t="s">
        <v>1907</v>
      </c>
      <c r="M1642" s="250">
        <v>0.1</v>
      </c>
      <c r="N1642" s="251">
        <f t="shared" si="51"/>
        <v>1645.7490000000003</v>
      </c>
    </row>
    <row r="1643" spans="1:14" ht="15">
      <c r="A1643" s="247" t="s">
        <v>301</v>
      </c>
      <c r="B1643" s="247" t="s">
        <v>302</v>
      </c>
      <c r="C1643" s="248">
        <v>0</v>
      </c>
      <c r="D1643" s="248">
        <v>201584.88</v>
      </c>
      <c r="E1643" s="249">
        <f t="shared" si="50"/>
        <v>201584.88</v>
      </c>
      <c r="F1643" s="247" t="s">
        <v>2291</v>
      </c>
      <c r="G1643" s="247" t="s">
        <v>1716</v>
      </c>
      <c r="H1643" s="247" t="s">
        <v>1715</v>
      </c>
      <c r="I1643" s="247" t="s">
        <v>296</v>
      </c>
      <c r="J1643" s="247" t="s">
        <v>1906</v>
      </c>
      <c r="K1643" s="247" t="s">
        <v>1663</v>
      </c>
      <c r="L1643" s="247" t="s">
        <v>1907</v>
      </c>
      <c r="M1643" s="250">
        <v>0.1</v>
      </c>
      <c r="N1643" s="251">
        <f t="shared" si="51"/>
        <v>20158.488</v>
      </c>
    </row>
    <row r="1644" spans="1:14" ht="15">
      <c r="A1644" s="247" t="s">
        <v>301</v>
      </c>
      <c r="B1644" s="247" t="s">
        <v>302</v>
      </c>
      <c r="C1644" s="248">
        <v>0</v>
      </c>
      <c r="D1644" s="248">
        <v>9240</v>
      </c>
      <c r="E1644" s="249">
        <f t="shared" si="50"/>
        <v>9240</v>
      </c>
      <c r="F1644" s="247" t="s">
        <v>2291</v>
      </c>
      <c r="G1644" s="247" t="s">
        <v>1716</v>
      </c>
      <c r="H1644" s="247" t="s">
        <v>1715</v>
      </c>
      <c r="I1644" s="247" t="s">
        <v>296</v>
      </c>
      <c r="J1644" s="247" t="s">
        <v>1906</v>
      </c>
      <c r="K1644" s="247" t="s">
        <v>1663</v>
      </c>
      <c r="L1644" s="247" t="s">
        <v>1907</v>
      </c>
      <c r="M1644" s="250">
        <v>0.1</v>
      </c>
      <c r="N1644" s="251">
        <f t="shared" si="51"/>
        <v>924</v>
      </c>
    </row>
    <row r="1645" spans="1:14" ht="15">
      <c r="A1645" s="247" t="s">
        <v>301</v>
      </c>
      <c r="B1645" s="247" t="s">
        <v>302</v>
      </c>
      <c r="C1645" s="248">
        <v>0</v>
      </c>
      <c r="D1645" s="248">
        <v>32975.53</v>
      </c>
      <c r="E1645" s="249">
        <f t="shared" si="50"/>
        <v>32975.53</v>
      </c>
      <c r="F1645" s="247" t="s">
        <v>2291</v>
      </c>
      <c r="G1645" s="247" t="s">
        <v>1716</v>
      </c>
      <c r="H1645" s="247" t="s">
        <v>1715</v>
      </c>
      <c r="I1645" s="247" t="s">
        <v>296</v>
      </c>
      <c r="J1645" s="247" t="s">
        <v>1906</v>
      </c>
      <c r="K1645" s="247" t="s">
        <v>1663</v>
      </c>
      <c r="L1645" s="247" t="s">
        <v>1907</v>
      </c>
      <c r="M1645" s="250">
        <v>0.1</v>
      </c>
      <c r="N1645" s="251">
        <f t="shared" si="51"/>
        <v>3297.553</v>
      </c>
    </row>
    <row r="1646" spans="1:14" ht="15">
      <c r="A1646" s="247" t="s">
        <v>301</v>
      </c>
      <c r="B1646" s="247" t="s">
        <v>302</v>
      </c>
      <c r="C1646" s="248">
        <v>0</v>
      </c>
      <c r="D1646" s="248">
        <v>17050.88</v>
      </c>
      <c r="E1646" s="249">
        <f t="shared" si="50"/>
        <v>17050.88</v>
      </c>
      <c r="F1646" s="247" t="s">
        <v>2291</v>
      </c>
      <c r="G1646" s="247" t="s">
        <v>1716</v>
      </c>
      <c r="H1646" s="247" t="s">
        <v>1715</v>
      </c>
      <c r="I1646" s="247" t="s">
        <v>296</v>
      </c>
      <c r="J1646" s="247" t="s">
        <v>1906</v>
      </c>
      <c r="K1646" s="247" t="s">
        <v>1663</v>
      </c>
      <c r="L1646" s="247" t="s">
        <v>1907</v>
      </c>
      <c r="M1646" s="250">
        <v>0.1</v>
      </c>
      <c r="N1646" s="251">
        <f t="shared" si="51"/>
        <v>1705.0880000000002</v>
      </c>
    </row>
    <row r="1647" spans="1:14" ht="15">
      <c r="A1647" s="247" t="s">
        <v>303</v>
      </c>
      <c r="B1647" s="247" t="s">
        <v>304</v>
      </c>
      <c r="C1647" s="248">
        <v>0</v>
      </c>
      <c r="D1647" s="248">
        <v>104418.44</v>
      </c>
      <c r="E1647" s="249">
        <f t="shared" si="50"/>
        <v>104418.44</v>
      </c>
      <c r="F1647" s="247" t="s">
        <v>2291</v>
      </c>
      <c r="G1647" s="247" t="s">
        <v>1716</v>
      </c>
      <c r="H1647" s="247" t="s">
        <v>1715</v>
      </c>
      <c r="I1647" s="247" t="s">
        <v>296</v>
      </c>
      <c r="J1647" s="247" t="s">
        <v>1906</v>
      </c>
      <c r="K1647" s="247" t="s">
        <v>1663</v>
      </c>
      <c r="L1647" s="247" t="s">
        <v>1907</v>
      </c>
      <c r="M1647" s="250">
        <v>0.1</v>
      </c>
      <c r="N1647" s="251">
        <f t="shared" si="51"/>
        <v>10441.844000000001</v>
      </c>
    </row>
    <row r="1648" spans="1:14" ht="15">
      <c r="A1648" s="247" t="s">
        <v>303</v>
      </c>
      <c r="B1648" s="247" t="s">
        <v>304</v>
      </c>
      <c r="C1648" s="248">
        <v>0</v>
      </c>
      <c r="D1648" s="248">
        <v>5640</v>
      </c>
      <c r="E1648" s="249">
        <f t="shared" si="50"/>
        <v>5640</v>
      </c>
      <c r="F1648" s="247" t="s">
        <v>2291</v>
      </c>
      <c r="G1648" s="247" t="s">
        <v>1716</v>
      </c>
      <c r="H1648" s="247" t="s">
        <v>1715</v>
      </c>
      <c r="I1648" s="247" t="s">
        <v>296</v>
      </c>
      <c r="J1648" s="247" t="s">
        <v>1906</v>
      </c>
      <c r="K1648" s="247" t="s">
        <v>1663</v>
      </c>
      <c r="L1648" s="247" t="s">
        <v>1907</v>
      </c>
      <c r="M1648" s="250">
        <v>0.1</v>
      </c>
      <c r="N1648" s="251">
        <f t="shared" si="51"/>
        <v>564</v>
      </c>
    </row>
    <row r="1649" spans="1:14" ht="15">
      <c r="A1649" s="247" t="s">
        <v>305</v>
      </c>
      <c r="B1649" s="247" t="s">
        <v>306</v>
      </c>
      <c r="C1649" s="248">
        <v>78651.068</v>
      </c>
      <c r="D1649" s="248">
        <v>199622</v>
      </c>
      <c r="E1649" s="249">
        <f t="shared" si="50"/>
        <v>120970.932</v>
      </c>
      <c r="F1649" s="247" t="s">
        <v>2291</v>
      </c>
      <c r="G1649" s="247" t="s">
        <v>1716</v>
      </c>
      <c r="H1649" s="247" t="s">
        <v>1715</v>
      </c>
      <c r="I1649" s="247" t="s">
        <v>296</v>
      </c>
      <c r="J1649" s="247" t="s">
        <v>1906</v>
      </c>
      <c r="K1649" s="247" t="s">
        <v>1663</v>
      </c>
      <c r="L1649" s="247" t="s">
        <v>1907</v>
      </c>
      <c r="M1649" s="250">
        <v>0.1</v>
      </c>
      <c r="N1649" s="251">
        <f t="shared" si="51"/>
        <v>12097.093200000001</v>
      </c>
    </row>
    <row r="1650" spans="1:14" ht="15">
      <c r="A1650" s="247" t="s">
        <v>307</v>
      </c>
      <c r="B1650" s="247" t="s">
        <v>308</v>
      </c>
      <c r="C1650" s="248">
        <v>0</v>
      </c>
      <c r="D1650" s="248">
        <v>158420.91</v>
      </c>
      <c r="E1650" s="249">
        <f t="shared" si="50"/>
        <v>158420.91</v>
      </c>
      <c r="F1650" s="247" t="s">
        <v>2291</v>
      </c>
      <c r="G1650" s="247" t="s">
        <v>1716</v>
      </c>
      <c r="H1650" s="247" t="s">
        <v>1715</v>
      </c>
      <c r="I1650" s="247" t="s">
        <v>296</v>
      </c>
      <c r="J1650" s="247" t="s">
        <v>1906</v>
      </c>
      <c r="K1650" s="247" t="s">
        <v>1663</v>
      </c>
      <c r="L1650" s="247" t="s">
        <v>1907</v>
      </c>
      <c r="M1650" s="250">
        <v>0.1</v>
      </c>
      <c r="N1650" s="251">
        <f t="shared" si="51"/>
        <v>15842.091</v>
      </c>
    </row>
    <row r="1651" spans="1:14" ht="15">
      <c r="A1651" s="247" t="s">
        <v>309</v>
      </c>
      <c r="B1651" s="247" t="s">
        <v>310</v>
      </c>
      <c r="C1651" s="248">
        <v>41737.3065</v>
      </c>
      <c r="D1651" s="248">
        <v>105932.25</v>
      </c>
      <c r="E1651" s="249">
        <f t="shared" si="50"/>
        <v>64194.9435</v>
      </c>
      <c r="F1651" s="247" t="s">
        <v>2291</v>
      </c>
      <c r="G1651" s="247" t="s">
        <v>1716</v>
      </c>
      <c r="H1651" s="247" t="s">
        <v>1715</v>
      </c>
      <c r="I1651" s="247" t="s">
        <v>311</v>
      </c>
      <c r="J1651" s="247" t="s">
        <v>1906</v>
      </c>
      <c r="K1651" s="247" t="s">
        <v>358</v>
      </c>
      <c r="L1651" s="247" t="s">
        <v>1907</v>
      </c>
      <c r="M1651" s="250">
        <v>0.1</v>
      </c>
      <c r="N1651" s="251">
        <f t="shared" si="51"/>
        <v>6419.494350000001</v>
      </c>
    </row>
    <row r="1652" spans="1:14" ht="15">
      <c r="A1652" s="247" t="s">
        <v>309</v>
      </c>
      <c r="B1652" s="247" t="s">
        <v>310</v>
      </c>
      <c r="C1652" s="248">
        <v>18555.9225</v>
      </c>
      <c r="D1652" s="248">
        <v>47096.25</v>
      </c>
      <c r="E1652" s="249">
        <f t="shared" si="50"/>
        <v>28540.3275</v>
      </c>
      <c r="F1652" s="247" t="s">
        <v>2291</v>
      </c>
      <c r="G1652" s="247" t="s">
        <v>1716</v>
      </c>
      <c r="H1652" s="247" t="s">
        <v>1715</v>
      </c>
      <c r="I1652" s="247" t="s">
        <v>311</v>
      </c>
      <c r="J1652" s="247" t="s">
        <v>1906</v>
      </c>
      <c r="K1652" s="247" t="s">
        <v>358</v>
      </c>
      <c r="L1652" s="247" t="s">
        <v>1907</v>
      </c>
      <c r="M1652" s="250">
        <v>0.1</v>
      </c>
      <c r="N1652" s="251">
        <f t="shared" si="51"/>
        <v>2854.0327500000003</v>
      </c>
    </row>
    <row r="1653" spans="1:14" ht="15">
      <c r="A1653" s="247" t="s">
        <v>309</v>
      </c>
      <c r="B1653" s="247" t="s">
        <v>310</v>
      </c>
      <c r="C1653" s="248">
        <v>18000</v>
      </c>
      <c r="D1653" s="248">
        <v>18000</v>
      </c>
      <c r="E1653" s="249">
        <f t="shared" si="50"/>
        <v>0</v>
      </c>
      <c r="F1653" s="247" t="s">
        <v>2291</v>
      </c>
      <c r="G1653" s="247" t="s">
        <v>1716</v>
      </c>
      <c r="H1653" s="247" t="s">
        <v>1715</v>
      </c>
      <c r="I1653" s="247" t="s">
        <v>311</v>
      </c>
      <c r="J1653" s="247" t="s">
        <v>1906</v>
      </c>
      <c r="K1653" s="247" t="s">
        <v>358</v>
      </c>
      <c r="L1653" s="247" t="s">
        <v>1907</v>
      </c>
      <c r="M1653" s="250">
        <v>0.1</v>
      </c>
      <c r="N1653" s="251">
        <f t="shared" si="51"/>
        <v>0</v>
      </c>
    </row>
    <row r="1654" spans="1:14" ht="15">
      <c r="A1654" s="247" t="s">
        <v>312</v>
      </c>
      <c r="B1654" s="247" t="s">
        <v>313</v>
      </c>
      <c r="C1654" s="248">
        <v>0</v>
      </c>
      <c r="D1654" s="248">
        <v>98123.1</v>
      </c>
      <c r="E1654" s="249">
        <f t="shared" si="50"/>
        <v>98123.1</v>
      </c>
      <c r="F1654" s="247" t="s">
        <v>2291</v>
      </c>
      <c r="G1654" s="247" t="s">
        <v>1716</v>
      </c>
      <c r="H1654" s="247" t="s">
        <v>1715</v>
      </c>
      <c r="I1654" s="247" t="s">
        <v>311</v>
      </c>
      <c r="J1654" s="247" t="s">
        <v>1906</v>
      </c>
      <c r="K1654" s="247" t="s">
        <v>2361</v>
      </c>
      <c r="L1654" s="247" t="s">
        <v>1907</v>
      </c>
      <c r="M1654" s="250">
        <v>0.1</v>
      </c>
      <c r="N1654" s="251">
        <f t="shared" si="51"/>
        <v>9812.310000000001</v>
      </c>
    </row>
    <row r="1655" spans="1:14" ht="15">
      <c r="A1655" s="247" t="s">
        <v>312</v>
      </c>
      <c r="B1655" s="247" t="s">
        <v>313</v>
      </c>
      <c r="C1655" s="248">
        <v>0</v>
      </c>
      <c r="D1655" s="248">
        <v>158420.91</v>
      </c>
      <c r="E1655" s="249">
        <f t="shared" si="50"/>
        <v>158420.91</v>
      </c>
      <c r="F1655" s="247" t="s">
        <v>2291</v>
      </c>
      <c r="G1655" s="247" t="s">
        <v>1716</v>
      </c>
      <c r="H1655" s="247" t="s">
        <v>1715</v>
      </c>
      <c r="I1655" s="247" t="s">
        <v>311</v>
      </c>
      <c r="J1655" s="247" t="s">
        <v>1906</v>
      </c>
      <c r="K1655" s="247" t="s">
        <v>2361</v>
      </c>
      <c r="L1655" s="247" t="s">
        <v>1907</v>
      </c>
      <c r="M1655" s="250">
        <v>0.1</v>
      </c>
      <c r="N1655" s="251">
        <f t="shared" si="51"/>
        <v>15842.091</v>
      </c>
    </row>
    <row r="1656" spans="1:14" ht="15">
      <c r="A1656" s="247" t="s">
        <v>314</v>
      </c>
      <c r="B1656" s="247" t="s">
        <v>315</v>
      </c>
      <c r="C1656" s="248">
        <v>0</v>
      </c>
      <c r="D1656" s="248">
        <v>40139.59</v>
      </c>
      <c r="E1656" s="249">
        <f t="shared" si="50"/>
        <v>40139.59</v>
      </c>
      <c r="F1656" s="247" t="s">
        <v>2291</v>
      </c>
      <c r="G1656" s="247" t="s">
        <v>1716</v>
      </c>
      <c r="H1656" s="247" t="s">
        <v>1715</v>
      </c>
      <c r="I1656" s="247" t="s">
        <v>311</v>
      </c>
      <c r="J1656" s="247" t="s">
        <v>1906</v>
      </c>
      <c r="K1656" s="247" t="s">
        <v>2321</v>
      </c>
      <c r="L1656" s="247" t="s">
        <v>1907</v>
      </c>
      <c r="M1656" s="250">
        <v>0.1</v>
      </c>
      <c r="N1656" s="251">
        <f t="shared" si="51"/>
        <v>4013.959</v>
      </c>
    </row>
    <row r="1657" spans="1:14" ht="15">
      <c r="A1657" s="247" t="s">
        <v>314</v>
      </c>
      <c r="B1657" s="247" t="s">
        <v>315</v>
      </c>
      <c r="C1657" s="248">
        <v>0</v>
      </c>
      <c r="D1657" s="248">
        <v>97304.66</v>
      </c>
      <c r="E1657" s="249">
        <f t="shared" si="50"/>
        <v>97304.66</v>
      </c>
      <c r="F1657" s="247" t="s">
        <v>2291</v>
      </c>
      <c r="G1657" s="247" t="s">
        <v>1716</v>
      </c>
      <c r="H1657" s="247" t="s">
        <v>1715</v>
      </c>
      <c r="I1657" s="247" t="s">
        <v>311</v>
      </c>
      <c r="J1657" s="247" t="s">
        <v>1906</v>
      </c>
      <c r="K1657" s="247" t="s">
        <v>2321</v>
      </c>
      <c r="L1657" s="247" t="s">
        <v>1907</v>
      </c>
      <c r="M1657" s="250">
        <v>0.1</v>
      </c>
      <c r="N1657" s="251">
        <f t="shared" si="51"/>
        <v>9730.466</v>
      </c>
    </row>
    <row r="1658" spans="1:14" ht="15">
      <c r="A1658" s="247" t="s">
        <v>316</v>
      </c>
      <c r="B1658" s="247" t="s">
        <v>317</v>
      </c>
      <c r="C1658" s="248">
        <v>101113.50050000001</v>
      </c>
      <c r="D1658" s="248">
        <v>256633.25</v>
      </c>
      <c r="E1658" s="249">
        <f t="shared" si="50"/>
        <v>155519.74949999998</v>
      </c>
      <c r="F1658" s="247" t="s">
        <v>2291</v>
      </c>
      <c r="G1658" s="247" t="s">
        <v>1716</v>
      </c>
      <c r="H1658" s="247" t="s">
        <v>1715</v>
      </c>
      <c r="I1658" s="247" t="s">
        <v>318</v>
      </c>
      <c r="J1658" s="247" t="s">
        <v>1906</v>
      </c>
      <c r="K1658" s="247" t="s">
        <v>1910</v>
      </c>
      <c r="L1658" s="247" t="s">
        <v>1907</v>
      </c>
      <c r="M1658" s="250">
        <v>0.1</v>
      </c>
      <c r="N1658" s="251">
        <f t="shared" si="51"/>
        <v>15551.974949999998</v>
      </c>
    </row>
    <row r="1659" spans="1:14" ht="15">
      <c r="A1659" s="247" t="s">
        <v>319</v>
      </c>
      <c r="B1659" s="247" t="s">
        <v>320</v>
      </c>
      <c r="C1659" s="248">
        <v>0</v>
      </c>
      <c r="D1659" s="248">
        <v>158420.91</v>
      </c>
      <c r="E1659" s="249">
        <f t="shared" si="50"/>
        <v>158420.91</v>
      </c>
      <c r="F1659" s="247" t="s">
        <v>2291</v>
      </c>
      <c r="G1659" s="247" t="s">
        <v>1716</v>
      </c>
      <c r="H1659" s="247" t="s">
        <v>1715</v>
      </c>
      <c r="I1659" s="247" t="s">
        <v>318</v>
      </c>
      <c r="J1659" s="247" t="s">
        <v>1906</v>
      </c>
      <c r="K1659" s="247" t="s">
        <v>1910</v>
      </c>
      <c r="L1659" s="247" t="s">
        <v>1907</v>
      </c>
      <c r="M1659" s="250">
        <v>0.1</v>
      </c>
      <c r="N1659" s="251">
        <f t="shared" si="51"/>
        <v>15842.091</v>
      </c>
    </row>
    <row r="1660" spans="1:14" ht="15">
      <c r="A1660" s="247" t="s">
        <v>321</v>
      </c>
      <c r="B1660" s="247" t="s">
        <v>322</v>
      </c>
      <c r="C1660" s="248">
        <v>0</v>
      </c>
      <c r="D1660" s="248">
        <v>190178.52</v>
      </c>
      <c r="E1660" s="249">
        <f t="shared" si="50"/>
        <v>190178.52</v>
      </c>
      <c r="F1660" s="247" t="s">
        <v>2291</v>
      </c>
      <c r="G1660" s="247" t="s">
        <v>1716</v>
      </c>
      <c r="H1660" s="247" t="s">
        <v>1715</v>
      </c>
      <c r="I1660" s="247" t="s">
        <v>323</v>
      </c>
      <c r="J1660" s="247" t="s">
        <v>1906</v>
      </c>
      <c r="K1660" s="247" t="s">
        <v>1867</v>
      </c>
      <c r="L1660" s="247" t="s">
        <v>324</v>
      </c>
      <c r="M1660" s="250">
        <v>0.25</v>
      </c>
      <c r="N1660" s="251">
        <f t="shared" si="51"/>
        <v>47544.63</v>
      </c>
    </row>
    <row r="1661" spans="1:14" ht="15">
      <c r="A1661" s="247" t="s">
        <v>325</v>
      </c>
      <c r="B1661" s="247" t="s">
        <v>326</v>
      </c>
      <c r="C1661" s="248">
        <v>0</v>
      </c>
      <c r="D1661" s="248">
        <v>129614.38</v>
      </c>
      <c r="E1661" s="249">
        <f t="shared" si="50"/>
        <v>129614.38</v>
      </c>
      <c r="F1661" s="247" t="s">
        <v>2291</v>
      </c>
      <c r="G1661" s="247" t="s">
        <v>1716</v>
      </c>
      <c r="H1661" s="247" t="s">
        <v>1715</v>
      </c>
      <c r="I1661" s="247" t="s">
        <v>323</v>
      </c>
      <c r="J1661" s="247" t="s">
        <v>1906</v>
      </c>
      <c r="K1661" s="247" t="s">
        <v>1867</v>
      </c>
      <c r="L1661" s="247" t="s">
        <v>324</v>
      </c>
      <c r="M1661" s="250">
        <v>0.25</v>
      </c>
      <c r="N1661" s="251">
        <f t="shared" si="51"/>
        <v>32403.595</v>
      </c>
    </row>
    <row r="1662" spans="1:14" ht="15">
      <c r="A1662" s="247" t="s">
        <v>327</v>
      </c>
      <c r="B1662" s="247" t="s">
        <v>328</v>
      </c>
      <c r="C1662" s="248">
        <v>0</v>
      </c>
      <c r="D1662" s="248">
        <v>134260.2</v>
      </c>
      <c r="E1662" s="249">
        <f t="shared" si="50"/>
        <v>134260.2</v>
      </c>
      <c r="F1662" s="247" t="s">
        <v>2291</v>
      </c>
      <c r="G1662" s="247" t="s">
        <v>1716</v>
      </c>
      <c r="H1662" s="247" t="s">
        <v>1715</v>
      </c>
      <c r="I1662" s="247" t="s">
        <v>323</v>
      </c>
      <c r="J1662" s="247" t="s">
        <v>1906</v>
      </c>
      <c r="K1662" s="247" t="s">
        <v>1867</v>
      </c>
      <c r="L1662" s="247" t="s">
        <v>324</v>
      </c>
      <c r="M1662" s="250">
        <v>0.25</v>
      </c>
      <c r="N1662" s="251">
        <f t="shared" si="51"/>
        <v>33565.05</v>
      </c>
    </row>
    <row r="1663" spans="1:14" ht="15">
      <c r="A1663" s="247" t="s">
        <v>329</v>
      </c>
      <c r="B1663" s="247" t="s">
        <v>330</v>
      </c>
      <c r="C1663" s="248">
        <v>5691.980799999999</v>
      </c>
      <c r="D1663" s="248">
        <v>49068.8</v>
      </c>
      <c r="E1663" s="249">
        <f t="shared" si="50"/>
        <v>43376.819200000005</v>
      </c>
      <c r="F1663" s="247" t="s">
        <v>2291</v>
      </c>
      <c r="G1663" s="247" t="s">
        <v>1716</v>
      </c>
      <c r="H1663" s="247" t="s">
        <v>1715</v>
      </c>
      <c r="I1663" s="247" t="s">
        <v>323</v>
      </c>
      <c r="J1663" s="247" t="s">
        <v>1906</v>
      </c>
      <c r="K1663" s="247" t="s">
        <v>1910</v>
      </c>
      <c r="L1663" s="247" t="s">
        <v>324</v>
      </c>
      <c r="M1663" s="250">
        <v>0.25</v>
      </c>
      <c r="N1663" s="251">
        <f t="shared" si="51"/>
        <v>10844.204800000001</v>
      </c>
    </row>
    <row r="1664" spans="1:14" ht="15">
      <c r="A1664" s="247" t="s">
        <v>329</v>
      </c>
      <c r="B1664" s="247" t="s">
        <v>330</v>
      </c>
      <c r="C1664" s="248">
        <v>965.7</v>
      </c>
      <c r="D1664" s="248">
        <v>8325</v>
      </c>
      <c r="E1664" s="249">
        <f t="shared" si="50"/>
        <v>7359.3</v>
      </c>
      <c r="F1664" s="247" t="s">
        <v>2291</v>
      </c>
      <c r="G1664" s="247" t="s">
        <v>1716</v>
      </c>
      <c r="H1664" s="247" t="s">
        <v>1715</v>
      </c>
      <c r="I1664" s="247" t="s">
        <v>323</v>
      </c>
      <c r="J1664" s="247" t="s">
        <v>1906</v>
      </c>
      <c r="K1664" s="247" t="s">
        <v>1910</v>
      </c>
      <c r="L1664" s="247" t="s">
        <v>324</v>
      </c>
      <c r="M1664" s="250">
        <v>0.25</v>
      </c>
      <c r="N1664" s="251">
        <f t="shared" si="51"/>
        <v>1839.825</v>
      </c>
    </row>
    <row r="1665" spans="1:14" ht="15">
      <c r="A1665" s="247" t="s">
        <v>331</v>
      </c>
      <c r="B1665" s="247" t="s">
        <v>332</v>
      </c>
      <c r="C1665" s="248">
        <v>0</v>
      </c>
      <c r="D1665" s="248">
        <v>49068.8</v>
      </c>
      <c r="E1665" s="249">
        <f t="shared" si="50"/>
        <v>49068.8</v>
      </c>
      <c r="F1665" s="247" t="s">
        <v>2291</v>
      </c>
      <c r="G1665" s="247" t="s">
        <v>1716</v>
      </c>
      <c r="H1665" s="247" t="s">
        <v>1715</v>
      </c>
      <c r="I1665" s="247" t="s">
        <v>323</v>
      </c>
      <c r="J1665" s="247" t="s">
        <v>1906</v>
      </c>
      <c r="K1665" s="247" t="s">
        <v>1910</v>
      </c>
      <c r="L1665" s="247" t="s">
        <v>324</v>
      </c>
      <c r="M1665" s="250">
        <v>0.25</v>
      </c>
      <c r="N1665" s="251">
        <f t="shared" si="51"/>
        <v>12267.2</v>
      </c>
    </row>
    <row r="1666" spans="1:14" ht="15">
      <c r="A1666" s="247" t="s">
        <v>333</v>
      </c>
      <c r="B1666" s="247" t="s">
        <v>334</v>
      </c>
      <c r="C1666" s="248">
        <v>0</v>
      </c>
      <c r="D1666" s="248">
        <v>150585.6</v>
      </c>
      <c r="E1666" s="249">
        <f aca="true" t="shared" si="52" ref="E1666:E1671">+D1666-C1666</f>
        <v>150585.6</v>
      </c>
      <c r="F1666" s="247" t="s">
        <v>2291</v>
      </c>
      <c r="G1666" s="247" t="s">
        <v>1716</v>
      </c>
      <c r="H1666" s="247" t="s">
        <v>1715</v>
      </c>
      <c r="I1666" s="247" t="s">
        <v>323</v>
      </c>
      <c r="J1666" s="247" t="s">
        <v>1906</v>
      </c>
      <c r="K1666" s="247" t="s">
        <v>1910</v>
      </c>
      <c r="L1666" s="247" t="s">
        <v>324</v>
      </c>
      <c r="M1666" s="250">
        <v>0.25</v>
      </c>
      <c r="N1666" s="251">
        <f aca="true" t="shared" si="53" ref="N1666:N1671">+M1666*E1666</f>
        <v>37646.4</v>
      </c>
    </row>
    <row r="1667" spans="1:14" ht="15">
      <c r="A1667" s="247" t="s">
        <v>335</v>
      </c>
      <c r="B1667" s="247" t="s">
        <v>336</v>
      </c>
      <c r="C1667" s="248">
        <v>119262.618</v>
      </c>
      <c r="D1667" s="248">
        <v>302697</v>
      </c>
      <c r="E1667" s="249">
        <f t="shared" si="52"/>
        <v>183434.38199999998</v>
      </c>
      <c r="F1667" s="247" t="s">
        <v>337</v>
      </c>
      <c r="G1667" s="247" t="s">
        <v>1719</v>
      </c>
      <c r="H1667" s="247" t="s">
        <v>1720</v>
      </c>
      <c r="I1667" s="247" t="s">
        <v>338</v>
      </c>
      <c r="J1667" s="247" t="s">
        <v>1906</v>
      </c>
      <c r="K1667" s="247" t="s">
        <v>1867</v>
      </c>
      <c r="L1667" s="247" t="s">
        <v>1907</v>
      </c>
      <c r="M1667" s="250">
        <v>0.1</v>
      </c>
      <c r="N1667" s="251">
        <f t="shared" si="53"/>
        <v>18343.4382</v>
      </c>
    </row>
    <row r="1668" spans="1:14" ht="15">
      <c r="A1668" s="247" t="s">
        <v>339</v>
      </c>
      <c r="B1668" s="247" t="s">
        <v>340</v>
      </c>
      <c r="C1668" s="248">
        <v>18971.8092</v>
      </c>
      <c r="D1668" s="248">
        <v>48151.8</v>
      </c>
      <c r="E1668" s="249">
        <f t="shared" si="52"/>
        <v>29179.990800000003</v>
      </c>
      <c r="F1668" s="247" t="s">
        <v>337</v>
      </c>
      <c r="G1668" s="247" t="s">
        <v>1719</v>
      </c>
      <c r="H1668" s="247" t="s">
        <v>1720</v>
      </c>
      <c r="I1668" s="247" t="s">
        <v>338</v>
      </c>
      <c r="J1668" s="247" t="s">
        <v>1906</v>
      </c>
      <c r="K1668" s="247" t="s">
        <v>1867</v>
      </c>
      <c r="L1668" s="247" t="s">
        <v>1907</v>
      </c>
      <c r="M1668" s="250">
        <v>0.1</v>
      </c>
      <c r="N1668" s="251">
        <f t="shared" si="53"/>
        <v>2917.9990800000005</v>
      </c>
    </row>
    <row r="1669" spans="1:14" ht="15">
      <c r="A1669" s="247" t="s">
        <v>341</v>
      </c>
      <c r="B1669" s="247" t="s">
        <v>342</v>
      </c>
      <c r="C1669" s="248">
        <v>0</v>
      </c>
      <c r="D1669" s="248">
        <v>340474.8</v>
      </c>
      <c r="E1669" s="249">
        <f t="shared" si="52"/>
        <v>340474.8</v>
      </c>
      <c r="F1669" s="247" t="s">
        <v>337</v>
      </c>
      <c r="G1669" s="247" t="s">
        <v>1719</v>
      </c>
      <c r="H1669" s="247" t="s">
        <v>1720</v>
      </c>
      <c r="I1669" s="247" t="s">
        <v>338</v>
      </c>
      <c r="J1669" s="247" t="s">
        <v>1906</v>
      </c>
      <c r="K1669" s="247" t="s">
        <v>1867</v>
      </c>
      <c r="L1669" s="247" t="s">
        <v>1907</v>
      </c>
      <c r="M1669" s="250">
        <v>0.1</v>
      </c>
      <c r="N1669" s="251">
        <f t="shared" si="53"/>
        <v>34047.48</v>
      </c>
    </row>
    <row r="1670" spans="1:14" ht="15">
      <c r="A1670" s="247" t="s">
        <v>343</v>
      </c>
      <c r="B1670" s="247" t="s">
        <v>344</v>
      </c>
      <c r="C1670" s="248">
        <v>0</v>
      </c>
      <c r="D1670" s="248">
        <v>341437.41</v>
      </c>
      <c r="E1670" s="249">
        <f t="shared" si="52"/>
        <v>341437.41</v>
      </c>
      <c r="F1670" s="247" t="s">
        <v>337</v>
      </c>
      <c r="G1670" s="247" t="s">
        <v>1719</v>
      </c>
      <c r="H1670" s="247" t="s">
        <v>1720</v>
      </c>
      <c r="I1670" s="247" t="s">
        <v>338</v>
      </c>
      <c r="J1670" s="247" t="s">
        <v>1906</v>
      </c>
      <c r="K1670" s="247" t="s">
        <v>1867</v>
      </c>
      <c r="L1670" s="247" t="s">
        <v>1907</v>
      </c>
      <c r="M1670" s="250">
        <v>0.1</v>
      </c>
      <c r="N1670" s="251">
        <f t="shared" si="53"/>
        <v>34143.741</v>
      </c>
    </row>
    <row r="1671" spans="1:14" ht="15">
      <c r="A1671" s="247" t="s">
        <v>345</v>
      </c>
      <c r="B1671" s="247" t="s">
        <v>346</v>
      </c>
      <c r="C1671" s="248">
        <v>0</v>
      </c>
      <c r="D1671" s="248">
        <v>171438.96</v>
      </c>
      <c r="E1671" s="249">
        <f t="shared" si="52"/>
        <v>171438.96</v>
      </c>
      <c r="F1671" s="247" t="s">
        <v>337</v>
      </c>
      <c r="G1671" s="247" t="s">
        <v>1719</v>
      </c>
      <c r="H1671" s="247" t="s">
        <v>1720</v>
      </c>
      <c r="I1671" s="247" t="s">
        <v>338</v>
      </c>
      <c r="J1671" s="247" t="s">
        <v>1906</v>
      </c>
      <c r="K1671" s="247" t="s">
        <v>1867</v>
      </c>
      <c r="L1671" s="247" t="s">
        <v>1907</v>
      </c>
      <c r="M1671" s="250">
        <v>0.1</v>
      </c>
      <c r="N1671" s="251">
        <f t="shared" si="53"/>
        <v>17143.896</v>
      </c>
    </row>
    <row r="1673" spans="3:14" ht="12.75">
      <c r="C1673" s="212">
        <f>SUM(C2:C1671)</f>
        <v>3861444.477639999</v>
      </c>
      <c r="D1673" s="212">
        <f>SUM(D2:D1671)</f>
        <v>59474587.12999995</v>
      </c>
      <c r="E1673" s="252">
        <f>SUM(E2:E1671)</f>
        <v>55613142.65235997</v>
      </c>
      <c r="F1673" s="212"/>
      <c r="G1673" s="212"/>
      <c r="H1673" s="212"/>
      <c r="I1673" s="212"/>
      <c r="J1673" s="212"/>
      <c r="K1673" s="212"/>
      <c r="L1673" s="212"/>
      <c r="M1673" s="212"/>
      <c r="N1673" s="252">
        <f>SUM(N2:N1671)</f>
        <v>12242848.993043404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5"/>
  <sheetViews>
    <sheetView zoomScale="75" zoomScaleNormal="75" workbookViewId="0" topLeftCell="A25">
      <selection activeCell="M78" sqref="M78"/>
    </sheetView>
  </sheetViews>
  <sheetFormatPr defaultColWidth="9.140625" defaultRowHeight="12.75"/>
  <cols>
    <col min="1" max="1" width="5.140625" style="0" customWidth="1"/>
    <col min="2" max="2" width="27.8515625" style="0" customWidth="1"/>
  </cols>
  <sheetData>
    <row r="1" spans="1:62" ht="12.75">
      <c r="A1" t="s">
        <v>1849</v>
      </c>
      <c r="C1" s="242">
        <v>38626</v>
      </c>
      <c r="D1" s="242">
        <v>38657</v>
      </c>
      <c r="E1" s="242">
        <v>38687</v>
      </c>
      <c r="F1" s="242">
        <v>38718</v>
      </c>
      <c r="G1" s="242">
        <v>38749</v>
      </c>
      <c r="H1" s="242">
        <v>38777</v>
      </c>
      <c r="I1" s="242">
        <v>38808</v>
      </c>
      <c r="J1" s="242">
        <v>38838</v>
      </c>
      <c r="K1" s="242">
        <v>38869</v>
      </c>
      <c r="L1" s="242">
        <v>38899</v>
      </c>
      <c r="M1" s="242">
        <v>38930</v>
      </c>
      <c r="N1" s="242">
        <v>38961</v>
      </c>
      <c r="O1" s="242">
        <v>38991</v>
      </c>
      <c r="P1" s="242">
        <v>39022</v>
      </c>
      <c r="Q1" s="242">
        <v>39052</v>
      </c>
      <c r="R1" s="242">
        <v>39083</v>
      </c>
      <c r="S1" s="242">
        <v>39114</v>
      </c>
      <c r="T1" s="242">
        <v>39142</v>
      </c>
      <c r="U1" s="242">
        <v>39173</v>
      </c>
      <c r="V1" s="242">
        <v>39203</v>
      </c>
      <c r="W1" s="242">
        <v>39234</v>
      </c>
      <c r="X1" s="242">
        <v>39264</v>
      </c>
      <c r="Y1" s="242">
        <v>39295</v>
      </c>
      <c r="Z1" s="242">
        <v>39326</v>
      </c>
      <c r="AA1" s="242">
        <v>39356</v>
      </c>
      <c r="AB1" s="242">
        <v>39387</v>
      </c>
      <c r="AC1" s="242">
        <v>39417</v>
      </c>
      <c r="AD1" s="242">
        <v>39448</v>
      </c>
      <c r="AE1" s="242">
        <v>39479</v>
      </c>
      <c r="AF1" s="242">
        <v>39508</v>
      </c>
      <c r="AG1" s="242">
        <v>39539</v>
      </c>
      <c r="AH1" s="242">
        <v>39569</v>
      </c>
      <c r="AI1" s="242">
        <v>39600</v>
      </c>
      <c r="AJ1" s="242">
        <v>39630</v>
      </c>
      <c r="AK1" s="242">
        <v>39661</v>
      </c>
      <c r="AL1" s="242">
        <v>39692</v>
      </c>
      <c r="AM1" s="242">
        <v>39722</v>
      </c>
      <c r="AN1" s="242">
        <v>39753</v>
      </c>
      <c r="AO1" s="242">
        <v>39783</v>
      </c>
      <c r="AP1" s="242">
        <v>39814</v>
      </c>
      <c r="AQ1" s="242">
        <v>39845</v>
      </c>
      <c r="AR1" s="242">
        <v>39873</v>
      </c>
      <c r="AS1" s="242">
        <v>39904</v>
      </c>
      <c r="AT1" s="242">
        <v>39934</v>
      </c>
      <c r="AU1" s="242">
        <v>39965</v>
      </c>
      <c r="AV1" s="242">
        <v>39995</v>
      </c>
      <c r="AW1" s="242">
        <v>40026</v>
      </c>
      <c r="AX1" s="242">
        <v>40057</v>
      </c>
      <c r="AY1" s="242">
        <v>40087</v>
      </c>
      <c r="AZ1" s="242">
        <v>40118</v>
      </c>
      <c r="BA1" s="242">
        <v>40148</v>
      </c>
      <c r="BB1" s="242">
        <v>40179</v>
      </c>
      <c r="BC1" s="242">
        <v>40210</v>
      </c>
      <c r="BD1" s="242">
        <v>40238</v>
      </c>
      <c r="BE1" s="242">
        <v>40269</v>
      </c>
      <c r="BF1" s="242">
        <v>40299</v>
      </c>
      <c r="BG1" s="242">
        <v>40330</v>
      </c>
      <c r="BH1" s="242">
        <v>40360</v>
      </c>
      <c r="BI1" s="242">
        <v>40391</v>
      </c>
      <c r="BJ1" s="242">
        <v>40422</v>
      </c>
    </row>
    <row r="2" spans="2:50" ht="12.75">
      <c r="B2" t="s">
        <v>1410</v>
      </c>
      <c r="C2">
        <v>0.6</v>
      </c>
      <c r="D2">
        <v>0.6</v>
      </c>
      <c r="E2">
        <v>0.5</v>
      </c>
      <c r="F2">
        <v>0.6</v>
      </c>
      <c r="G2">
        <v>0.6</v>
      </c>
      <c r="H2">
        <v>0.6</v>
      </c>
      <c r="I2">
        <v>0.6</v>
      </c>
      <c r="J2">
        <v>0.6</v>
      </c>
      <c r="K2">
        <v>0.6</v>
      </c>
      <c r="L2">
        <v>0.6</v>
      </c>
      <c r="M2">
        <v>0.6</v>
      </c>
      <c r="N2">
        <v>0.6</v>
      </c>
      <c r="O2">
        <v>0.5</v>
      </c>
      <c r="P2">
        <v>0.4</v>
      </c>
      <c r="Q2">
        <v>0.4</v>
      </c>
      <c r="R2">
        <v>0.5</v>
      </c>
      <c r="S2">
        <v>0.4</v>
      </c>
      <c r="T2">
        <v>0.5</v>
      </c>
      <c r="U2">
        <v>0.4</v>
      </c>
      <c r="V2">
        <v>0.5</v>
      </c>
      <c r="W2">
        <v>0.5</v>
      </c>
      <c r="X2">
        <v>0.4</v>
      </c>
      <c r="Y2">
        <v>0.5</v>
      </c>
      <c r="Z2">
        <v>0.5</v>
      </c>
      <c r="AA2">
        <v>0.5</v>
      </c>
      <c r="AB2">
        <v>0.4</v>
      </c>
      <c r="AC2">
        <v>0.4</v>
      </c>
      <c r="AD2">
        <v>0.5</v>
      </c>
      <c r="AE2">
        <v>0.4</v>
      </c>
      <c r="AF2">
        <v>0.5</v>
      </c>
      <c r="AG2">
        <v>0.5</v>
      </c>
      <c r="AH2">
        <v>0.5</v>
      </c>
      <c r="AI2">
        <v>0.5</v>
      </c>
      <c r="AJ2">
        <v>0.5</v>
      </c>
      <c r="AK2">
        <v>0.5</v>
      </c>
      <c r="AL2">
        <v>0.4</v>
      </c>
      <c r="AM2">
        <v>0.4</v>
      </c>
      <c r="AN2">
        <v>0.3</v>
      </c>
      <c r="AO2">
        <v>0.2</v>
      </c>
      <c r="AP2">
        <v>0.4</v>
      </c>
      <c r="AQ2">
        <v>0.3</v>
      </c>
      <c r="AR2">
        <v>0.3</v>
      </c>
      <c r="AS2">
        <v>0.4</v>
      </c>
      <c r="AT2">
        <v>0.4</v>
      </c>
      <c r="AU2">
        <v>0.3</v>
      </c>
      <c r="AV2">
        <v>0.4</v>
      </c>
      <c r="AW2">
        <v>0.3</v>
      </c>
      <c r="AX2">
        <v>0.4</v>
      </c>
    </row>
    <row r="3" spans="2:62" ht="12.75">
      <c r="B3" t="s">
        <v>1413</v>
      </c>
      <c r="C3">
        <v>5.6</v>
      </c>
      <c r="D3">
        <v>5.5</v>
      </c>
      <c r="E3">
        <v>4.9</v>
      </c>
      <c r="F3">
        <v>5.4</v>
      </c>
      <c r="G3">
        <v>5.5</v>
      </c>
      <c r="H3">
        <v>12.9</v>
      </c>
      <c r="I3">
        <v>7.5</v>
      </c>
      <c r="J3">
        <v>7.5</v>
      </c>
      <c r="K3">
        <v>6.7</v>
      </c>
      <c r="L3">
        <v>6.4</v>
      </c>
      <c r="M3">
        <v>5.9</v>
      </c>
      <c r="N3">
        <v>5.6</v>
      </c>
      <c r="O3">
        <v>6.1</v>
      </c>
      <c r="P3">
        <v>6.1</v>
      </c>
      <c r="Q3">
        <v>5</v>
      </c>
      <c r="R3">
        <v>6.6</v>
      </c>
      <c r="S3">
        <v>6.2</v>
      </c>
      <c r="T3">
        <v>6.6</v>
      </c>
      <c r="U3">
        <v>5.9</v>
      </c>
      <c r="V3">
        <v>6.7</v>
      </c>
      <c r="W3">
        <v>6.4</v>
      </c>
      <c r="X3">
        <v>4.9</v>
      </c>
      <c r="Y3">
        <v>5.3</v>
      </c>
      <c r="Z3">
        <v>4.8</v>
      </c>
      <c r="AA3">
        <v>6.2</v>
      </c>
      <c r="AB3">
        <v>5.7</v>
      </c>
      <c r="AC3">
        <v>4.7</v>
      </c>
      <c r="AD3">
        <v>5.9</v>
      </c>
      <c r="AE3">
        <v>5.1</v>
      </c>
      <c r="AF3">
        <v>5.5</v>
      </c>
      <c r="AG3">
        <v>4.1</v>
      </c>
      <c r="AH3">
        <v>4.1</v>
      </c>
      <c r="AI3">
        <v>3.9</v>
      </c>
      <c r="AJ3">
        <v>4.2</v>
      </c>
      <c r="AK3">
        <v>4.4</v>
      </c>
      <c r="AL3">
        <v>3.8</v>
      </c>
      <c r="AM3">
        <v>3.6</v>
      </c>
      <c r="AN3">
        <v>3.4</v>
      </c>
      <c r="AO3">
        <v>2.8</v>
      </c>
      <c r="AP3">
        <v>3</v>
      </c>
      <c r="AQ3">
        <v>2.7</v>
      </c>
      <c r="AR3">
        <v>2.6</v>
      </c>
      <c r="AS3">
        <v>2.2</v>
      </c>
      <c r="AT3">
        <v>2.2</v>
      </c>
      <c r="AU3">
        <v>2.1</v>
      </c>
      <c r="AV3">
        <v>2.8</v>
      </c>
      <c r="AW3">
        <v>2.2</v>
      </c>
      <c r="AX3">
        <v>2.3</v>
      </c>
      <c r="AY3">
        <v>2.7</v>
      </c>
      <c r="AZ3">
        <v>2.2</v>
      </c>
      <c r="BA3">
        <v>2.5</v>
      </c>
      <c r="BB3">
        <v>2.4</v>
      </c>
      <c r="BC3">
        <v>2.2</v>
      </c>
      <c r="BD3">
        <v>2.4</v>
      </c>
      <c r="BE3">
        <v>2.4</v>
      </c>
      <c r="BF3">
        <v>2.3</v>
      </c>
      <c r="BG3">
        <v>1.9</v>
      </c>
      <c r="BH3">
        <v>2</v>
      </c>
      <c r="BI3">
        <v>1.9</v>
      </c>
      <c r="BJ3">
        <v>1.9</v>
      </c>
    </row>
    <row r="4" spans="2:55" ht="12.75">
      <c r="B4" t="s">
        <v>1416</v>
      </c>
      <c r="C4">
        <v>0.8</v>
      </c>
      <c r="D4">
        <v>1.4</v>
      </c>
      <c r="E4">
        <v>1.6</v>
      </c>
      <c r="F4">
        <v>2.2</v>
      </c>
      <c r="G4">
        <v>2.7</v>
      </c>
      <c r="H4">
        <v>6.5</v>
      </c>
      <c r="I4">
        <v>4.7</v>
      </c>
      <c r="J4">
        <v>6</v>
      </c>
      <c r="K4">
        <v>4.7</v>
      </c>
      <c r="L4">
        <v>4.2</v>
      </c>
      <c r="M4">
        <v>3.3</v>
      </c>
      <c r="N4">
        <v>2.8</v>
      </c>
      <c r="O4">
        <v>2</v>
      </c>
      <c r="P4">
        <v>1.9</v>
      </c>
      <c r="Q4">
        <v>1.6</v>
      </c>
      <c r="R4">
        <v>2.1</v>
      </c>
      <c r="S4">
        <v>1.6</v>
      </c>
      <c r="T4">
        <v>1.6</v>
      </c>
      <c r="U4">
        <v>2.5</v>
      </c>
      <c r="V4">
        <v>2.7</v>
      </c>
      <c r="W4">
        <v>2.7</v>
      </c>
      <c r="X4">
        <v>2.2</v>
      </c>
      <c r="Y4">
        <v>1.7</v>
      </c>
      <c r="Z4">
        <v>1.5</v>
      </c>
      <c r="AA4">
        <v>4.6</v>
      </c>
      <c r="AB4">
        <v>4.4</v>
      </c>
      <c r="AC4">
        <v>3.4</v>
      </c>
      <c r="AD4">
        <v>4</v>
      </c>
      <c r="AE4">
        <v>2.7</v>
      </c>
      <c r="AF4">
        <v>2.3</v>
      </c>
      <c r="AG4">
        <v>2.3</v>
      </c>
      <c r="AH4">
        <v>2.3</v>
      </c>
      <c r="AI4">
        <v>2.3</v>
      </c>
      <c r="AJ4">
        <v>2.6</v>
      </c>
      <c r="AK4">
        <v>2.7</v>
      </c>
      <c r="AL4">
        <v>1.5</v>
      </c>
      <c r="AM4">
        <v>1.4</v>
      </c>
      <c r="AN4">
        <v>1.5</v>
      </c>
      <c r="AO4">
        <v>0.9</v>
      </c>
      <c r="AP4">
        <v>0.9</v>
      </c>
      <c r="AQ4">
        <v>0.7</v>
      </c>
      <c r="AR4">
        <v>0.6</v>
      </c>
      <c r="AS4">
        <v>0.7</v>
      </c>
      <c r="AT4">
        <v>0.6</v>
      </c>
      <c r="AU4">
        <v>0.6</v>
      </c>
      <c r="AV4">
        <v>0.5</v>
      </c>
      <c r="AW4">
        <v>0.5</v>
      </c>
      <c r="AX4">
        <v>0.5</v>
      </c>
      <c r="AY4">
        <v>0.2</v>
      </c>
      <c r="AZ4">
        <v>0.1</v>
      </c>
      <c r="BA4">
        <v>0.1</v>
      </c>
      <c r="BB4">
        <v>0.1</v>
      </c>
      <c r="BC4">
        <v>0</v>
      </c>
    </row>
    <row r="5" spans="2:56" ht="12.75">
      <c r="B5" t="s">
        <v>1419</v>
      </c>
      <c r="C5">
        <v>0</v>
      </c>
      <c r="D5">
        <v>0</v>
      </c>
      <c r="E5">
        <v>0</v>
      </c>
      <c r="F5">
        <v>0</v>
      </c>
      <c r="G5">
        <v>0</v>
      </c>
      <c r="H5">
        <v>0.1</v>
      </c>
      <c r="I5">
        <v>0</v>
      </c>
      <c r="J5">
        <v>0</v>
      </c>
      <c r="K5">
        <v>0.1</v>
      </c>
      <c r="L5">
        <v>0</v>
      </c>
      <c r="M5">
        <v>0.1</v>
      </c>
      <c r="N5">
        <v>0</v>
      </c>
      <c r="AL5">
        <v>0.9</v>
      </c>
      <c r="AM5">
        <v>2.2</v>
      </c>
      <c r="AN5">
        <v>2.2</v>
      </c>
      <c r="AO5">
        <v>2</v>
      </c>
      <c r="AP5">
        <v>3.1</v>
      </c>
      <c r="AQ5">
        <v>3</v>
      </c>
      <c r="AR5">
        <v>3.4</v>
      </c>
      <c r="AS5">
        <v>4.1</v>
      </c>
      <c r="AT5">
        <v>4.1</v>
      </c>
      <c r="AU5">
        <v>4.1</v>
      </c>
      <c r="AV5">
        <v>3.5</v>
      </c>
      <c r="AW5">
        <v>3.3</v>
      </c>
      <c r="AX5">
        <v>2.7</v>
      </c>
      <c r="AY5">
        <v>1.7</v>
      </c>
      <c r="AZ5">
        <v>0.7</v>
      </c>
      <c r="BA5">
        <v>0.9</v>
      </c>
      <c r="BB5">
        <v>0.9</v>
      </c>
      <c r="BC5">
        <v>0.8</v>
      </c>
      <c r="BD5">
        <v>0.2</v>
      </c>
    </row>
    <row r="6" spans="2:52" ht="12.75">
      <c r="B6" t="s">
        <v>1422</v>
      </c>
      <c r="AP6">
        <v>0.4</v>
      </c>
      <c r="AQ6">
        <v>0.6</v>
      </c>
      <c r="AR6">
        <v>1.2</v>
      </c>
      <c r="AS6">
        <v>1.9</v>
      </c>
      <c r="AT6">
        <v>1.8</v>
      </c>
      <c r="AU6">
        <v>1.8</v>
      </c>
      <c r="AV6">
        <v>1.3</v>
      </c>
      <c r="AW6">
        <v>1.2</v>
      </c>
      <c r="AX6">
        <v>1</v>
      </c>
      <c r="AY6">
        <v>0.5</v>
      </c>
      <c r="AZ6">
        <v>0.3</v>
      </c>
    </row>
    <row r="7" spans="2:50" ht="12.75">
      <c r="B7" t="s">
        <v>1425</v>
      </c>
      <c r="C7">
        <v>0.1</v>
      </c>
      <c r="D7">
        <v>0.1</v>
      </c>
      <c r="E7">
        <v>0.1</v>
      </c>
      <c r="F7">
        <v>0.1</v>
      </c>
      <c r="G7">
        <v>0.1</v>
      </c>
      <c r="H7">
        <v>0.1</v>
      </c>
      <c r="I7">
        <v>0.1</v>
      </c>
      <c r="J7">
        <v>0.1</v>
      </c>
      <c r="K7">
        <v>0.1</v>
      </c>
      <c r="L7">
        <v>0.1</v>
      </c>
      <c r="M7">
        <v>0.1</v>
      </c>
      <c r="N7">
        <v>0.1</v>
      </c>
      <c r="O7">
        <v>0.1</v>
      </c>
      <c r="P7">
        <v>0.1</v>
      </c>
      <c r="Q7">
        <v>0.1</v>
      </c>
      <c r="R7">
        <v>0.1</v>
      </c>
      <c r="S7">
        <v>0.1</v>
      </c>
      <c r="T7">
        <v>0.1</v>
      </c>
      <c r="U7">
        <v>0.1</v>
      </c>
      <c r="V7">
        <v>0.1</v>
      </c>
      <c r="W7">
        <v>0.1</v>
      </c>
      <c r="X7">
        <v>0.1</v>
      </c>
      <c r="Y7">
        <v>0.1</v>
      </c>
      <c r="Z7">
        <v>0.1</v>
      </c>
      <c r="AA7">
        <v>0.1</v>
      </c>
      <c r="AB7">
        <v>0.1</v>
      </c>
      <c r="AC7">
        <v>0.1</v>
      </c>
      <c r="AD7">
        <v>0.1</v>
      </c>
      <c r="AE7">
        <v>0.1</v>
      </c>
      <c r="AF7">
        <v>0.1</v>
      </c>
      <c r="AG7">
        <v>0.1</v>
      </c>
      <c r="AH7">
        <v>0.1</v>
      </c>
      <c r="AI7">
        <v>0.1</v>
      </c>
      <c r="AJ7">
        <v>0.1</v>
      </c>
      <c r="AK7">
        <v>0.1</v>
      </c>
      <c r="AL7">
        <v>0.1</v>
      </c>
      <c r="AM7">
        <v>0.1</v>
      </c>
      <c r="AN7">
        <v>0.1</v>
      </c>
      <c r="AO7">
        <v>0.1</v>
      </c>
      <c r="AP7">
        <v>0.1</v>
      </c>
      <c r="AQ7">
        <v>0.1</v>
      </c>
      <c r="AR7">
        <v>0.1</v>
      </c>
      <c r="AS7">
        <v>0.1</v>
      </c>
      <c r="AT7">
        <v>0.1</v>
      </c>
      <c r="AU7">
        <v>0.1</v>
      </c>
      <c r="AV7">
        <v>0.1</v>
      </c>
      <c r="AW7">
        <v>0.1</v>
      </c>
      <c r="AX7">
        <v>0.1</v>
      </c>
    </row>
    <row r="8" spans="2:62" ht="12.75">
      <c r="B8" t="s">
        <v>1427</v>
      </c>
      <c r="C8">
        <v>0.1</v>
      </c>
      <c r="D8">
        <v>0.2</v>
      </c>
      <c r="E8">
        <v>0.2</v>
      </c>
      <c r="F8">
        <v>0.3</v>
      </c>
      <c r="G8">
        <v>0.3</v>
      </c>
      <c r="H8">
        <v>1.5</v>
      </c>
      <c r="I8">
        <v>1.3</v>
      </c>
      <c r="J8">
        <v>1.3</v>
      </c>
      <c r="K8">
        <v>0.9</v>
      </c>
      <c r="L8">
        <v>1.1</v>
      </c>
      <c r="M8">
        <v>0.5</v>
      </c>
      <c r="N8">
        <v>0.2</v>
      </c>
      <c r="O8">
        <v>0.4</v>
      </c>
      <c r="P8">
        <v>0.5</v>
      </c>
      <c r="Q8">
        <v>0.4</v>
      </c>
      <c r="R8">
        <v>0.4</v>
      </c>
      <c r="S8">
        <v>0.2</v>
      </c>
      <c r="T8">
        <v>0.2</v>
      </c>
      <c r="U8">
        <v>0.1</v>
      </c>
      <c r="V8">
        <v>0.1</v>
      </c>
      <c r="W8">
        <v>0.1</v>
      </c>
      <c r="X8">
        <v>0.3</v>
      </c>
      <c r="Y8">
        <v>0.4</v>
      </c>
      <c r="Z8">
        <v>0.2</v>
      </c>
      <c r="AA8">
        <v>2.4</v>
      </c>
      <c r="AB8">
        <v>2.3</v>
      </c>
      <c r="AC8">
        <v>2</v>
      </c>
      <c r="AD8">
        <v>2.7</v>
      </c>
      <c r="AE8">
        <v>2</v>
      </c>
      <c r="AF8">
        <v>1.7</v>
      </c>
      <c r="AG8">
        <v>1.6</v>
      </c>
      <c r="AH8">
        <v>1.4</v>
      </c>
      <c r="AI8">
        <v>1.3</v>
      </c>
      <c r="AJ8">
        <v>1.3</v>
      </c>
      <c r="AK8">
        <v>1.7</v>
      </c>
      <c r="AL8">
        <v>1.7</v>
      </c>
      <c r="AM8">
        <v>2.8</v>
      </c>
      <c r="AN8">
        <v>2.7</v>
      </c>
      <c r="AO8">
        <v>1.9</v>
      </c>
      <c r="AP8">
        <v>2.5</v>
      </c>
      <c r="AQ8">
        <v>2.1</v>
      </c>
      <c r="AR8">
        <v>1.6</v>
      </c>
      <c r="AS8">
        <v>1</v>
      </c>
      <c r="AT8">
        <v>0.8</v>
      </c>
      <c r="AU8">
        <v>0.7</v>
      </c>
      <c r="AV8">
        <v>0.8</v>
      </c>
      <c r="AW8">
        <v>0.7</v>
      </c>
      <c r="AX8">
        <v>0.7</v>
      </c>
      <c r="AY8">
        <v>1.5</v>
      </c>
      <c r="AZ8">
        <v>1.4</v>
      </c>
      <c r="BA8">
        <v>2.4</v>
      </c>
      <c r="BB8">
        <v>2.3</v>
      </c>
      <c r="BC8">
        <v>2.1</v>
      </c>
      <c r="BD8">
        <v>1.6</v>
      </c>
      <c r="BE8">
        <v>1.4</v>
      </c>
      <c r="BF8">
        <v>1.3</v>
      </c>
      <c r="BG8">
        <v>1.4</v>
      </c>
      <c r="BH8">
        <v>1.5</v>
      </c>
      <c r="BI8">
        <v>1.3</v>
      </c>
      <c r="BJ8">
        <v>1.4</v>
      </c>
    </row>
    <row r="9" spans="2:62" ht="12.75">
      <c r="B9" t="s">
        <v>1430</v>
      </c>
      <c r="C9">
        <v>0.4</v>
      </c>
      <c r="D9">
        <v>0.3</v>
      </c>
      <c r="E9">
        <v>0.3</v>
      </c>
      <c r="F9">
        <v>0.3</v>
      </c>
      <c r="G9">
        <v>0.3</v>
      </c>
      <c r="H9">
        <v>0.3</v>
      </c>
      <c r="I9">
        <v>0.2</v>
      </c>
      <c r="J9">
        <v>0.6</v>
      </c>
      <c r="K9">
        <v>0.2</v>
      </c>
      <c r="L9">
        <v>0.2</v>
      </c>
      <c r="M9">
        <v>0.1</v>
      </c>
      <c r="N9">
        <v>0.1</v>
      </c>
      <c r="O9">
        <v>0.6</v>
      </c>
      <c r="P9">
        <v>0.7</v>
      </c>
      <c r="Q9">
        <v>0.5</v>
      </c>
      <c r="R9">
        <v>0.6</v>
      </c>
      <c r="S9">
        <v>0.5</v>
      </c>
      <c r="T9">
        <v>0.8</v>
      </c>
      <c r="U9">
        <v>0.5</v>
      </c>
      <c r="V9">
        <v>0.6</v>
      </c>
      <c r="W9">
        <v>0.6</v>
      </c>
      <c r="X9">
        <v>0.6</v>
      </c>
      <c r="Y9">
        <v>0.8</v>
      </c>
      <c r="Z9">
        <v>0.6</v>
      </c>
      <c r="AA9">
        <v>1.6</v>
      </c>
      <c r="AB9">
        <v>1.5</v>
      </c>
      <c r="AC9">
        <v>0.9</v>
      </c>
      <c r="AD9">
        <v>1.3</v>
      </c>
      <c r="AE9">
        <v>1</v>
      </c>
      <c r="AF9">
        <v>1.1</v>
      </c>
      <c r="AG9">
        <v>1.3</v>
      </c>
      <c r="AH9">
        <v>1.9</v>
      </c>
      <c r="AI9">
        <v>1.9</v>
      </c>
      <c r="AJ9">
        <v>2.6</v>
      </c>
      <c r="AK9">
        <v>2.8</v>
      </c>
      <c r="AL9">
        <v>1.9</v>
      </c>
      <c r="AM9">
        <v>3</v>
      </c>
      <c r="AN9">
        <v>2.5</v>
      </c>
      <c r="AO9">
        <v>1.8</v>
      </c>
      <c r="AP9">
        <v>3.1</v>
      </c>
      <c r="AQ9">
        <v>2.7</v>
      </c>
      <c r="AR9">
        <v>2.5</v>
      </c>
      <c r="AS9">
        <v>3.1</v>
      </c>
      <c r="AT9">
        <v>3.2</v>
      </c>
      <c r="AU9">
        <v>3</v>
      </c>
      <c r="AV9">
        <v>2.3</v>
      </c>
      <c r="AW9">
        <v>2.2</v>
      </c>
      <c r="AX9">
        <v>1.4</v>
      </c>
      <c r="AY9">
        <v>1.5</v>
      </c>
      <c r="AZ9">
        <v>1.3</v>
      </c>
      <c r="BA9">
        <v>1.5</v>
      </c>
      <c r="BB9">
        <v>1.4</v>
      </c>
      <c r="BC9">
        <v>1.3</v>
      </c>
      <c r="BD9">
        <v>1.4</v>
      </c>
      <c r="BE9">
        <v>1.4</v>
      </c>
      <c r="BF9">
        <v>1.3</v>
      </c>
      <c r="BG9">
        <v>1.4</v>
      </c>
      <c r="BH9">
        <v>1.5</v>
      </c>
      <c r="BI9">
        <v>1.3</v>
      </c>
      <c r="BJ9">
        <v>1.4</v>
      </c>
    </row>
    <row r="10" spans="2:56" ht="12.75">
      <c r="B10" t="s">
        <v>1433</v>
      </c>
      <c r="I10">
        <v>2</v>
      </c>
      <c r="J10">
        <v>0.7</v>
      </c>
      <c r="K10">
        <v>0.4</v>
      </c>
      <c r="L10">
        <v>1.4</v>
      </c>
      <c r="M10">
        <v>0.3</v>
      </c>
      <c r="N10">
        <v>0.2</v>
      </c>
      <c r="O10">
        <v>0.2</v>
      </c>
      <c r="P10">
        <v>0.6</v>
      </c>
      <c r="Q10">
        <v>0.1</v>
      </c>
      <c r="R10">
        <v>0.1</v>
      </c>
      <c r="S10">
        <v>0.1</v>
      </c>
      <c r="T10">
        <v>0.5</v>
      </c>
      <c r="U10">
        <v>0.1</v>
      </c>
      <c r="V10">
        <v>0.1</v>
      </c>
      <c r="W10">
        <v>0.1</v>
      </c>
      <c r="X10">
        <v>0.3</v>
      </c>
      <c r="Y10">
        <v>0.9</v>
      </c>
      <c r="Z10">
        <v>0.3</v>
      </c>
      <c r="AA10">
        <v>2.5</v>
      </c>
      <c r="AB10">
        <v>2.2</v>
      </c>
      <c r="AC10">
        <v>1</v>
      </c>
      <c r="AD10">
        <v>1.2</v>
      </c>
      <c r="AE10">
        <v>0.7</v>
      </c>
      <c r="AF10">
        <v>0.7</v>
      </c>
      <c r="AG10">
        <v>0.1</v>
      </c>
      <c r="AH10">
        <v>0.1</v>
      </c>
      <c r="AI10">
        <v>0.1</v>
      </c>
      <c r="AJ10">
        <v>0.3</v>
      </c>
      <c r="AK10">
        <v>1.4</v>
      </c>
      <c r="AL10">
        <v>1.6</v>
      </c>
      <c r="AM10">
        <v>3.2</v>
      </c>
      <c r="AN10">
        <v>3.4</v>
      </c>
      <c r="AO10">
        <v>1.8</v>
      </c>
      <c r="AP10">
        <v>1.9</v>
      </c>
      <c r="AQ10">
        <v>1.6</v>
      </c>
      <c r="AR10">
        <v>1</v>
      </c>
      <c r="AS10">
        <v>0.7</v>
      </c>
      <c r="AT10">
        <v>0.3</v>
      </c>
      <c r="AU10">
        <v>0.1</v>
      </c>
      <c r="AV10">
        <v>0.1</v>
      </c>
      <c r="AW10">
        <v>0.1</v>
      </c>
      <c r="AX10">
        <v>0.1</v>
      </c>
      <c r="AY10">
        <v>0.1</v>
      </c>
      <c r="AZ10">
        <v>0.3</v>
      </c>
      <c r="BA10">
        <v>1.8</v>
      </c>
      <c r="BB10">
        <v>1.8</v>
      </c>
      <c r="BC10">
        <v>1.6</v>
      </c>
      <c r="BD10">
        <v>0.3</v>
      </c>
    </row>
    <row r="11" spans="2:62" ht="12.75">
      <c r="B11" t="s">
        <v>1436</v>
      </c>
      <c r="C11">
        <v>2</v>
      </c>
      <c r="D11">
        <v>1.9</v>
      </c>
      <c r="E11">
        <v>1.5</v>
      </c>
      <c r="F11">
        <v>2.9</v>
      </c>
      <c r="G11">
        <v>2.7</v>
      </c>
      <c r="H11">
        <v>4</v>
      </c>
      <c r="I11">
        <v>3.4</v>
      </c>
      <c r="J11">
        <v>2.6</v>
      </c>
      <c r="K11">
        <v>2.3</v>
      </c>
      <c r="L11">
        <v>2.1</v>
      </c>
      <c r="M11">
        <v>3.2</v>
      </c>
      <c r="N11">
        <v>2.9</v>
      </c>
      <c r="O11">
        <v>1.9</v>
      </c>
      <c r="P11">
        <v>1.9</v>
      </c>
      <c r="Q11">
        <v>1.3</v>
      </c>
      <c r="R11">
        <v>1.7</v>
      </c>
      <c r="S11">
        <v>0.8</v>
      </c>
      <c r="T11">
        <v>1.3</v>
      </c>
      <c r="U11">
        <v>1</v>
      </c>
      <c r="V11">
        <v>1.2</v>
      </c>
      <c r="W11">
        <v>1.3</v>
      </c>
      <c r="X11">
        <v>1.3</v>
      </c>
      <c r="Y11">
        <v>1.6</v>
      </c>
      <c r="Z11">
        <v>1.1</v>
      </c>
      <c r="AA11">
        <v>2.5</v>
      </c>
      <c r="AB11">
        <v>2.4</v>
      </c>
      <c r="AC11">
        <v>1.9</v>
      </c>
      <c r="AD11">
        <v>2.7</v>
      </c>
      <c r="AE11">
        <v>2.5</v>
      </c>
      <c r="AF11">
        <v>2.8</v>
      </c>
      <c r="AG11">
        <v>2.7</v>
      </c>
      <c r="AH11">
        <v>3</v>
      </c>
      <c r="AI11">
        <v>2.5</v>
      </c>
      <c r="AJ11">
        <v>2.9</v>
      </c>
      <c r="AK11">
        <v>3.2</v>
      </c>
      <c r="AL11">
        <v>3</v>
      </c>
      <c r="AM11">
        <v>4.1</v>
      </c>
      <c r="AN11">
        <v>3.4</v>
      </c>
      <c r="AO11">
        <v>2.4</v>
      </c>
      <c r="AP11">
        <v>4.1</v>
      </c>
      <c r="AQ11">
        <v>4.3</v>
      </c>
      <c r="AR11">
        <v>4.5</v>
      </c>
      <c r="AS11">
        <v>4.2</v>
      </c>
      <c r="AT11">
        <v>3.8</v>
      </c>
      <c r="AU11">
        <v>3.5</v>
      </c>
      <c r="AV11">
        <v>3.6</v>
      </c>
      <c r="AW11">
        <v>3.4</v>
      </c>
      <c r="AX11">
        <v>3.5</v>
      </c>
      <c r="AY11">
        <v>3.9</v>
      </c>
      <c r="AZ11">
        <v>3.7</v>
      </c>
      <c r="BA11">
        <v>6.2</v>
      </c>
      <c r="BB11">
        <v>5.4</v>
      </c>
      <c r="BC11">
        <v>4.3</v>
      </c>
      <c r="BD11">
        <v>3</v>
      </c>
      <c r="BE11">
        <v>1.7</v>
      </c>
      <c r="BF11">
        <v>1.6</v>
      </c>
      <c r="BG11">
        <v>1.7</v>
      </c>
      <c r="BH11">
        <v>1.8</v>
      </c>
      <c r="BI11">
        <v>1.6</v>
      </c>
      <c r="BJ11">
        <v>1.7</v>
      </c>
    </row>
    <row r="12" spans="2:62" ht="12.75">
      <c r="B12" t="s">
        <v>1439</v>
      </c>
      <c r="C12">
        <v>1.9</v>
      </c>
      <c r="D12">
        <v>2.3</v>
      </c>
      <c r="E12">
        <v>2.6</v>
      </c>
      <c r="F12">
        <v>3.2</v>
      </c>
      <c r="G12">
        <v>3.1</v>
      </c>
      <c r="H12">
        <v>3.1</v>
      </c>
      <c r="I12">
        <v>1.5</v>
      </c>
      <c r="J12">
        <v>5</v>
      </c>
      <c r="K12">
        <v>2.7</v>
      </c>
      <c r="L12">
        <v>4.6</v>
      </c>
      <c r="M12">
        <v>4.5</v>
      </c>
      <c r="N12">
        <v>4.8</v>
      </c>
      <c r="O12">
        <v>3.9</v>
      </c>
      <c r="P12">
        <v>3.5</v>
      </c>
      <c r="Q12">
        <v>2.3</v>
      </c>
      <c r="R12">
        <v>3.2</v>
      </c>
      <c r="S12">
        <v>2.7</v>
      </c>
      <c r="T12">
        <v>2.7</v>
      </c>
      <c r="U12">
        <v>1.7</v>
      </c>
      <c r="V12">
        <v>2.4</v>
      </c>
      <c r="W12">
        <v>2.1</v>
      </c>
      <c r="X12">
        <v>2.1</v>
      </c>
      <c r="Y12">
        <v>2.1</v>
      </c>
      <c r="Z12">
        <v>1.8</v>
      </c>
      <c r="AA12">
        <v>3.1</v>
      </c>
      <c r="AB12">
        <v>1.9</v>
      </c>
      <c r="AC12">
        <v>1.2</v>
      </c>
      <c r="AD12">
        <v>3.1</v>
      </c>
      <c r="AE12">
        <v>2.8</v>
      </c>
      <c r="AF12">
        <v>1.8</v>
      </c>
      <c r="AG12">
        <v>3.6</v>
      </c>
      <c r="AH12">
        <v>3.5</v>
      </c>
      <c r="AI12">
        <v>2.6</v>
      </c>
      <c r="AJ12">
        <v>3.7</v>
      </c>
      <c r="AK12">
        <v>3.4</v>
      </c>
      <c r="AL12">
        <v>2.7</v>
      </c>
      <c r="AM12">
        <v>5.7</v>
      </c>
      <c r="AN12">
        <v>6.3</v>
      </c>
      <c r="AO12">
        <v>5.2</v>
      </c>
      <c r="AP12">
        <v>8.4</v>
      </c>
      <c r="AQ12">
        <v>8.4</v>
      </c>
      <c r="AR12">
        <v>7.1</v>
      </c>
      <c r="AS12">
        <v>6.2</v>
      </c>
      <c r="AT12">
        <v>5.7</v>
      </c>
      <c r="AU12">
        <v>5.6</v>
      </c>
      <c r="AV12">
        <v>6.7</v>
      </c>
      <c r="AW12">
        <v>6.4</v>
      </c>
      <c r="AX12">
        <v>7.2</v>
      </c>
      <c r="AY12">
        <v>6.8</v>
      </c>
      <c r="AZ12">
        <v>5.4</v>
      </c>
      <c r="BA12">
        <v>8</v>
      </c>
      <c r="BB12">
        <v>5</v>
      </c>
      <c r="BC12">
        <v>3.9</v>
      </c>
      <c r="BD12">
        <v>2.7</v>
      </c>
      <c r="BE12">
        <v>1.4</v>
      </c>
      <c r="BF12">
        <v>1.3</v>
      </c>
      <c r="BG12">
        <v>1.4</v>
      </c>
      <c r="BH12">
        <v>1.5</v>
      </c>
      <c r="BI12">
        <v>1.3</v>
      </c>
      <c r="BJ12">
        <v>1.4</v>
      </c>
    </row>
    <row r="13" spans="2:62" ht="12.75">
      <c r="B13" t="s">
        <v>1442</v>
      </c>
      <c r="C13">
        <v>3.6</v>
      </c>
      <c r="D13">
        <v>3.1</v>
      </c>
      <c r="E13">
        <v>5.2</v>
      </c>
      <c r="F13">
        <v>2.2</v>
      </c>
      <c r="G13">
        <v>1.7</v>
      </c>
      <c r="H13">
        <v>9.3</v>
      </c>
      <c r="I13">
        <v>6.4</v>
      </c>
      <c r="J13">
        <v>5.5</v>
      </c>
      <c r="K13">
        <v>6.3</v>
      </c>
      <c r="L13">
        <v>5.5</v>
      </c>
      <c r="M13">
        <v>12.8</v>
      </c>
      <c r="N13">
        <v>13.3</v>
      </c>
      <c r="O13">
        <v>15.4</v>
      </c>
      <c r="P13">
        <v>17.8</v>
      </c>
      <c r="Q13">
        <v>12.9</v>
      </c>
      <c r="R13">
        <v>18.9</v>
      </c>
      <c r="S13">
        <v>19.6</v>
      </c>
      <c r="T13">
        <v>16.7</v>
      </c>
      <c r="U13">
        <v>18.4</v>
      </c>
      <c r="V13">
        <v>22.6</v>
      </c>
      <c r="W13">
        <v>22.9</v>
      </c>
      <c r="X13">
        <v>20</v>
      </c>
      <c r="Y13">
        <v>22.3</v>
      </c>
      <c r="Z13">
        <v>14.6</v>
      </c>
      <c r="AA13">
        <v>21.3</v>
      </c>
      <c r="AB13">
        <v>20.5</v>
      </c>
      <c r="AC13">
        <v>14.2</v>
      </c>
      <c r="AD13">
        <v>23.8</v>
      </c>
      <c r="AE13">
        <v>25.8</v>
      </c>
      <c r="AF13">
        <v>21.7</v>
      </c>
      <c r="AG13">
        <v>23.7</v>
      </c>
      <c r="AH13">
        <v>23.9</v>
      </c>
      <c r="AI13">
        <v>19.5</v>
      </c>
      <c r="AJ13">
        <v>13.8</v>
      </c>
      <c r="AK13">
        <v>22.9</v>
      </c>
      <c r="AL13">
        <v>21.8</v>
      </c>
      <c r="AM13">
        <v>21.4</v>
      </c>
      <c r="AN13">
        <v>21.5</v>
      </c>
      <c r="AO13">
        <v>20.8</v>
      </c>
      <c r="AP13">
        <v>29.7</v>
      </c>
      <c r="AQ13">
        <v>28.5</v>
      </c>
      <c r="AR13">
        <v>20.3</v>
      </c>
      <c r="AS13">
        <v>17</v>
      </c>
      <c r="AT13">
        <v>15.9</v>
      </c>
      <c r="AU13">
        <v>11.1</v>
      </c>
      <c r="AV13">
        <v>12</v>
      </c>
      <c r="AW13">
        <v>14</v>
      </c>
      <c r="AX13">
        <v>17.3</v>
      </c>
      <c r="AY13">
        <v>13.4</v>
      </c>
      <c r="AZ13">
        <v>8.4</v>
      </c>
      <c r="BA13">
        <v>10</v>
      </c>
      <c r="BB13">
        <v>7.8</v>
      </c>
      <c r="BC13">
        <v>5.6</v>
      </c>
      <c r="BD13">
        <v>3.3</v>
      </c>
      <c r="BE13">
        <v>1.4</v>
      </c>
      <c r="BF13">
        <v>1.3</v>
      </c>
      <c r="BG13">
        <v>1.4</v>
      </c>
      <c r="BH13">
        <v>1.5</v>
      </c>
      <c r="BI13">
        <v>1.3</v>
      </c>
      <c r="BJ13">
        <v>1.4</v>
      </c>
    </row>
    <row r="14" spans="2:58" ht="12.75">
      <c r="B14" t="s">
        <v>1445</v>
      </c>
      <c r="C14">
        <v>0.8</v>
      </c>
      <c r="D14">
        <v>0.8</v>
      </c>
      <c r="E14">
        <v>0.7</v>
      </c>
      <c r="F14">
        <v>0.8</v>
      </c>
      <c r="G14">
        <v>0.8</v>
      </c>
      <c r="H14">
        <v>0.9</v>
      </c>
      <c r="I14">
        <v>0.8</v>
      </c>
      <c r="J14">
        <v>0.8</v>
      </c>
      <c r="K14">
        <v>0.9</v>
      </c>
      <c r="L14">
        <v>0.8</v>
      </c>
      <c r="M14">
        <v>0.9</v>
      </c>
      <c r="N14">
        <v>0.9</v>
      </c>
      <c r="O14">
        <v>0.9</v>
      </c>
      <c r="P14">
        <v>0.8</v>
      </c>
      <c r="Q14">
        <v>0.7</v>
      </c>
      <c r="R14">
        <v>0.9</v>
      </c>
      <c r="S14">
        <v>0.8</v>
      </c>
      <c r="T14">
        <v>1</v>
      </c>
      <c r="U14">
        <v>0.8</v>
      </c>
      <c r="V14">
        <v>0.9</v>
      </c>
      <c r="W14">
        <v>0.9</v>
      </c>
      <c r="X14">
        <v>0.8</v>
      </c>
      <c r="Y14">
        <v>1</v>
      </c>
      <c r="Z14">
        <v>0.9</v>
      </c>
      <c r="AA14">
        <v>0.9</v>
      </c>
      <c r="AB14">
        <v>0.8</v>
      </c>
      <c r="AC14">
        <v>0.7</v>
      </c>
      <c r="AD14">
        <v>0.9</v>
      </c>
      <c r="AE14">
        <v>0.8</v>
      </c>
      <c r="AF14">
        <v>0.9</v>
      </c>
      <c r="AG14">
        <v>0.9</v>
      </c>
      <c r="AH14">
        <v>0.9</v>
      </c>
      <c r="AI14">
        <v>0.9</v>
      </c>
      <c r="AJ14">
        <v>0.9</v>
      </c>
      <c r="AK14">
        <v>1</v>
      </c>
      <c r="AL14">
        <v>0.8</v>
      </c>
      <c r="AM14">
        <v>0.8</v>
      </c>
      <c r="AN14">
        <v>0.7</v>
      </c>
      <c r="AO14">
        <v>0.5</v>
      </c>
      <c r="AP14">
        <v>0.8</v>
      </c>
      <c r="AQ14">
        <v>0.7</v>
      </c>
      <c r="AR14">
        <v>0.7</v>
      </c>
      <c r="AS14">
        <v>0.8</v>
      </c>
      <c r="AT14">
        <v>0.8</v>
      </c>
      <c r="AU14">
        <v>0.7</v>
      </c>
      <c r="AV14">
        <v>0.8</v>
      </c>
      <c r="AW14">
        <v>0.7</v>
      </c>
      <c r="AX14">
        <v>0.8</v>
      </c>
      <c r="AY14">
        <v>0.5</v>
      </c>
      <c r="AZ14">
        <v>0.5</v>
      </c>
      <c r="BA14">
        <v>0.5</v>
      </c>
      <c r="BB14">
        <v>0.5</v>
      </c>
      <c r="BC14">
        <v>0.5</v>
      </c>
      <c r="BD14">
        <v>0.5</v>
      </c>
      <c r="BE14">
        <v>0.5</v>
      </c>
      <c r="BF14">
        <v>0.5</v>
      </c>
    </row>
    <row r="15" spans="2:39" ht="12.75">
      <c r="B15" t="s">
        <v>1448</v>
      </c>
      <c r="C15">
        <v>0.7</v>
      </c>
      <c r="D15">
        <v>0.6</v>
      </c>
      <c r="E15">
        <v>0.5</v>
      </c>
      <c r="F15">
        <v>0.7</v>
      </c>
      <c r="G15">
        <v>0.6</v>
      </c>
      <c r="H15">
        <v>0.7</v>
      </c>
      <c r="I15">
        <v>0.7</v>
      </c>
      <c r="J15">
        <v>0.7</v>
      </c>
      <c r="K15">
        <v>0.7</v>
      </c>
      <c r="L15">
        <v>0.6</v>
      </c>
      <c r="M15">
        <v>0.7</v>
      </c>
      <c r="N15">
        <v>0.7</v>
      </c>
      <c r="O15">
        <v>0.5</v>
      </c>
      <c r="P15">
        <v>0.5</v>
      </c>
      <c r="Q15">
        <v>0.4</v>
      </c>
      <c r="R15">
        <v>0.5</v>
      </c>
      <c r="S15">
        <v>0.5</v>
      </c>
      <c r="T15">
        <v>0.5</v>
      </c>
      <c r="U15">
        <v>0.5</v>
      </c>
      <c r="V15">
        <v>0.5</v>
      </c>
      <c r="W15">
        <v>0.5</v>
      </c>
      <c r="X15">
        <v>0.5</v>
      </c>
      <c r="Y15">
        <v>0.5</v>
      </c>
      <c r="Z15">
        <v>0.5</v>
      </c>
      <c r="AA15">
        <v>0.4</v>
      </c>
      <c r="AB15">
        <v>0.3</v>
      </c>
      <c r="AC15">
        <v>0.3</v>
      </c>
      <c r="AD15">
        <v>0.4</v>
      </c>
      <c r="AE15">
        <v>0.3</v>
      </c>
      <c r="AF15">
        <v>0.4</v>
      </c>
      <c r="AG15">
        <v>0.3</v>
      </c>
      <c r="AH15">
        <v>0.4</v>
      </c>
      <c r="AI15">
        <v>0.3</v>
      </c>
      <c r="AJ15">
        <v>0.4</v>
      </c>
      <c r="AK15">
        <v>0.4</v>
      </c>
      <c r="AL15">
        <v>0.3</v>
      </c>
      <c r="AM15">
        <v>0</v>
      </c>
    </row>
    <row r="16" spans="2:50" ht="12.75">
      <c r="B16" t="s">
        <v>1578</v>
      </c>
      <c r="C16">
        <v>0.1</v>
      </c>
      <c r="D16">
        <v>0.1</v>
      </c>
      <c r="E16">
        <v>0.1</v>
      </c>
      <c r="F16">
        <v>0.1</v>
      </c>
      <c r="G16">
        <v>0.1</v>
      </c>
      <c r="H16">
        <v>0.1</v>
      </c>
      <c r="I16">
        <v>0.1</v>
      </c>
      <c r="J16">
        <v>0.1</v>
      </c>
      <c r="K16">
        <v>0.1</v>
      </c>
      <c r="L16">
        <v>0.1</v>
      </c>
      <c r="M16">
        <v>0.1</v>
      </c>
      <c r="N16">
        <v>0.1</v>
      </c>
      <c r="O16">
        <v>0.1</v>
      </c>
      <c r="P16">
        <v>0.1</v>
      </c>
      <c r="Q16">
        <v>0.1</v>
      </c>
      <c r="R16">
        <v>0.1</v>
      </c>
      <c r="S16">
        <v>0.1</v>
      </c>
      <c r="T16">
        <v>0.1</v>
      </c>
      <c r="U16">
        <v>0.1</v>
      </c>
      <c r="V16">
        <v>0.1</v>
      </c>
      <c r="W16">
        <v>0.1</v>
      </c>
      <c r="X16">
        <v>0.1</v>
      </c>
      <c r="Y16">
        <v>0.1</v>
      </c>
      <c r="Z16">
        <v>0.1</v>
      </c>
      <c r="AA16">
        <v>0.1</v>
      </c>
      <c r="AB16">
        <v>0</v>
      </c>
      <c r="AC16">
        <v>0</v>
      </c>
      <c r="AD16">
        <v>0.1</v>
      </c>
      <c r="AE16">
        <v>0</v>
      </c>
      <c r="AF16">
        <v>0.1</v>
      </c>
      <c r="AG16">
        <v>0</v>
      </c>
      <c r="AH16">
        <v>0.1</v>
      </c>
      <c r="AI16">
        <v>0</v>
      </c>
      <c r="AJ16">
        <v>0.1</v>
      </c>
      <c r="AK16">
        <v>0.1</v>
      </c>
      <c r="AL16">
        <v>0</v>
      </c>
      <c r="AM16">
        <v>0.1</v>
      </c>
      <c r="AN16">
        <v>0</v>
      </c>
      <c r="AO16">
        <v>0</v>
      </c>
      <c r="AP16">
        <v>0.1</v>
      </c>
      <c r="AQ16">
        <v>0</v>
      </c>
      <c r="AR16">
        <v>0</v>
      </c>
      <c r="AS16">
        <v>0.1</v>
      </c>
      <c r="AT16">
        <v>0.1</v>
      </c>
      <c r="AU16">
        <v>0</v>
      </c>
      <c r="AV16">
        <v>0.1</v>
      </c>
      <c r="AW16">
        <v>0</v>
      </c>
      <c r="AX16">
        <v>0</v>
      </c>
    </row>
    <row r="17" spans="2:57" ht="12.75">
      <c r="B17" t="s">
        <v>1581</v>
      </c>
      <c r="C17">
        <v>5.4</v>
      </c>
      <c r="D17">
        <v>4.9</v>
      </c>
      <c r="E17">
        <v>4</v>
      </c>
      <c r="F17">
        <v>5.1</v>
      </c>
      <c r="G17">
        <v>6</v>
      </c>
      <c r="H17">
        <v>20</v>
      </c>
      <c r="I17">
        <v>9.7</v>
      </c>
      <c r="J17">
        <v>8.1</v>
      </c>
      <c r="K17">
        <v>6.7</v>
      </c>
      <c r="L17">
        <v>5.6</v>
      </c>
      <c r="M17">
        <v>6</v>
      </c>
      <c r="N17">
        <v>5.4</v>
      </c>
      <c r="O17">
        <v>2.5</v>
      </c>
      <c r="P17">
        <v>2.3</v>
      </c>
      <c r="Q17">
        <v>2</v>
      </c>
      <c r="R17">
        <v>2.4</v>
      </c>
      <c r="S17">
        <v>2.1</v>
      </c>
      <c r="T17">
        <v>2.4</v>
      </c>
      <c r="U17">
        <v>2</v>
      </c>
      <c r="V17">
        <v>2.2</v>
      </c>
      <c r="W17">
        <v>2.2</v>
      </c>
      <c r="X17">
        <v>2.6</v>
      </c>
      <c r="Y17">
        <v>2.3</v>
      </c>
      <c r="Z17">
        <v>2.1</v>
      </c>
      <c r="AA17">
        <v>1.6</v>
      </c>
      <c r="AB17">
        <v>1.4</v>
      </c>
      <c r="AC17">
        <v>1.1</v>
      </c>
      <c r="AD17">
        <v>1.5</v>
      </c>
      <c r="AE17">
        <v>2.3</v>
      </c>
      <c r="AF17">
        <v>2.3</v>
      </c>
      <c r="AG17">
        <v>2.7</v>
      </c>
      <c r="AH17">
        <v>2.8</v>
      </c>
      <c r="AI17">
        <v>2.7</v>
      </c>
      <c r="AJ17">
        <v>3.3</v>
      </c>
      <c r="AK17">
        <v>3.6</v>
      </c>
      <c r="AL17">
        <v>2.7</v>
      </c>
      <c r="AM17">
        <v>1.9</v>
      </c>
      <c r="AN17">
        <v>1.7</v>
      </c>
      <c r="AO17">
        <v>1.3</v>
      </c>
      <c r="AP17">
        <v>2</v>
      </c>
      <c r="AQ17">
        <v>1.4</v>
      </c>
      <c r="AR17">
        <v>0.9</v>
      </c>
      <c r="AS17">
        <v>0.9</v>
      </c>
      <c r="AT17">
        <v>0.7</v>
      </c>
      <c r="AU17">
        <v>0.7</v>
      </c>
      <c r="AV17">
        <v>0.7</v>
      </c>
      <c r="AW17">
        <v>0.7</v>
      </c>
      <c r="AX17">
        <v>0.5</v>
      </c>
      <c r="AY17">
        <v>0.8</v>
      </c>
      <c r="AZ17">
        <v>0.7</v>
      </c>
      <c r="BA17">
        <v>0.8</v>
      </c>
      <c r="BB17">
        <v>0.7</v>
      </c>
      <c r="BC17">
        <v>0.7</v>
      </c>
      <c r="BD17">
        <v>0.7</v>
      </c>
      <c r="BE17">
        <v>0</v>
      </c>
    </row>
    <row r="18" spans="2:50" ht="12.75">
      <c r="B18" t="s">
        <v>1584</v>
      </c>
      <c r="C18">
        <v>0.2</v>
      </c>
      <c r="D18">
        <v>0.2</v>
      </c>
      <c r="E18">
        <v>0.2</v>
      </c>
      <c r="F18">
        <v>0.2</v>
      </c>
      <c r="G18">
        <v>0.2</v>
      </c>
      <c r="H18">
        <v>0.2</v>
      </c>
      <c r="I18">
        <v>0.2</v>
      </c>
      <c r="J18">
        <v>0.2</v>
      </c>
      <c r="K18">
        <v>0.2</v>
      </c>
      <c r="L18">
        <v>0.2</v>
      </c>
      <c r="M18">
        <v>0.2</v>
      </c>
      <c r="N18">
        <v>0.2</v>
      </c>
      <c r="O18">
        <v>0.1</v>
      </c>
      <c r="P18">
        <v>0.1</v>
      </c>
      <c r="Q18">
        <v>0.1</v>
      </c>
      <c r="R18">
        <v>0.1</v>
      </c>
      <c r="S18">
        <v>0.1</v>
      </c>
      <c r="T18">
        <v>0.2</v>
      </c>
      <c r="U18">
        <v>0.1</v>
      </c>
      <c r="V18">
        <v>0.2</v>
      </c>
      <c r="W18">
        <v>0.2</v>
      </c>
      <c r="X18">
        <v>0.1</v>
      </c>
      <c r="Y18">
        <v>0.2</v>
      </c>
      <c r="Z18">
        <v>0.1</v>
      </c>
      <c r="AA18">
        <v>0.3</v>
      </c>
      <c r="AB18">
        <v>0.3</v>
      </c>
      <c r="AC18">
        <v>0.2</v>
      </c>
      <c r="AD18">
        <v>0.4</v>
      </c>
      <c r="AE18">
        <v>0.5</v>
      </c>
      <c r="AF18">
        <v>0.3</v>
      </c>
      <c r="AG18">
        <v>0.2</v>
      </c>
      <c r="AH18">
        <v>0.2</v>
      </c>
      <c r="AI18">
        <v>0.2</v>
      </c>
      <c r="AJ18">
        <v>0.2</v>
      </c>
      <c r="AK18">
        <v>0.2</v>
      </c>
      <c r="AL18">
        <v>0.2</v>
      </c>
      <c r="AM18">
        <v>0.2</v>
      </c>
      <c r="AN18">
        <v>0.2</v>
      </c>
      <c r="AO18">
        <v>0.1</v>
      </c>
      <c r="AP18">
        <v>0.2</v>
      </c>
      <c r="AQ18">
        <v>0.2</v>
      </c>
      <c r="AR18">
        <v>0.2</v>
      </c>
      <c r="AS18">
        <v>0.2</v>
      </c>
      <c r="AT18">
        <v>0.2</v>
      </c>
      <c r="AU18">
        <v>0.1</v>
      </c>
      <c r="AV18">
        <v>0.1</v>
      </c>
      <c r="AW18">
        <v>0.1</v>
      </c>
      <c r="AX18">
        <v>0.1</v>
      </c>
    </row>
    <row r="19" spans="2:56" ht="12.75">
      <c r="B19" t="s">
        <v>1587</v>
      </c>
      <c r="C19">
        <v>0.1</v>
      </c>
      <c r="D19">
        <v>0.1</v>
      </c>
      <c r="E19">
        <v>0.1</v>
      </c>
      <c r="F19">
        <v>0.1</v>
      </c>
      <c r="G19">
        <v>0.3</v>
      </c>
      <c r="H19">
        <v>0.9</v>
      </c>
      <c r="I19">
        <v>0.8</v>
      </c>
      <c r="J19">
        <v>0.7</v>
      </c>
      <c r="K19">
        <v>0.7</v>
      </c>
      <c r="L19">
        <v>0.9</v>
      </c>
      <c r="M19">
        <v>0.7</v>
      </c>
      <c r="N19">
        <v>0.7</v>
      </c>
      <c r="O19">
        <v>0.6</v>
      </c>
      <c r="P19">
        <v>0.6</v>
      </c>
      <c r="Q19">
        <v>0.5</v>
      </c>
      <c r="R19">
        <v>0.7</v>
      </c>
      <c r="S19">
        <v>0.6</v>
      </c>
      <c r="T19">
        <v>0.6</v>
      </c>
      <c r="U19">
        <v>0.6</v>
      </c>
      <c r="V19">
        <v>0.6</v>
      </c>
      <c r="W19">
        <v>0.6</v>
      </c>
      <c r="X19">
        <v>0.6</v>
      </c>
      <c r="Y19">
        <v>0.6</v>
      </c>
      <c r="Z19">
        <v>0.6</v>
      </c>
      <c r="AA19">
        <v>0.5</v>
      </c>
      <c r="AB19">
        <v>0.3</v>
      </c>
      <c r="AC19">
        <v>0.1</v>
      </c>
      <c r="AD19">
        <v>0.3</v>
      </c>
      <c r="AE19">
        <v>0.3</v>
      </c>
      <c r="AF19">
        <v>0.1</v>
      </c>
      <c r="AL19">
        <v>0.1</v>
      </c>
      <c r="AM19">
        <v>0.3</v>
      </c>
      <c r="AN19">
        <v>0.3</v>
      </c>
      <c r="AO19">
        <v>0.2</v>
      </c>
      <c r="AP19">
        <v>0.4</v>
      </c>
      <c r="AQ19">
        <v>0.3</v>
      </c>
      <c r="AR19">
        <v>0.3</v>
      </c>
      <c r="AS19">
        <v>0.3</v>
      </c>
      <c r="AT19">
        <v>0.1</v>
      </c>
      <c r="AZ19">
        <v>0.1</v>
      </c>
      <c r="BA19">
        <v>1</v>
      </c>
      <c r="BB19">
        <v>1</v>
      </c>
      <c r="BC19">
        <v>0.9</v>
      </c>
      <c r="BD19">
        <v>0.2</v>
      </c>
    </row>
    <row r="20" spans="2:58" ht="12.75">
      <c r="B20" t="s">
        <v>1590</v>
      </c>
      <c r="C20">
        <v>1</v>
      </c>
      <c r="D20">
        <v>1</v>
      </c>
      <c r="E20">
        <v>0.8</v>
      </c>
      <c r="F20">
        <v>1</v>
      </c>
      <c r="G20">
        <v>1</v>
      </c>
      <c r="H20">
        <v>1.1</v>
      </c>
      <c r="I20">
        <v>1</v>
      </c>
      <c r="J20">
        <v>1</v>
      </c>
      <c r="K20">
        <v>1.1</v>
      </c>
      <c r="L20">
        <v>1</v>
      </c>
      <c r="M20">
        <v>1.1</v>
      </c>
      <c r="N20">
        <v>1.1</v>
      </c>
      <c r="O20">
        <v>1</v>
      </c>
      <c r="P20">
        <v>0.9</v>
      </c>
      <c r="Q20">
        <v>0.8</v>
      </c>
      <c r="R20">
        <v>1</v>
      </c>
      <c r="S20">
        <v>0.9</v>
      </c>
      <c r="T20">
        <v>1.1</v>
      </c>
      <c r="U20">
        <v>0.9</v>
      </c>
      <c r="V20">
        <v>1</v>
      </c>
      <c r="W20">
        <v>1</v>
      </c>
      <c r="X20">
        <v>0.9</v>
      </c>
      <c r="Y20">
        <v>1.1</v>
      </c>
      <c r="Z20">
        <v>1</v>
      </c>
      <c r="AA20">
        <v>0.9</v>
      </c>
      <c r="AB20">
        <v>0.8</v>
      </c>
      <c r="AC20">
        <v>0.6</v>
      </c>
      <c r="AD20">
        <v>0.9</v>
      </c>
      <c r="AE20">
        <v>0.8</v>
      </c>
      <c r="AF20">
        <v>0.9</v>
      </c>
      <c r="AG20">
        <v>0.8</v>
      </c>
      <c r="AH20">
        <v>0.9</v>
      </c>
      <c r="AI20">
        <v>0.8</v>
      </c>
      <c r="AJ20">
        <v>0.9</v>
      </c>
      <c r="AK20">
        <v>0.9</v>
      </c>
      <c r="AL20">
        <v>0.8</v>
      </c>
      <c r="AM20">
        <v>0.8</v>
      </c>
      <c r="AN20">
        <v>0.7</v>
      </c>
      <c r="AO20">
        <v>0.5</v>
      </c>
      <c r="AP20">
        <v>0.7</v>
      </c>
      <c r="AQ20">
        <v>0.7</v>
      </c>
      <c r="AR20">
        <v>0.7</v>
      </c>
      <c r="AS20">
        <v>0.7</v>
      </c>
      <c r="AT20">
        <v>0.7</v>
      </c>
      <c r="AU20">
        <v>0.7</v>
      </c>
      <c r="AV20">
        <v>0.8</v>
      </c>
      <c r="AW20">
        <v>0.7</v>
      </c>
      <c r="AX20">
        <v>0.7</v>
      </c>
      <c r="AY20">
        <v>0.3</v>
      </c>
      <c r="AZ20">
        <v>0.3</v>
      </c>
      <c r="BA20">
        <v>0.3</v>
      </c>
      <c r="BB20">
        <v>0.3</v>
      </c>
      <c r="BC20">
        <v>0.3</v>
      </c>
      <c r="BD20">
        <v>0.3</v>
      </c>
      <c r="BE20">
        <v>0.3</v>
      </c>
      <c r="BF20">
        <v>0.3</v>
      </c>
    </row>
    <row r="21" spans="2:50" ht="12.75">
      <c r="B21" t="s">
        <v>1593</v>
      </c>
      <c r="C21">
        <v>0.7</v>
      </c>
      <c r="D21">
        <v>0.7</v>
      </c>
      <c r="E21">
        <v>0.6</v>
      </c>
      <c r="F21">
        <v>0.7</v>
      </c>
      <c r="G21">
        <v>0.7</v>
      </c>
      <c r="H21">
        <v>0.8</v>
      </c>
      <c r="I21">
        <v>0.7</v>
      </c>
      <c r="J21">
        <v>0.7</v>
      </c>
      <c r="K21">
        <v>0.8</v>
      </c>
      <c r="L21">
        <v>0.7</v>
      </c>
      <c r="M21">
        <v>0.8</v>
      </c>
      <c r="N21">
        <v>0.7</v>
      </c>
      <c r="O21">
        <v>0.7</v>
      </c>
      <c r="P21">
        <v>0.7</v>
      </c>
      <c r="Q21">
        <v>0.6</v>
      </c>
      <c r="R21">
        <v>0.7</v>
      </c>
      <c r="S21">
        <v>0.7</v>
      </c>
      <c r="T21">
        <v>0.8</v>
      </c>
      <c r="U21">
        <v>0.7</v>
      </c>
      <c r="V21">
        <v>0.8</v>
      </c>
      <c r="W21">
        <v>0.8</v>
      </c>
      <c r="X21">
        <v>0.7</v>
      </c>
      <c r="Y21">
        <v>0.8</v>
      </c>
      <c r="Z21">
        <v>0.7</v>
      </c>
      <c r="AA21">
        <v>0.8</v>
      </c>
      <c r="AB21">
        <v>0.7</v>
      </c>
      <c r="AC21">
        <v>0.6</v>
      </c>
      <c r="AD21">
        <v>0.8</v>
      </c>
      <c r="AE21">
        <v>0.7</v>
      </c>
      <c r="AF21">
        <v>0.8</v>
      </c>
      <c r="AG21">
        <v>0.7</v>
      </c>
      <c r="AH21">
        <v>0.8</v>
      </c>
      <c r="AI21">
        <v>0.7</v>
      </c>
      <c r="AJ21">
        <v>0.7</v>
      </c>
      <c r="AK21">
        <v>0.8</v>
      </c>
      <c r="AL21">
        <v>0.7</v>
      </c>
      <c r="AM21">
        <v>0.8</v>
      </c>
      <c r="AN21">
        <v>0.7</v>
      </c>
      <c r="AO21">
        <v>0.5</v>
      </c>
      <c r="AP21">
        <v>0.8</v>
      </c>
      <c r="AQ21">
        <v>0.7</v>
      </c>
      <c r="AR21">
        <v>0.7</v>
      </c>
      <c r="AS21">
        <v>0.8</v>
      </c>
      <c r="AT21">
        <v>0.7</v>
      </c>
      <c r="AU21">
        <v>0.7</v>
      </c>
      <c r="AV21">
        <v>0.8</v>
      </c>
      <c r="AW21">
        <v>0.7</v>
      </c>
      <c r="AX21">
        <v>0.7</v>
      </c>
    </row>
    <row r="23" spans="2:62" ht="12.75">
      <c r="B23" t="s">
        <v>1752</v>
      </c>
      <c r="C23">
        <v>5.9</v>
      </c>
      <c r="D23">
        <v>5.7</v>
      </c>
      <c r="E23">
        <v>8.1</v>
      </c>
      <c r="F23">
        <v>5.7</v>
      </c>
      <c r="G23">
        <v>5.1</v>
      </c>
      <c r="H23">
        <v>12.7</v>
      </c>
      <c r="I23">
        <v>10.1</v>
      </c>
      <c r="J23">
        <v>11.8</v>
      </c>
      <c r="K23">
        <v>9.6</v>
      </c>
      <c r="L23">
        <v>11.7</v>
      </c>
      <c r="M23">
        <v>17.7</v>
      </c>
      <c r="N23">
        <v>18.4</v>
      </c>
      <c r="O23">
        <v>20.1</v>
      </c>
      <c r="P23">
        <v>22.6</v>
      </c>
      <c r="Q23">
        <v>15.8</v>
      </c>
      <c r="R23">
        <v>22.8</v>
      </c>
      <c r="S23">
        <v>22.9</v>
      </c>
      <c r="T23">
        <v>20.7</v>
      </c>
      <c r="U23">
        <v>20.7</v>
      </c>
      <c r="V23">
        <v>25.7</v>
      </c>
      <c r="W23">
        <v>25.7</v>
      </c>
      <c r="X23">
        <v>23</v>
      </c>
      <c r="Y23">
        <v>26.1</v>
      </c>
      <c r="Z23">
        <v>17.3</v>
      </c>
      <c r="AA23">
        <v>28.5</v>
      </c>
      <c r="AB23">
        <v>26.1</v>
      </c>
      <c r="AC23">
        <v>17.3</v>
      </c>
      <c r="AD23">
        <v>29.4</v>
      </c>
      <c r="AE23">
        <v>30.3</v>
      </c>
      <c r="AF23">
        <v>25.3</v>
      </c>
      <c r="AG23">
        <v>28.7</v>
      </c>
      <c r="AH23">
        <v>29.4</v>
      </c>
      <c r="AI23">
        <v>24.1</v>
      </c>
      <c r="AJ23">
        <v>20.4</v>
      </c>
      <c r="AK23">
        <v>30.5</v>
      </c>
      <c r="AL23">
        <v>28</v>
      </c>
      <c r="AM23">
        <v>33.3</v>
      </c>
      <c r="AN23">
        <v>33.7</v>
      </c>
      <c r="AO23">
        <v>29.6</v>
      </c>
      <c r="AP23">
        <v>43.5</v>
      </c>
      <c r="AQ23">
        <v>41.8</v>
      </c>
      <c r="AR23">
        <v>32.1</v>
      </c>
      <c r="AS23">
        <v>28.9</v>
      </c>
      <c r="AT23">
        <v>26.9</v>
      </c>
      <c r="AU23">
        <v>21.6</v>
      </c>
      <c r="AV23">
        <v>22.4</v>
      </c>
      <c r="AW23">
        <v>23.9</v>
      </c>
      <c r="AX23">
        <v>27</v>
      </c>
      <c r="AY23">
        <v>22.3</v>
      </c>
      <c r="AZ23">
        <v>15.7</v>
      </c>
      <c r="BA23">
        <v>21.3</v>
      </c>
      <c r="BB23">
        <v>16</v>
      </c>
      <c r="BC23">
        <v>12.4</v>
      </c>
      <c r="BD23">
        <v>7.7</v>
      </c>
      <c r="BE23">
        <v>4.2</v>
      </c>
      <c r="BF23">
        <v>3.9</v>
      </c>
      <c r="BG23">
        <v>4.2</v>
      </c>
      <c r="BH23">
        <v>4.5</v>
      </c>
      <c r="BI23">
        <v>3.9</v>
      </c>
      <c r="BJ23">
        <v>4.2</v>
      </c>
    </row>
    <row r="24" spans="2:62" ht="12.75">
      <c r="B24" t="s">
        <v>1847</v>
      </c>
      <c r="C24">
        <v>7.7</v>
      </c>
      <c r="D24">
        <v>7.6</v>
      </c>
      <c r="E24">
        <v>6.6</v>
      </c>
      <c r="F24">
        <v>8.6</v>
      </c>
      <c r="G24">
        <v>8.5</v>
      </c>
      <c r="H24">
        <v>18.5</v>
      </c>
      <c r="I24">
        <v>12.2</v>
      </c>
      <c r="J24">
        <v>11.4</v>
      </c>
      <c r="K24">
        <v>10</v>
      </c>
      <c r="L24">
        <v>9.6</v>
      </c>
      <c r="M24">
        <v>9.7</v>
      </c>
      <c r="N24">
        <v>8.7</v>
      </c>
      <c r="O24">
        <v>8.4</v>
      </c>
      <c r="P24">
        <v>8.5</v>
      </c>
      <c r="Q24">
        <v>6.7</v>
      </c>
      <c r="R24">
        <v>8.7</v>
      </c>
      <c r="S24">
        <v>7.2</v>
      </c>
      <c r="T24">
        <v>8.1</v>
      </c>
      <c r="U24">
        <v>7</v>
      </c>
      <c r="V24">
        <v>8</v>
      </c>
      <c r="W24">
        <v>7.8</v>
      </c>
      <c r="X24">
        <v>6.5</v>
      </c>
      <c r="Y24">
        <v>7.3</v>
      </c>
      <c r="Z24">
        <v>6.1</v>
      </c>
      <c r="AA24">
        <v>11.1</v>
      </c>
      <c r="AB24">
        <v>10.4</v>
      </c>
      <c r="AC24">
        <v>8.6</v>
      </c>
      <c r="AD24">
        <v>11.3</v>
      </c>
      <c r="AE24">
        <v>9.6</v>
      </c>
      <c r="AF24">
        <v>10</v>
      </c>
      <c r="AG24">
        <v>8.4</v>
      </c>
      <c r="AH24">
        <v>8.5</v>
      </c>
      <c r="AI24">
        <v>7.7</v>
      </c>
      <c r="AJ24">
        <v>8.4</v>
      </c>
      <c r="AK24">
        <v>9.3</v>
      </c>
      <c r="AL24">
        <v>9.4</v>
      </c>
      <c r="AM24">
        <v>12.7</v>
      </c>
      <c r="AN24">
        <v>11.7</v>
      </c>
      <c r="AO24">
        <v>9.1</v>
      </c>
      <c r="AP24">
        <v>12.7</v>
      </c>
      <c r="AQ24">
        <v>12.1</v>
      </c>
      <c r="AR24">
        <v>12.1</v>
      </c>
      <c r="AS24">
        <v>11.5</v>
      </c>
      <c r="AT24">
        <v>10.9</v>
      </c>
      <c r="AU24">
        <v>10.4</v>
      </c>
      <c r="AV24">
        <v>10.7</v>
      </c>
      <c r="AW24">
        <v>9.6</v>
      </c>
      <c r="AX24">
        <v>9.2</v>
      </c>
      <c r="AY24">
        <v>9.8</v>
      </c>
      <c r="AZ24">
        <v>8</v>
      </c>
      <c r="BA24">
        <v>12</v>
      </c>
      <c r="BB24">
        <v>11</v>
      </c>
      <c r="BC24">
        <v>9.4</v>
      </c>
      <c r="BD24">
        <v>7.2</v>
      </c>
      <c r="BE24">
        <v>5.5</v>
      </c>
      <c r="BF24">
        <v>5.2</v>
      </c>
      <c r="BG24">
        <v>5</v>
      </c>
      <c r="BH24">
        <v>5.3</v>
      </c>
      <c r="BI24">
        <v>4.8</v>
      </c>
      <c r="BJ24">
        <v>5</v>
      </c>
    </row>
    <row r="25" spans="2:62" ht="12.75">
      <c r="B25" t="s">
        <v>1848</v>
      </c>
      <c r="C25">
        <v>5.7</v>
      </c>
      <c r="D25">
        <v>5.2</v>
      </c>
      <c r="E25">
        <v>4.3</v>
      </c>
      <c r="F25">
        <v>5.4</v>
      </c>
      <c r="G25">
        <v>6.3</v>
      </c>
      <c r="H25">
        <v>20.3</v>
      </c>
      <c r="I25">
        <v>10</v>
      </c>
      <c r="J25">
        <v>8.4</v>
      </c>
      <c r="K25">
        <v>7</v>
      </c>
      <c r="L25">
        <v>5.9</v>
      </c>
      <c r="M25">
        <v>6.3</v>
      </c>
      <c r="N25">
        <v>5.7</v>
      </c>
      <c r="O25">
        <v>2.7</v>
      </c>
      <c r="P25">
        <v>2.5</v>
      </c>
      <c r="Q25">
        <v>2.2</v>
      </c>
      <c r="R25">
        <v>2.6</v>
      </c>
      <c r="S25">
        <v>2.3</v>
      </c>
      <c r="T25">
        <v>2.7</v>
      </c>
      <c r="U25">
        <v>2.2</v>
      </c>
      <c r="V25">
        <v>2.5</v>
      </c>
      <c r="W25">
        <v>2.5</v>
      </c>
      <c r="X25">
        <v>2.8</v>
      </c>
      <c r="Y25">
        <v>2.6</v>
      </c>
      <c r="Z25">
        <v>2.3</v>
      </c>
      <c r="AA25">
        <v>2</v>
      </c>
      <c r="AB25">
        <v>1.7</v>
      </c>
      <c r="AC25">
        <v>1.3</v>
      </c>
      <c r="AD25">
        <v>2</v>
      </c>
      <c r="AE25">
        <v>2.8</v>
      </c>
      <c r="AF25">
        <v>2.7</v>
      </c>
      <c r="AG25">
        <v>2.9</v>
      </c>
      <c r="AH25">
        <v>3.1</v>
      </c>
      <c r="AI25">
        <v>2.9</v>
      </c>
      <c r="AJ25">
        <v>3.6</v>
      </c>
      <c r="AK25">
        <v>3.9</v>
      </c>
      <c r="AL25">
        <v>2.9</v>
      </c>
      <c r="AM25">
        <v>2.2</v>
      </c>
      <c r="AN25">
        <v>1.9</v>
      </c>
      <c r="AO25">
        <v>1.4</v>
      </c>
      <c r="AP25">
        <v>2.3</v>
      </c>
      <c r="AQ25">
        <v>1.6</v>
      </c>
      <c r="AR25">
        <v>1.1</v>
      </c>
      <c r="AS25">
        <v>1.2</v>
      </c>
      <c r="AT25">
        <v>1</v>
      </c>
      <c r="AU25">
        <v>0.8</v>
      </c>
      <c r="AV25">
        <v>0.9</v>
      </c>
      <c r="AW25">
        <v>0.8</v>
      </c>
      <c r="AX25">
        <v>0.6</v>
      </c>
      <c r="AY25">
        <v>0.8</v>
      </c>
      <c r="AZ25">
        <v>0.7</v>
      </c>
      <c r="BA25">
        <v>0.8</v>
      </c>
      <c r="BB25">
        <v>0.7</v>
      </c>
      <c r="BC25">
        <v>0.7</v>
      </c>
      <c r="BD25">
        <v>0.7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</row>
  </sheetData>
  <printOptions/>
  <pageMargins left="0.75" right="0.75" top="1" bottom="1" header="0.5" footer="0.5"/>
  <pageSetup fitToHeight="1" fitToWidth="1" horizontalDpi="1200" verticalDpi="1200" orientation="landscape" scale="70" r:id="rId2"/>
  <headerFooter alignWithMargins="0">
    <oddFooter>&amp;R&amp;F      &amp;A     &amp;D   &amp;T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268"/>
  <sheetViews>
    <sheetView tabSelected="1" zoomScale="75" zoomScaleNormal="75" workbookViewId="0" topLeftCell="Y105">
      <selection activeCell="M1" sqref="M1"/>
    </sheetView>
  </sheetViews>
  <sheetFormatPr defaultColWidth="9.140625" defaultRowHeight="12.75"/>
  <cols>
    <col min="1" max="1" width="1.57421875" style="1" customWidth="1"/>
    <col min="2" max="2" width="19.28125" style="1" hidden="1" customWidth="1"/>
    <col min="3" max="3" width="13.7109375" style="4" customWidth="1"/>
    <col min="4" max="4" width="34.140625" style="1" customWidth="1"/>
    <col min="5" max="6" width="9.7109375" style="1" hidden="1" customWidth="1"/>
    <col min="7" max="7" width="9.421875" style="1" hidden="1" customWidth="1"/>
    <col min="8" max="8" width="38.140625" style="1" hidden="1" customWidth="1"/>
    <col min="9" max="9" width="9.8515625" style="55" hidden="1" customWidth="1"/>
    <col min="10" max="10" width="9.421875" style="1" hidden="1" customWidth="1"/>
    <col min="11" max="11" width="43.421875" style="3" hidden="1" customWidth="1"/>
    <col min="12" max="12" width="11.57421875" style="55" hidden="1" customWidth="1"/>
    <col min="13" max="13" width="13.28125" style="105" customWidth="1"/>
    <col min="14" max="14" width="10.7109375" style="92" hidden="1" customWidth="1"/>
    <col min="15" max="15" width="12.57421875" style="136" hidden="1" customWidth="1"/>
    <col min="16" max="16" width="11.7109375" style="136" hidden="1" customWidth="1"/>
    <col min="17" max="17" width="2.7109375" style="92" hidden="1" customWidth="1"/>
    <col min="18" max="18" width="0" style="103" hidden="1" customWidth="1"/>
    <col min="19" max="21" width="0" style="92" hidden="1" customWidth="1"/>
    <col min="22" max="22" width="9.00390625" style="91" hidden="1" customWidth="1"/>
    <col min="23" max="23" width="10.00390625" style="91" hidden="1" customWidth="1"/>
    <col min="24" max="24" width="16.28125" style="92" customWidth="1"/>
    <col min="25" max="25" width="13.28125" style="138" customWidth="1"/>
    <col min="26" max="26" width="26.28125" style="3" customWidth="1"/>
    <col min="27" max="27" width="15.28125" style="3" customWidth="1"/>
    <col min="28" max="28" width="9.57421875" style="3" customWidth="1"/>
    <col min="29" max="29" width="9.00390625" style="3" customWidth="1"/>
    <col min="30" max="30" width="8.00390625" style="216" customWidth="1"/>
    <col min="31" max="31" width="12.8515625" style="3" hidden="1" customWidth="1"/>
    <col min="32" max="32" width="49.00390625" style="1" hidden="1" customWidth="1"/>
    <col min="33" max="33" width="8.140625" style="1" hidden="1" customWidth="1"/>
    <col min="34" max="34" width="8.7109375" style="1" customWidth="1"/>
    <col min="35" max="35" width="13.421875" style="1" customWidth="1"/>
    <col min="36" max="36" width="20.00390625" style="1" customWidth="1"/>
    <col min="37" max="46" width="13.421875" style="1" customWidth="1"/>
    <col min="47" max="48" width="8.7109375" style="1" customWidth="1"/>
    <col min="49" max="49" width="9.8515625" style="1" customWidth="1"/>
    <col min="50" max="50" width="2.28125" style="1" customWidth="1"/>
    <col min="51" max="51" width="30.7109375" style="1" customWidth="1"/>
    <col min="52" max="52" width="20.00390625" style="1" customWidth="1"/>
    <col min="53" max="53" width="16.421875" style="1" customWidth="1"/>
    <col min="54" max="54" width="10.57421875" style="1" customWidth="1"/>
    <col min="55" max="55" width="48.140625" style="1" customWidth="1"/>
    <col min="56" max="56" width="43.28125" style="1" customWidth="1"/>
    <col min="57" max="57" width="9.28125" style="1" bestFit="1" customWidth="1"/>
    <col min="58" max="58" width="7.421875" style="1" customWidth="1"/>
    <col min="59" max="59" width="20.8515625" style="1" bestFit="1" customWidth="1"/>
    <col min="60" max="62" width="9.140625" style="1" customWidth="1"/>
    <col min="63" max="63" width="33.7109375" style="1" customWidth="1"/>
    <col min="64" max="64" width="18.7109375" style="1" customWidth="1"/>
    <col min="65" max="65" width="12.8515625" style="1" customWidth="1"/>
    <col min="66" max="66" width="13.8515625" style="1" bestFit="1" customWidth="1"/>
    <col min="67" max="67" width="9.7109375" style="1" customWidth="1"/>
    <col min="68" max="68" width="9.140625" style="1" customWidth="1"/>
    <col min="69" max="69" width="10.28125" style="1" bestFit="1" customWidth="1"/>
    <col min="70" max="70" width="14.140625" style="1" bestFit="1" customWidth="1"/>
    <col min="71" max="71" width="12.8515625" style="1" bestFit="1" customWidth="1"/>
    <col min="72" max="73" width="14.00390625" style="1" bestFit="1" customWidth="1"/>
    <col min="74" max="16384" width="9.140625" style="1" customWidth="1"/>
  </cols>
  <sheetData>
    <row r="1" spans="3:31" s="7" customFormat="1" ht="76.5" customHeight="1" thickBot="1">
      <c r="C1" s="52" t="s">
        <v>1317</v>
      </c>
      <c r="I1" s="54"/>
      <c r="K1" s="8"/>
      <c r="L1" s="54"/>
      <c r="M1" s="141" t="s">
        <v>1374</v>
      </c>
      <c r="N1" s="88"/>
      <c r="O1" s="89"/>
      <c r="P1" s="89"/>
      <c r="Q1" s="88"/>
      <c r="R1" s="90"/>
      <c r="S1" s="88"/>
      <c r="T1" s="88"/>
      <c r="U1" s="88"/>
      <c r="V1" s="91"/>
      <c r="W1" s="91"/>
      <c r="X1" s="92"/>
      <c r="Y1" s="138"/>
      <c r="Z1" s="3"/>
      <c r="AA1" s="216" t="s">
        <v>1736</v>
      </c>
      <c r="AB1" s="216" t="s">
        <v>1737</v>
      </c>
      <c r="AC1" s="216" t="s">
        <v>1726</v>
      </c>
      <c r="AD1" s="216" t="s">
        <v>1728</v>
      </c>
      <c r="AE1" s="3"/>
    </row>
    <row r="2" spans="2:49" s="9" customFormat="1" ht="18.75" thickBot="1">
      <c r="B2" s="9" t="s">
        <v>1022</v>
      </c>
      <c r="C2" s="10"/>
      <c r="E2" s="11" t="s">
        <v>1036</v>
      </c>
      <c r="F2" s="12" t="s">
        <v>1037</v>
      </c>
      <c r="G2" s="13" t="s">
        <v>1021</v>
      </c>
      <c r="H2" s="14" t="s">
        <v>1045</v>
      </c>
      <c r="I2" s="59" t="s">
        <v>1069</v>
      </c>
      <c r="J2" s="60" t="s">
        <v>1021</v>
      </c>
      <c r="K2" s="60" t="s">
        <v>1045</v>
      </c>
      <c r="L2" s="73" t="s">
        <v>1070</v>
      </c>
      <c r="M2" s="93" t="s">
        <v>1268</v>
      </c>
      <c r="N2" s="94" t="s">
        <v>1021</v>
      </c>
      <c r="O2" s="95" t="s">
        <v>1045</v>
      </c>
      <c r="P2" s="96"/>
      <c r="Q2" s="97"/>
      <c r="R2" s="98"/>
      <c r="S2" s="97"/>
      <c r="T2" s="97"/>
      <c r="U2" s="97"/>
      <c r="V2" s="91" t="s">
        <v>1066</v>
      </c>
      <c r="W2" s="91" t="s">
        <v>1067</v>
      </c>
      <c r="X2" s="140" t="s">
        <v>1322</v>
      </c>
      <c r="Y2" s="169" t="s">
        <v>1320</v>
      </c>
      <c r="Z2" s="3"/>
      <c r="AA2" s="221">
        <f>SUM(AA4:AA124)</f>
        <v>10206</v>
      </c>
      <c r="AB2" s="221">
        <f>SUM(AB4:AB124)</f>
        <v>4902.38</v>
      </c>
      <c r="AC2" s="221">
        <f>SUM(AC4:AC124)</f>
        <v>8244.76</v>
      </c>
      <c r="AD2" s="221">
        <f>SUM(AD4:AD124)</f>
        <v>13230.76</v>
      </c>
      <c r="AE2" s="3"/>
      <c r="AF2" s="7"/>
      <c r="AG2" s="7"/>
      <c r="AH2" s="259" t="s">
        <v>1357</v>
      </c>
      <c r="AI2" s="259" t="s">
        <v>1358</v>
      </c>
      <c r="AJ2" s="259" t="s">
        <v>1359</v>
      </c>
      <c r="AK2" s="259" t="s">
        <v>1360</v>
      </c>
      <c r="AL2" s="259" t="s">
        <v>1361</v>
      </c>
      <c r="AM2" s="259" t="s">
        <v>1362</v>
      </c>
      <c r="AN2" s="259"/>
      <c r="AO2" s="259"/>
      <c r="AP2" s="259"/>
      <c r="AQ2" s="259"/>
      <c r="AR2" s="259"/>
      <c r="AS2" s="259"/>
      <c r="AT2" s="259"/>
      <c r="AU2" s="259"/>
      <c r="AV2" s="259" t="s">
        <v>1363</v>
      </c>
      <c r="AW2" s="259" t="s">
        <v>1055</v>
      </c>
    </row>
    <row r="3" spans="2:49" ht="15">
      <c r="B3" s="1" t="s">
        <v>979</v>
      </c>
      <c r="D3" s="1" t="s">
        <v>922</v>
      </c>
      <c r="E3" s="30">
        <v>0.1</v>
      </c>
      <c r="F3" s="30">
        <f aca="true" t="shared" si="0" ref="F3:F9">+G3+E3</f>
        <v>0.1</v>
      </c>
      <c r="G3" s="31"/>
      <c r="H3" s="31"/>
      <c r="I3" s="30">
        <v>0.1</v>
      </c>
      <c r="J3" s="32">
        <f aca="true" t="shared" si="1" ref="J3:J9">+I3-F3</f>
        <v>0</v>
      </c>
      <c r="K3" s="71"/>
      <c r="L3" s="74">
        <v>0.1</v>
      </c>
      <c r="M3" s="99"/>
      <c r="N3" s="100">
        <f>+L3-I3</f>
        <v>0</v>
      </c>
      <c r="O3" s="101"/>
      <c r="P3" s="102"/>
      <c r="U3" s="104" t="s">
        <v>1273</v>
      </c>
      <c r="V3" s="91" t="s">
        <v>1273</v>
      </c>
      <c r="W3" s="91" t="s">
        <v>922</v>
      </c>
      <c r="X3" s="106">
        <f>SUM(AW3)</f>
        <v>0.06</v>
      </c>
      <c r="Y3" s="165"/>
      <c r="AF3" t="s">
        <v>1273</v>
      </c>
      <c r="AG3">
        <v>111</v>
      </c>
      <c r="AH3" s="301">
        <v>0.06</v>
      </c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240">
        <f>SUM(AH3:AV3)</f>
        <v>0.06</v>
      </c>
    </row>
    <row r="4" spans="3:49" ht="15">
      <c r="C4" s="4" t="s">
        <v>980</v>
      </c>
      <c r="E4" s="26"/>
      <c r="F4" s="26">
        <f t="shared" si="0"/>
        <v>0</v>
      </c>
      <c r="G4" s="27"/>
      <c r="H4" s="27"/>
      <c r="I4" s="26"/>
      <c r="J4" s="28">
        <f t="shared" si="1"/>
        <v>0</v>
      </c>
      <c r="K4" s="64"/>
      <c r="L4" s="75"/>
      <c r="M4" s="106"/>
      <c r="N4" s="107">
        <f aca="true" t="shared" si="2" ref="N4:N9">+M4-L4</f>
        <v>0</v>
      </c>
      <c r="O4" s="108"/>
      <c r="P4" s="102"/>
      <c r="X4" s="166"/>
      <c r="Y4" s="223"/>
      <c r="Z4" s="267"/>
      <c r="AA4" s="268"/>
      <c r="AB4" s="268"/>
      <c r="AC4" s="268"/>
      <c r="AD4" s="269"/>
      <c r="AF4"/>
      <c r="AG4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</row>
    <row r="5" spans="2:49" ht="39">
      <c r="B5" s="1" t="s">
        <v>980</v>
      </c>
      <c r="D5" s="1" t="s">
        <v>923</v>
      </c>
      <c r="E5" s="26">
        <v>7891.7</v>
      </c>
      <c r="F5" s="26">
        <f t="shared" si="0"/>
        <v>7906.3</v>
      </c>
      <c r="G5" s="27">
        <v>14.6</v>
      </c>
      <c r="H5" s="27" t="s">
        <v>1038</v>
      </c>
      <c r="I5" s="61">
        <v>8061.3</v>
      </c>
      <c r="J5" s="28">
        <f t="shared" si="1"/>
        <v>155</v>
      </c>
      <c r="K5" s="64" t="s">
        <v>1046</v>
      </c>
      <c r="L5" s="76">
        <v>8061.3</v>
      </c>
      <c r="M5" s="109">
        <v>8061.3</v>
      </c>
      <c r="N5" s="107">
        <f t="shared" si="2"/>
        <v>0</v>
      </c>
      <c r="O5" s="108"/>
      <c r="P5" s="102"/>
      <c r="U5" s="104" t="s">
        <v>1274</v>
      </c>
      <c r="V5" s="91" t="s">
        <v>1274</v>
      </c>
      <c r="W5" s="91" t="s">
        <v>923</v>
      </c>
      <c r="X5" s="106">
        <f>SUM(AW5)</f>
        <v>8791.69</v>
      </c>
      <c r="Y5" s="224">
        <f>+X5-M5</f>
        <v>730.3900000000003</v>
      </c>
      <c r="Z5" s="270" t="s">
        <v>1740</v>
      </c>
      <c r="AA5" s="64">
        <v>61</v>
      </c>
      <c r="AB5" s="64">
        <v>669</v>
      </c>
      <c r="AC5" s="64"/>
      <c r="AD5" s="271"/>
      <c r="AF5" t="s">
        <v>1274</v>
      </c>
      <c r="AG5">
        <v>121</v>
      </c>
      <c r="AH5" s="301">
        <v>1217.44</v>
      </c>
      <c r="AI5" s="301">
        <v>1577.29</v>
      </c>
      <c r="AJ5" s="301">
        <v>4211.95</v>
      </c>
      <c r="AK5" s="301">
        <v>1778.66</v>
      </c>
      <c r="AL5" s="301">
        <v>6.35</v>
      </c>
      <c r="AM5" s="301"/>
      <c r="AN5" s="301"/>
      <c r="AO5" s="301"/>
      <c r="AP5" s="301"/>
      <c r="AQ5" s="301"/>
      <c r="AR5" s="301"/>
      <c r="AS5" s="301"/>
      <c r="AT5" s="301"/>
      <c r="AU5" s="301"/>
      <c r="AV5" s="301"/>
      <c r="AW5" s="240">
        <f>SUM(AH5:AV5)</f>
        <v>8791.69</v>
      </c>
    </row>
    <row r="6" spans="2:49" ht="15">
      <c r="B6" s="1" t="s">
        <v>980</v>
      </c>
      <c r="D6" s="1" t="s">
        <v>924</v>
      </c>
      <c r="E6" s="26">
        <v>174.7</v>
      </c>
      <c r="F6" s="26">
        <f t="shared" si="0"/>
        <v>174.7</v>
      </c>
      <c r="G6" s="27"/>
      <c r="H6" s="27"/>
      <c r="I6" s="61">
        <v>176.03</v>
      </c>
      <c r="J6" s="28">
        <f t="shared" si="1"/>
        <v>1.3300000000000125</v>
      </c>
      <c r="K6" s="64"/>
      <c r="L6" s="76">
        <v>176.03</v>
      </c>
      <c r="M6" s="109">
        <v>176.03</v>
      </c>
      <c r="N6" s="107">
        <f t="shared" si="2"/>
        <v>0</v>
      </c>
      <c r="O6" s="108"/>
      <c r="P6" s="102"/>
      <c r="U6" s="104" t="s">
        <v>1274</v>
      </c>
      <c r="V6" s="91" t="s">
        <v>1274</v>
      </c>
      <c r="W6" s="91" t="s">
        <v>924</v>
      </c>
      <c r="X6" s="106">
        <f>SUM(AW6)</f>
        <v>196.29</v>
      </c>
      <c r="Y6" s="224">
        <f>+X6-M6</f>
        <v>20.25999999999999</v>
      </c>
      <c r="Z6" s="270"/>
      <c r="AA6" s="64"/>
      <c r="AB6" s="64"/>
      <c r="AC6" s="64"/>
      <c r="AD6" s="271"/>
      <c r="AF6" t="s">
        <v>1274</v>
      </c>
      <c r="AG6">
        <v>122</v>
      </c>
      <c r="AH6" s="301"/>
      <c r="AI6" s="301">
        <v>6.07</v>
      </c>
      <c r="AJ6" s="301">
        <v>49.91</v>
      </c>
      <c r="AK6" s="301">
        <v>140.31</v>
      </c>
      <c r="AL6" s="301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240">
        <f>SUM(AH6:AV6)</f>
        <v>196.29</v>
      </c>
    </row>
    <row r="7" spans="2:49" ht="15">
      <c r="B7" s="1" t="s">
        <v>980</v>
      </c>
      <c r="D7" s="1" t="s">
        <v>925</v>
      </c>
      <c r="E7" s="26">
        <v>375.7</v>
      </c>
      <c r="F7" s="26">
        <f t="shared" si="0"/>
        <v>375.7</v>
      </c>
      <c r="G7" s="33"/>
      <c r="H7" s="33"/>
      <c r="I7" s="61">
        <v>373.37</v>
      </c>
      <c r="J7" s="28">
        <f t="shared" si="1"/>
        <v>-2.329999999999984</v>
      </c>
      <c r="K7" s="64"/>
      <c r="L7" s="76">
        <v>373.37</v>
      </c>
      <c r="M7" s="109">
        <v>373.37</v>
      </c>
      <c r="N7" s="107">
        <f t="shared" si="2"/>
        <v>0</v>
      </c>
      <c r="O7" s="108"/>
      <c r="P7" s="102"/>
      <c r="U7" s="104" t="s">
        <v>1274</v>
      </c>
      <c r="V7" s="91" t="s">
        <v>1274</v>
      </c>
      <c r="W7" s="91" t="s">
        <v>925</v>
      </c>
      <c r="X7" s="106">
        <f>SUM(AW7)</f>
        <v>567.72</v>
      </c>
      <c r="Y7" s="224">
        <f>+X7-M7</f>
        <v>194.35000000000002</v>
      </c>
      <c r="Z7" s="270" t="s">
        <v>1375</v>
      </c>
      <c r="AA7" s="64"/>
      <c r="AB7" s="64"/>
      <c r="AC7" s="64"/>
      <c r="AD7" s="271"/>
      <c r="AF7" t="s">
        <v>1274</v>
      </c>
      <c r="AG7">
        <v>123</v>
      </c>
      <c r="AH7" s="301"/>
      <c r="AI7" s="301">
        <v>3.63</v>
      </c>
      <c r="AJ7" s="301">
        <v>186.53</v>
      </c>
      <c r="AK7" s="301">
        <v>377.56</v>
      </c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240">
        <f>SUM(AH7:AV7)</f>
        <v>567.72</v>
      </c>
    </row>
    <row r="8" spans="2:49" ht="15">
      <c r="B8" s="1" t="s">
        <v>980</v>
      </c>
      <c r="D8" s="1" t="s">
        <v>926</v>
      </c>
      <c r="E8" s="26">
        <v>62</v>
      </c>
      <c r="F8" s="26">
        <f t="shared" si="0"/>
        <v>62</v>
      </c>
      <c r="G8" s="33"/>
      <c r="H8" s="33"/>
      <c r="I8" s="61">
        <v>97.63</v>
      </c>
      <c r="J8" s="28">
        <f t="shared" si="1"/>
        <v>35.629999999999995</v>
      </c>
      <c r="K8" s="64" t="s">
        <v>1027</v>
      </c>
      <c r="L8" s="76">
        <v>97.63</v>
      </c>
      <c r="M8" s="109">
        <v>97.63</v>
      </c>
      <c r="N8" s="107">
        <f t="shared" si="2"/>
        <v>0</v>
      </c>
      <c r="O8" s="108"/>
      <c r="P8" s="102"/>
      <c r="U8" s="104" t="s">
        <v>1274</v>
      </c>
      <c r="V8" s="91" t="s">
        <v>1274</v>
      </c>
      <c r="W8" s="91" t="s">
        <v>926</v>
      </c>
      <c r="X8" s="106">
        <f>SUM(AW8)</f>
        <v>110.75999999999999</v>
      </c>
      <c r="Y8" s="224">
        <f>+X8-M8</f>
        <v>13.129999999999995</v>
      </c>
      <c r="Z8" s="270"/>
      <c r="AA8" s="64"/>
      <c r="AB8" s="64"/>
      <c r="AC8" s="64"/>
      <c r="AD8" s="271"/>
      <c r="AF8" t="s">
        <v>1274</v>
      </c>
      <c r="AG8">
        <v>124</v>
      </c>
      <c r="AH8" s="301"/>
      <c r="AI8" s="301">
        <v>5.99</v>
      </c>
      <c r="AJ8" s="301">
        <v>64.92</v>
      </c>
      <c r="AK8" s="301">
        <v>39.13</v>
      </c>
      <c r="AL8" s="301">
        <v>0.72</v>
      </c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240">
        <f>SUM(AH8:AV8)</f>
        <v>110.75999999999999</v>
      </c>
    </row>
    <row r="9" spans="2:49" ht="19.5">
      <c r="B9" s="1" t="s">
        <v>980</v>
      </c>
      <c r="D9" s="1" t="s">
        <v>927</v>
      </c>
      <c r="E9" s="34">
        <v>27.3</v>
      </c>
      <c r="F9" s="34">
        <f t="shared" si="0"/>
        <v>27.3</v>
      </c>
      <c r="G9" s="35"/>
      <c r="H9" s="35"/>
      <c r="I9" s="62">
        <v>29.04</v>
      </c>
      <c r="J9" s="36">
        <f t="shared" si="1"/>
        <v>1.7399999999999984</v>
      </c>
      <c r="K9" s="64"/>
      <c r="L9" s="77">
        <v>29.04</v>
      </c>
      <c r="M9" s="110">
        <v>29.04</v>
      </c>
      <c r="N9" s="107">
        <f t="shared" si="2"/>
        <v>0</v>
      </c>
      <c r="O9" s="108"/>
      <c r="P9" s="102"/>
      <c r="U9" s="104" t="s">
        <v>1274</v>
      </c>
      <c r="V9" s="91" t="s">
        <v>1274</v>
      </c>
      <c r="W9" s="91" t="s">
        <v>927</v>
      </c>
      <c r="X9" s="167">
        <f>SUM(AW9)</f>
        <v>17.64</v>
      </c>
      <c r="Y9" s="225">
        <f>+X9-M9</f>
        <v>-11.399999999999999</v>
      </c>
      <c r="Z9" s="270"/>
      <c r="AA9" s="64"/>
      <c r="AB9" s="64"/>
      <c r="AC9" s="64"/>
      <c r="AD9" s="271"/>
      <c r="AF9" t="s">
        <v>1274</v>
      </c>
      <c r="AG9">
        <v>125</v>
      </c>
      <c r="AH9" s="301"/>
      <c r="AI9" s="301"/>
      <c r="AJ9" s="301">
        <v>17.64</v>
      </c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240">
        <f>SUM(AH9:AV9)</f>
        <v>17.64</v>
      </c>
    </row>
    <row r="10" spans="4:49" ht="12.75">
      <c r="D10" s="15" t="s">
        <v>1056</v>
      </c>
      <c r="E10" s="37">
        <f>SUM(E5:E9)</f>
        <v>8531.4</v>
      </c>
      <c r="F10" s="37">
        <f>SUM(F5:F9)</f>
        <v>8546</v>
      </c>
      <c r="G10" s="38">
        <f>SUM(G5:G9)</f>
        <v>14.6</v>
      </c>
      <c r="H10" s="33"/>
      <c r="I10" s="37">
        <f>SUM(I5:I9)</f>
        <v>8737.37</v>
      </c>
      <c r="J10" s="39">
        <f>SUM(J5:J9)</f>
        <v>191.37000000000003</v>
      </c>
      <c r="K10" s="64"/>
      <c r="L10" s="78">
        <f>SUM(L5:L9)</f>
        <v>8737.37</v>
      </c>
      <c r="M10" s="111">
        <f>SUM(M5:M9)</f>
        <v>8737.37</v>
      </c>
      <c r="N10" s="51">
        <f>SUM(N5:N9)</f>
        <v>0</v>
      </c>
      <c r="O10" s="108"/>
      <c r="P10" s="102"/>
      <c r="X10" s="111">
        <f>SUM(X5:X9)</f>
        <v>9684.1</v>
      </c>
      <c r="Y10" s="226">
        <f>SUM(Y5:Y9)</f>
        <v>946.7300000000004</v>
      </c>
      <c r="Z10" s="272" t="s">
        <v>1727</v>
      </c>
      <c r="AA10" s="273">
        <v>58</v>
      </c>
      <c r="AB10" s="273"/>
      <c r="AC10" s="273">
        <v>159</v>
      </c>
      <c r="AD10" s="274">
        <f>SUM(AA5:AC10)</f>
        <v>947</v>
      </c>
      <c r="AF10"/>
      <c r="AG10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</row>
    <row r="11" spans="3:49" ht="15">
      <c r="C11" s="4" t="s">
        <v>981</v>
      </c>
      <c r="E11" s="26"/>
      <c r="F11" s="26">
        <f aca="true" t="shared" si="3" ref="F11:F16">+G11+E11</f>
        <v>0</v>
      </c>
      <c r="G11" s="33"/>
      <c r="H11" s="33"/>
      <c r="I11" s="26"/>
      <c r="J11" s="28">
        <f aca="true" t="shared" si="4" ref="J11:J16">+I11-F11</f>
        <v>0</v>
      </c>
      <c r="K11" s="64"/>
      <c r="L11" s="75"/>
      <c r="M11" s="106"/>
      <c r="N11" s="107">
        <f>+L11-I11</f>
        <v>0</v>
      </c>
      <c r="O11" s="108"/>
      <c r="P11" s="102"/>
      <c r="X11" s="166"/>
      <c r="Y11" s="223"/>
      <c r="Z11" s="267"/>
      <c r="AA11" s="268"/>
      <c r="AB11" s="268"/>
      <c r="AC11" s="268"/>
      <c r="AD11" s="269"/>
      <c r="AF11"/>
      <c r="AG11"/>
      <c r="AH11" s="301"/>
      <c r="AI11" s="301"/>
      <c r="AJ11" s="301"/>
      <c r="AK11" s="301"/>
      <c r="AL11" s="301"/>
      <c r="AM11" s="301"/>
      <c r="AN11" s="301"/>
      <c r="AO11" s="301"/>
      <c r="AP11" s="301"/>
      <c r="AQ11" s="301"/>
      <c r="AR11" s="301"/>
      <c r="AS11" s="301"/>
      <c r="AT11" s="301"/>
      <c r="AU11" s="301"/>
      <c r="AV11" s="301"/>
      <c r="AW11" s="301"/>
    </row>
    <row r="12" spans="2:49" ht="77.25">
      <c r="B12" s="1" t="s">
        <v>981</v>
      </c>
      <c r="D12" s="1" t="s">
        <v>928</v>
      </c>
      <c r="E12" s="26">
        <v>613.1</v>
      </c>
      <c r="F12" s="26">
        <f t="shared" si="3"/>
        <v>613.1</v>
      </c>
      <c r="G12" s="33"/>
      <c r="H12" s="33"/>
      <c r="I12" s="61">
        <v>737.81</v>
      </c>
      <c r="J12" s="53">
        <f t="shared" si="4"/>
        <v>124.70999999999992</v>
      </c>
      <c r="K12" s="65" t="s">
        <v>1068</v>
      </c>
      <c r="L12" s="76">
        <v>737.81</v>
      </c>
      <c r="M12" s="109">
        <v>849</v>
      </c>
      <c r="N12" s="112">
        <f aca="true" t="shared" si="5" ref="N12:N22">+M12-L12</f>
        <v>111.19000000000005</v>
      </c>
      <c r="O12" s="113" t="s">
        <v>1269</v>
      </c>
      <c r="P12" s="66"/>
      <c r="V12" s="91" t="s">
        <v>1275</v>
      </c>
      <c r="W12" s="91" t="s">
        <v>928</v>
      </c>
      <c r="X12" s="106">
        <f>SUM(AW12)</f>
        <v>867.3800000000001</v>
      </c>
      <c r="Y12" s="224">
        <f>+X12-M12</f>
        <v>18.38000000000011</v>
      </c>
      <c r="Z12" s="270"/>
      <c r="AA12" s="64"/>
      <c r="AB12" s="64"/>
      <c r="AC12" s="57">
        <f>+Y12</f>
        <v>18.38000000000011</v>
      </c>
      <c r="AD12" s="271"/>
      <c r="AF12" t="s">
        <v>1275</v>
      </c>
      <c r="AG12">
        <v>130</v>
      </c>
      <c r="AH12" s="301">
        <v>91.66</v>
      </c>
      <c r="AI12" s="301">
        <v>333.93</v>
      </c>
      <c r="AJ12" s="301">
        <v>441.79</v>
      </c>
      <c r="AK12" s="301"/>
      <c r="AL12" s="301"/>
      <c r="AM12" s="301"/>
      <c r="AN12" s="301"/>
      <c r="AO12" s="301"/>
      <c r="AP12" s="301"/>
      <c r="AQ12" s="301"/>
      <c r="AR12" s="301"/>
      <c r="AS12" s="301"/>
      <c r="AT12" s="301"/>
      <c r="AU12" s="301"/>
      <c r="AV12" s="301"/>
      <c r="AW12" s="240">
        <f>SUM(AH12:AV12)</f>
        <v>867.3800000000001</v>
      </c>
    </row>
    <row r="13" spans="2:49" ht="64.5">
      <c r="B13" s="1" t="s">
        <v>981</v>
      </c>
      <c r="D13" s="1" t="s">
        <v>929</v>
      </c>
      <c r="E13" s="26">
        <v>1458.8</v>
      </c>
      <c r="F13" s="26">
        <f t="shared" si="3"/>
        <v>1458.8</v>
      </c>
      <c r="G13" s="33"/>
      <c r="H13" s="33"/>
      <c r="I13" s="61">
        <v>1594.58</v>
      </c>
      <c r="J13" s="53">
        <f t="shared" si="4"/>
        <v>135.77999999999997</v>
      </c>
      <c r="K13" s="65" t="s">
        <v>1068</v>
      </c>
      <c r="L13" s="76">
        <v>1594.58</v>
      </c>
      <c r="M13" s="109">
        <v>1594.58</v>
      </c>
      <c r="N13" s="107">
        <f t="shared" si="5"/>
        <v>0</v>
      </c>
      <c r="O13" s="6"/>
      <c r="P13" s="66"/>
      <c r="V13" s="91" t="s">
        <v>1275</v>
      </c>
      <c r="W13" s="91" t="s">
        <v>929</v>
      </c>
      <c r="X13" s="106">
        <f>SUM(AW13)</f>
        <v>2275.2400000000002</v>
      </c>
      <c r="Y13" s="224">
        <f>+X13-M13</f>
        <v>680.6600000000003</v>
      </c>
      <c r="Z13" s="270" t="s">
        <v>1724</v>
      </c>
      <c r="AA13" s="64">
        <v>100</v>
      </c>
      <c r="AB13" s="64">
        <f>652-70-1</f>
        <v>581</v>
      </c>
      <c r="AC13" s="64"/>
      <c r="AD13" s="271"/>
      <c r="AF13" t="s">
        <v>1275</v>
      </c>
      <c r="AG13">
        <v>131</v>
      </c>
      <c r="AH13" s="301"/>
      <c r="AI13" s="301"/>
      <c r="AJ13" s="301">
        <v>900.01</v>
      </c>
      <c r="AK13" s="301">
        <v>791.91</v>
      </c>
      <c r="AL13" s="301">
        <v>385.21</v>
      </c>
      <c r="AM13" s="301">
        <v>198.11</v>
      </c>
      <c r="AN13" s="301"/>
      <c r="AO13" s="301"/>
      <c r="AP13" s="301"/>
      <c r="AQ13" s="301"/>
      <c r="AR13" s="301"/>
      <c r="AS13" s="301"/>
      <c r="AT13" s="301"/>
      <c r="AU13" s="301"/>
      <c r="AV13" s="301"/>
      <c r="AW13" s="240">
        <f>SUM(AH13:AV13)</f>
        <v>2275.2400000000002</v>
      </c>
    </row>
    <row r="14" spans="2:49" ht="26.25">
      <c r="B14" s="1" t="s">
        <v>981</v>
      </c>
      <c r="D14" s="1" t="s">
        <v>930</v>
      </c>
      <c r="E14" s="26">
        <v>1777.3</v>
      </c>
      <c r="F14" s="26">
        <f t="shared" si="3"/>
        <v>1777.3</v>
      </c>
      <c r="G14" s="33"/>
      <c r="H14" s="33"/>
      <c r="I14" s="61">
        <v>1870.43</v>
      </c>
      <c r="J14" s="28">
        <f t="shared" si="4"/>
        <v>93.13000000000011</v>
      </c>
      <c r="K14" s="64" t="s">
        <v>1032</v>
      </c>
      <c r="L14" s="76">
        <v>1870.43</v>
      </c>
      <c r="M14" s="109">
        <v>1771</v>
      </c>
      <c r="N14" s="107">
        <f t="shared" si="5"/>
        <v>-99.43000000000006</v>
      </c>
      <c r="O14" s="108"/>
      <c r="P14" s="102"/>
      <c r="V14" s="91" t="s">
        <v>1275</v>
      </c>
      <c r="W14" s="91" t="s">
        <v>930</v>
      </c>
      <c r="X14" s="106">
        <f>SUM(AW14)</f>
        <v>1885.36</v>
      </c>
      <c r="Y14" s="224">
        <f>+X14-M14</f>
        <v>114.3599999999999</v>
      </c>
      <c r="Z14" s="270" t="s">
        <v>1725</v>
      </c>
      <c r="AA14" s="64">
        <v>114</v>
      </c>
      <c r="AB14" s="64"/>
      <c r="AC14" s="64"/>
      <c r="AD14" s="271"/>
      <c r="AF14" t="s">
        <v>1275</v>
      </c>
      <c r="AG14">
        <v>132</v>
      </c>
      <c r="AH14" s="301"/>
      <c r="AI14" s="301"/>
      <c r="AJ14" s="301"/>
      <c r="AK14" s="301"/>
      <c r="AL14" s="301">
        <v>360.59</v>
      </c>
      <c r="AM14" s="301">
        <v>1524.77</v>
      </c>
      <c r="AN14" s="301"/>
      <c r="AO14" s="301"/>
      <c r="AP14" s="301"/>
      <c r="AQ14" s="301"/>
      <c r="AR14" s="301"/>
      <c r="AS14" s="301"/>
      <c r="AT14" s="301"/>
      <c r="AU14" s="301"/>
      <c r="AV14" s="301"/>
      <c r="AW14" s="240">
        <f>SUM(AH14:AV14)</f>
        <v>1885.36</v>
      </c>
    </row>
    <row r="15" spans="2:50" s="4" customFormat="1" ht="15">
      <c r="B15" s="4" t="s">
        <v>981</v>
      </c>
      <c r="D15" s="4" t="s">
        <v>931</v>
      </c>
      <c r="E15" s="40">
        <v>381.1</v>
      </c>
      <c r="F15" s="26">
        <f t="shared" si="3"/>
        <v>181.10000000000002</v>
      </c>
      <c r="G15" s="33">
        <v>-200</v>
      </c>
      <c r="H15" s="56" t="s">
        <v>1023</v>
      </c>
      <c r="I15" s="61">
        <v>145.64</v>
      </c>
      <c r="J15" s="28">
        <f t="shared" si="4"/>
        <v>-35.460000000000036</v>
      </c>
      <c r="K15" s="64" t="s">
        <v>1032</v>
      </c>
      <c r="L15" s="76">
        <v>145.64</v>
      </c>
      <c r="M15" s="109">
        <v>245</v>
      </c>
      <c r="N15" s="107">
        <f t="shared" si="5"/>
        <v>99.36000000000001</v>
      </c>
      <c r="O15" s="108"/>
      <c r="P15" s="102"/>
      <c r="R15" s="70"/>
      <c r="V15" s="91" t="s">
        <v>1275</v>
      </c>
      <c r="W15" s="91" t="s">
        <v>931</v>
      </c>
      <c r="X15" s="106">
        <f>SUM(AW15)</f>
        <v>257.67</v>
      </c>
      <c r="Y15" s="224">
        <f>+X15-M15</f>
        <v>12.670000000000016</v>
      </c>
      <c r="Z15" s="270"/>
      <c r="AA15" s="64"/>
      <c r="AB15" s="64"/>
      <c r="AC15" s="64"/>
      <c r="AD15" s="271"/>
      <c r="AE15" s="3"/>
      <c r="AF15" t="s">
        <v>1275</v>
      </c>
      <c r="AG15">
        <v>133</v>
      </c>
      <c r="AH15" s="301"/>
      <c r="AI15" s="301"/>
      <c r="AJ15" s="301"/>
      <c r="AK15" s="301"/>
      <c r="AL15" s="301">
        <v>257.67</v>
      </c>
      <c r="AM15" s="301"/>
      <c r="AN15" s="301"/>
      <c r="AO15" s="301"/>
      <c r="AP15" s="301"/>
      <c r="AQ15" s="301"/>
      <c r="AR15" s="301"/>
      <c r="AS15" s="301"/>
      <c r="AT15" s="301"/>
      <c r="AU15" s="301"/>
      <c r="AV15" s="301"/>
      <c r="AW15" s="240">
        <f>SUM(AH15:AV15)</f>
        <v>257.67</v>
      </c>
      <c r="AX15" s="1"/>
    </row>
    <row r="16" spans="2:50" ht="19.5">
      <c r="B16" s="1" t="s">
        <v>981</v>
      </c>
      <c r="D16" s="1" t="s">
        <v>932</v>
      </c>
      <c r="E16" s="34">
        <v>73.4</v>
      </c>
      <c r="F16" s="34">
        <f t="shared" si="3"/>
        <v>73.4</v>
      </c>
      <c r="G16" s="41"/>
      <c r="H16" s="41"/>
      <c r="I16" s="62">
        <v>92.63</v>
      </c>
      <c r="J16" s="36">
        <f t="shared" si="4"/>
        <v>19.22999999999999</v>
      </c>
      <c r="K16" s="64" t="s">
        <v>1032</v>
      </c>
      <c r="L16" s="77">
        <v>92.63</v>
      </c>
      <c r="M16" s="110">
        <v>92.63</v>
      </c>
      <c r="N16" s="107">
        <f t="shared" si="5"/>
        <v>0</v>
      </c>
      <c r="O16" s="108"/>
      <c r="P16" s="102"/>
      <c r="V16" s="91" t="s">
        <v>1275</v>
      </c>
      <c r="W16" s="91" t="s">
        <v>932</v>
      </c>
      <c r="X16" s="167">
        <f>SUM(AW16)</f>
        <v>91.87</v>
      </c>
      <c r="Y16" s="225">
        <f>+X16-M16</f>
        <v>-0.7599999999999909</v>
      </c>
      <c r="Z16" s="270"/>
      <c r="AA16" s="64"/>
      <c r="AB16" s="64"/>
      <c r="AC16" s="64"/>
      <c r="AD16" s="271"/>
      <c r="AF16" t="s">
        <v>1275</v>
      </c>
      <c r="AG16">
        <v>134</v>
      </c>
      <c r="AH16" s="301"/>
      <c r="AI16" s="301"/>
      <c r="AJ16" s="301"/>
      <c r="AK16" s="301"/>
      <c r="AL16" s="301">
        <v>70.62</v>
      </c>
      <c r="AM16" s="301">
        <v>21.25</v>
      </c>
      <c r="AN16" s="301"/>
      <c r="AO16" s="301"/>
      <c r="AP16" s="301"/>
      <c r="AQ16" s="301"/>
      <c r="AR16" s="301"/>
      <c r="AS16" s="301"/>
      <c r="AT16" s="301"/>
      <c r="AU16" s="301"/>
      <c r="AV16" s="301"/>
      <c r="AW16" s="240">
        <f>SUM(AH16:AV16)</f>
        <v>91.87</v>
      </c>
      <c r="AX16" s="4"/>
    </row>
    <row r="17" spans="4:49" ht="12.75">
      <c r="D17" s="15" t="s">
        <v>1056</v>
      </c>
      <c r="E17" s="37">
        <f>SUM(E12:E16)</f>
        <v>4303.7</v>
      </c>
      <c r="F17" s="37">
        <f>SUM(F12:F16)</f>
        <v>4103.7</v>
      </c>
      <c r="G17" s="39">
        <f>SUM(G12:G16)</f>
        <v>-200</v>
      </c>
      <c r="H17" s="51"/>
      <c r="I17" s="37">
        <f>SUM(I12:I16)</f>
        <v>4441.09</v>
      </c>
      <c r="J17" s="39">
        <f>SUM(J12:J16)</f>
        <v>337.39</v>
      </c>
      <c r="K17" s="66"/>
      <c r="L17" s="78">
        <f>SUM(L12:L16)</f>
        <v>4441.09</v>
      </c>
      <c r="M17" s="111">
        <f>SUM(M12:M16)</f>
        <v>4552.21</v>
      </c>
      <c r="N17" s="114">
        <f>SUM(N12:N16)</f>
        <v>111.12</v>
      </c>
      <c r="O17" s="6"/>
      <c r="P17" s="66"/>
      <c r="X17" s="111">
        <f>SUM(X12:X16)</f>
        <v>5377.52</v>
      </c>
      <c r="Y17" s="226">
        <f>SUM(Y12:Y16)</f>
        <v>825.3100000000004</v>
      </c>
      <c r="Z17" s="272" t="s">
        <v>2523</v>
      </c>
      <c r="AA17" s="273">
        <v>12</v>
      </c>
      <c r="AB17" s="273"/>
      <c r="AC17" s="273"/>
      <c r="AD17" s="286">
        <f>SUM(AA12:AC17)</f>
        <v>825.3800000000001</v>
      </c>
      <c r="AF17"/>
      <c r="AG17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  <c r="AW17" s="301"/>
    </row>
    <row r="18" spans="3:49" ht="15">
      <c r="C18" s="4" t="s">
        <v>982</v>
      </c>
      <c r="E18" s="26"/>
      <c r="F18" s="26">
        <f>+G18+E18</f>
        <v>0</v>
      </c>
      <c r="G18" s="27"/>
      <c r="H18" s="27"/>
      <c r="I18" s="26"/>
      <c r="J18" s="28">
        <f>+I18-F18</f>
        <v>0</v>
      </c>
      <c r="K18" s="67"/>
      <c r="L18" s="75"/>
      <c r="M18" s="106"/>
      <c r="N18" s="107">
        <f t="shared" si="5"/>
        <v>0</v>
      </c>
      <c r="O18" s="115"/>
      <c r="P18" s="116"/>
      <c r="X18" s="166"/>
      <c r="Y18" s="223"/>
      <c r="Z18" s="267"/>
      <c r="AA18" s="268"/>
      <c r="AB18" s="268"/>
      <c r="AC18" s="268"/>
      <c r="AD18" s="269"/>
      <c r="AF18"/>
      <c r="AG18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/>
      <c r="AR18" s="301"/>
      <c r="AS18" s="301"/>
      <c r="AT18" s="301"/>
      <c r="AU18" s="301"/>
      <c r="AV18" s="301"/>
      <c r="AW18" s="301"/>
    </row>
    <row r="19" spans="2:49" ht="26.25">
      <c r="B19" s="1" t="s">
        <v>982</v>
      </c>
      <c r="D19" s="1" t="s">
        <v>933</v>
      </c>
      <c r="E19" s="26">
        <v>12788.6</v>
      </c>
      <c r="F19" s="26">
        <f>+G19+E19</f>
        <v>12881.6</v>
      </c>
      <c r="G19" s="27">
        <v>93</v>
      </c>
      <c r="H19" s="57" t="s">
        <v>1028</v>
      </c>
      <c r="I19" s="61">
        <v>13180.68</v>
      </c>
      <c r="J19" s="28">
        <f>+I19-F19</f>
        <v>299.0799999999999</v>
      </c>
      <c r="K19" s="68" t="s">
        <v>1053</v>
      </c>
      <c r="L19" s="79">
        <f>+I19</f>
        <v>13180.68</v>
      </c>
      <c r="M19" s="109">
        <v>13180.68</v>
      </c>
      <c r="N19" s="107">
        <f t="shared" si="5"/>
        <v>0</v>
      </c>
      <c r="O19" s="108"/>
      <c r="P19" s="117"/>
      <c r="V19" s="91" t="s">
        <v>1276</v>
      </c>
      <c r="W19" s="91" t="s">
        <v>933</v>
      </c>
      <c r="X19" s="106">
        <f>SUM(AW19)</f>
        <v>13872.57</v>
      </c>
      <c r="Y19" s="224">
        <f>+X19-M19</f>
        <v>691.8899999999994</v>
      </c>
      <c r="Z19" s="270" t="s">
        <v>1376</v>
      </c>
      <c r="AA19" s="64">
        <v>37</v>
      </c>
      <c r="AB19" s="64">
        <v>640</v>
      </c>
      <c r="AC19" s="64"/>
      <c r="AD19" s="271"/>
      <c r="AF19" t="s">
        <v>1276</v>
      </c>
      <c r="AG19">
        <v>141</v>
      </c>
      <c r="AH19" s="301">
        <v>1128.23</v>
      </c>
      <c r="AI19" s="301">
        <v>3074.15</v>
      </c>
      <c r="AJ19" s="301">
        <v>3961.35</v>
      </c>
      <c r="AK19" s="301">
        <v>4084.45</v>
      </c>
      <c r="AL19" s="301">
        <v>1624.39</v>
      </c>
      <c r="AM19" s="301"/>
      <c r="AN19" s="301"/>
      <c r="AO19" s="301"/>
      <c r="AP19" s="301"/>
      <c r="AQ19" s="301"/>
      <c r="AR19" s="301"/>
      <c r="AS19" s="301"/>
      <c r="AT19" s="301"/>
      <c r="AU19" s="301"/>
      <c r="AV19" s="301"/>
      <c r="AW19" s="240">
        <f>SUM(AH19:AV19)</f>
        <v>13872.57</v>
      </c>
    </row>
    <row r="20" spans="2:49" ht="64.5">
      <c r="B20" s="1" t="s">
        <v>982</v>
      </c>
      <c r="C20" s="5"/>
      <c r="D20" s="5" t="s">
        <v>934</v>
      </c>
      <c r="E20" s="42">
        <v>9438</v>
      </c>
      <c r="F20" s="43">
        <f>+G20+E20</f>
        <v>9577</v>
      </c>
      <c r="G20" s="44">
        <v>139</v>
      </c>
      <c r="H20" s="44" t="s">
        <v>1039</v>
      </c>
      <c r="I20" s="61">
        <v>9614.03</v>
      </c>
      <c r="J20" s="28">
        <f>+I20-F20</f>
        <v>37.030000000000655</v>
      </c>
      <c r="K20" s="64" t="s">
        <v>1054</v>
      </c>
      <c r="L20" s="80">
        <v>9853</v>
      </c>
      <c r="M20" s="109">
        <v>9853</v>
      </c>
      <c r="N20" s="107">
        <f t="shared" si="5"/>
        <v>0</v>
      </c>
      <c r="O20" s="108"/>
      <c r="P20" s="102"/>
      <c r="V20" s="91" t="s">
        <v>1276</v>
      </c>
      <c r="W20" s="91" t="s">
        <v>934</v>
      </c>
      <c r="X20" s="106">
        <f>SUM(AW20)</f>
        <v>11681.76</v>
      </c>
      <c r="Y20" s="224">
        <f>+X20-M20</f>
        <v>1828.7600000000002</v>
      </c>
      <c r="Z20" s="270" t="s">
        <v>2530</v>
      </c>
      <c r="AA20" s="64">
        <v>499</v>
      </c>
      <c r="AB20" s="64">
        <f>97+141+45+54</f>
        <v>337</v>
      </c>
      <c r="AC20" s="64"/>
      <c r="AD20" s="271"/>
      <c r="AF20" t="s">
        <v>1276</v>
      </c>
      <c r="AG20">
        <v>142</v>
      </c>
      <c r="AH20" s="301">
        <v>1028.98</v>
      </c>
      <c r="AI20" s="301">
        <v>1655.88</v>
      </c>
      <c r="AJ20" s="301">
        <v>2849.78</v>
      </c>
      <c r="AK20" s="301">
        <v>3140.87</v>
      </c>
      <c r="AL20" s="301">
        <v>2609.9</v>
      </c>
      <c r="AM20" s="301">
        <v>396.35</v>
      </c>
      <c r="AN20" s="301"/>
      <c r="AO20" s="301"/>
      <c r="AP20" s="301"/>
      <c r="AQ20" s="301"/>
      <c r="AR20" s="301"/>
      <c r="AS20" s="301"/>
      <c r="AT20" s="301"/>
      <c r="AU20" s="301"/>
      <c r="AV20" s="301"/>
      <c r="AW20" s="240">
        <f>SUM(AH20:AV20)</f>
        <v>11681.76</v>
      </c>
    </row>
    <row r="21" spans="2:49" ht="15">
      <c r="B21" s="1" t="s">
        <v>982</v>
      </c>
      <c r="D21" s="1" t="s">
        <v>935</v>
      </c>
      <c r="E21" s="43">
        <v>121.2</v>
      </c>
      <c r="F21" s="43">
        <f>+G21+E21</f>
        <v>121.2</v>
      </c>
      <c r="G21" s="33"/>
      <c r="H21" s="33"/>
      <c r="I21" s="61">
        <v>120.42</v>
      </c>
      <c r="J21" s="28">
        <f>+I21-F21</f>
        <v>-0.7800000000000011</v>
      </c>
      <c r="K21" s="64"/>
      <c r="L21" s="76">
        <v>120.42</v>
      </c>
      <c r="M21" s="109">
        <v>120.42</v>
      </c>
      <c r="N21" s="107">
        <f t="shared" si="5"/>
        <v>0</v>
      </c>
      <c r="O21" s="108"/>
      <c r="P21" s="102"/>
      <c r="V21" s="91" t="s">
        <v>1276</v>
      </c>
      <c r="W21" s="91" t="s">
        <v>935</v>
      </c>
      <c r="X21" s="106">
        <f>SUM(AW21)</f>
        <v>86.11000000000001</v>
      </c>
      <c r="Y21" s="224">
        <f>+X21-M21</f>
        <v>-34.30999999999999</v>
      </c>
      <c r="Z21" s="270"/>
      <c r="AA21" s="64"/>
      <c r="AB21" s="64"/>
      <c r="AC21" s="64"/>
      <c r="AD21" s="271"/>
      <c r="AF21" t="s">
        <v>1276</v>
      </c>
      <c r="AG21">
        <v>143</v>
      </c>
      <c r="AH21" s="301"/>
      <c r="AI21" s="301"/>
      <c r="AJ21" s="301">
        <v>19.25</v>
      </c>
      <c r="AK21" s="301">
        <v>31.96</v>
      </c>
      <c r="AL21" s="301">
        <v>32.09</v>
      </c>
      <c r="AM21" s="301">
        <v>2.81</v>
      </c>
      <c r="AN21" s="301"/>
      <c r="AO21" s="301"/>
      <c r="AP21" s="301"/>
      <c r="AQ21" s="301"/>
      <c r="AR21" s="301"/>
      <c r="AS21" s="301"/>
      <c r="AT21" s="301"/>
      <c r="AU21" s="301"/>
      <c r="AV21" s="301"/>
      <c r="AW21" s="240">
        <f>SUM(AH21:AV21)</f>
        <v>86.11000000000001</v>
      </c>
    </row>
    <row r="22" spans="2:49" ht="19.5">
      <c r="B22" s="1" t="s">
        <v>982</v>
      </c>
      <c r="D22" s="4" t="s">
        <v>936</v>
      </c>
      <c r="E22" s="45">
        <v>2707.3</v>
      </c>
      <c r="F22" s="45">
        <f>+G22+E22</f>
        <v>3214.3</v>
      </c>
      <c r="G22" s="35">
        <v>507</v>
      </c>
      <c r="H22" s="56" t="s">
        <v>1029</v>
      </c>
      <c r="I22" s="62">
        <v>3285.22</v>
      </c>
      <c r="J22" s="46">
        <f>+I22-F22</f>
        <v>70.91999999999962</v>
      </c>
      <c r="K22" s="64"/>
      <c r="L22" s="77">
        <v>3285.22</v>
      </c>
      <c r="M22" s="110">
        <v>3285.22</v>
      </c>
      <c r="N22" s="107">
        <f t="shared" si="5"/>
        <v>0</v>
      </c>
      <c r="O22" s="108"/>
      <c r="P22" s="102"/>
      <c r="V22" s="91" t="s">
        <v>1276</v>
      </c>
      <c r="W22" s="91" t="s">
        <v>936</v>
      </c>
      <c r="X22" s="167">
        <f>SUM(AW22)</f>
        <v>3353.03</v>
      </c>
      <c r="Y22" s="225">
        <f>+X22-M22</f>
        <v>67.8100000000004</v>
      </c>
      <c r="Z22" s="270"/>
      <c r="AA22" s="64"/>
      <c r="AB22" s="64"/>
      <c r="AC22" s="64"/>
      <c r="AD22" s="271"/>
      <c r="AF22" t="s">
        <v>1276</v>
      </c>
      <c r="AG22">
        <v>144</v>
      </c>
      <c r="AH22" s="301">
        <v>267.55</v>
      </c>
      <c r="AI22" s="301">
        <v>2598.03</v>
      </c>
      <c r="AJ22" s="301">
        <v>487.45</v>
      </c>
      <c r="AK22" s="301"/>
      <c r="AL22" s="301"/>
      <c r="AM22" s="301"/>
      <c r="AN22" s="301"/>
      <c r="AO22" s="301"/>
      <c r="AP22" s="301"/>
      <c r="AQ22" s="301"/>
      <c r="AR22" s="301"/>
      <c r="AS22" s="301"/>
      <c r="AT22" s="301"/>
      <c r="AU22" s="301"/>
      <c r="AV22" s="301"/>
      <c r="AW22" s="240">
        <f>SUM(AH22:AV22)</f>
        <v>3353.03</v>
      </c>
    </row>
    <row r="23" spans="4:49" ht="25.5">
      <c r="D23" s="15" t="s">
        <v>1056</v>
      </c>
      <c r="E23" s="37">
        <f>SUM(E19:E22)</f>
        <v>25055.1</v>
      </c>
      <c r="F23" s="37">
        <f>SUM(F19:F22)</f>
        <v>25794.1</v>
      </c>
      <c r="G23" s="39">
        <f>SUM(G19:G22)</f>
        <v>739</v>
      </c>
      <c r="H23" s="57"/>
      <c r="I23" s="37">
        <f>SUM(I19:I22)</f>
        <v>26200.35</v>
      </c>
      <c r="J23" s="39">
        <f>SUM(J19:J22)</f>
        <v>406.2500000000002</v>
      </c>
      <c r="K23" s="64"/>
      <c r="L23" s="78">
        <f>SUM(L19:L22)</f>
        <v>26439.32</v>
      </c>
      <c r="M23" s="111">
        <f>SUM(M19:M22)</f>
        <v>26439.32</v>
      </c>
      <c r="N23" s="51">
        <f>SUM(N19:N22)</f>
        <v>0</v>
      </c>
      <c r="O23" s="108"/>
      <c r="P23" s="102"/>
      <c r="X23" s="111">
        <f>SUM(X19:X22)</f>
        <v>28993.47</v>
      </c>
      <c r="Y23" s="226">
        <f>SUM(Y19:Y22)</f>
        <v>2554.15</v>
      </c>
      <c r="Z23" s="270" t="s">
        <v>2531</v>
      </c>
      <c r="AA23" s="64">
        <v>503</v>
      </c>
      <c r="AB23" s="64"/>
      <c r="AC23" s="64">
        <v>538</v>
      </c>
      <c r="AD23" s="271">
        <f>SUM(AA19:AC23)</f>
        <v>2554</v>
      </c>
      <c r="AF23"/>
      <c r="AG23"/>
      <c r="AH23" s="301"/>
      <c r="AI23" s="301"/>
      <c r="AJ23" s="301"/>
      <c r="AK23" s="301"/>
      <c r="AL23" s="301"/>
      <c r="AM23" s="301"/>
      <c r="AN23" s="301"/>
      <c r="AO23" s="301"/>
      <c r="AP23" s="301"/>
      <c r="AQ23" s="301"/>
      <c r="AR23" s="301"/>
      <c r="AS23" s="301"/>
      <c r="AT23" s="301"/>
      <c r="AU23" s="301"/>
      <c r="AV23" s="301"/>
      <c r="AW23" s="301"/>
    </row>
    <row r="24" spans="3:49" ht="15">
      <c r="C24" s="4" t="s">
        <v>983</v>
      </c>
      <c r="E24" s="26"/>
      <c r="F24" s="26">
        <f aca="true" t="shared" si="6" ref="F24:F43">+G24+E24</f>
        <v>0</v>
      </c>
      <c r="G24" s="27"/>
      <c r="H24" s="27"/>
      <c r="I24" s="26"/>
      <c r="J24" s="28">
        <f aca="true" t="shared" si="7" ref="J24:J43">+I24-F24</f>
        <v>0</v>
      </c>
      <c r="K24" s="64"/>
      <c r="L24" s="75"/>
      <c r="M24" s="106"/>
      <c r="N24" s="107">
        <f>+L24-I24</f>
        <v>0</v>
      </c>
      <c r="O24" s="108"/>
      <c r="P24" s="102"/>
      <c r="X24" s="166"/>
      <c r="Y24" s="223"/>
      <c r="Z24" s="267"/>
      <c r="AA24" s="268"/>
      <c r="AB24" s="268"/>
      <c r="AC24" s="268"/>
      <c r="AD24" s="269"/>
      <c r="AF24"/>
      <c r="AG24"/>
      <c r="AH24" s="301"/>
      <c r="AI24" s="301"/>
      <c r="AJ24" s="301"/>
      <c r="AK24" s="301"/>
      <c r="AL24" s="301"/>
      <c r="AM24" s="301"/>
      <c r="AN24" s="301"/>
      <c r="AO24" s="301"/>
      <c r="AP24" s="301"/>
      <c r="AQ24" s="301"/>
      <c r="AR24" s="301"/>
      <c r="AS24" s="301"/>
      <c r="AT24" s="301"/>
      <c r="AU24" s="301"/>
      <c r="AV24" s="301"/>
      <c r="AW24" s="301"/>
    </row>
    <row r="25" spans="2:49" ht="15">
      <c r="B25" s="1" t="s">
        <v>983</v>
      </c>
      <c r="D25" s="1" t="s">
        <v>937</v>
      </c>
      <c r="E25" s="26">
        <v>1447.8</v>
      </c>
      <c r="F25" s="26">
        <f t="shared" si="6"/>
        <v>1447.8</v>
      </c>
      <c r="G25" s="27"/>
      <c r="H25" s="27"/>
      <c r="I25" s="26">
        <v>1380.71</v>
      </c>
      <c r="J25" s="28">
        <f t="shared" si="7"/>
        <v>-67.08999999999992</v>
      </c>
      <c r="K25" s="64" t="s">
        <v>1032</v>
      </c>
      <c r="L25" s="75">
        <v>1380.71</v>
      </c>
      <c r="M25" s="109">
        <v>1380.71</v>
      </c>
      <c r="N25" s="107">
        <f>+M25-L25</f>
        <v>0</v>
      </c>
      <c r="O25" s="108"/>
      <c r="P25" s="102"/>
      <c r="V25" s="91" t="s">
        <v>1277</v>
      </c>
      <c r="W25" s="91" t="s">
        <v>937</v>
      </c>
      <c r="X25" s="106">
        <f>SUM(AW25)</f>
        <v>1412.96</v>
      </c>
      <c r="Y25" s="224">
        <f>+X25-M25</f>
        <v>32.25</v>
      </c>
      <c r="Z25" s="272" t="s">
        <v>1377</v>
      </c>
      <c r="AA25" s="273">
        <v>52</v>
      </c>
      <c r="AB25" s="273"/>
      <c r="AC25" s="273">
        <v>-20</v>
      </c>
      <c r="AD25" s="274">
        <f>SUM(AA25:AC25)</f>
        <v>32</v>
      </c>
      <c r="AF25" t="s">
        <v>1277</v>
      </c>
      <c r="AG25">
        <v>151</v>
      </c>
      <c r="AH25" s="301"/>
      <c r="AI25" s="301">
        <v>34.61</v>
      </c>
      <c r="AJ25" s="301"/>
      <c r="AK25" s="301">
        <v>186.87</v>
      </c>
      <c r="AL25" s="301">
        <v>1186.69</v>
      </c>
      <c r="AM25" s="301">
        <v>4.79</v>
      </c>
      <c r="AN25" s="301"/>
      <c r="AO25" s="301"/>
      <c r="AP25" s="301"/>
      <c r="AQ25" s="301"/>
      <c r="AR25" s="301"/>
      <c r="AS25" s="301"/>
      <c r="AT25" s="301"/>
      <c r="AU25" s="301"/>
      <c r="AV25" s="301"/>
      <c r="AW25" s="240">
        <f>SUM(AH25:AV25)</f>
        <v>1412.96</v>
      </c>
    </row>
    <row r="26" spans="3:49" ht="15">
      <c r="C26" s="4" t="s">
        <v>984</v>
      </c>
      <c r="E26" s="26"/>
      <c r="F26" s="26">
        <f t="shared" si="6"/>
        <v>0</v>
      </c>
      <c r="G26" s="27"/>
      <c r="H26" s="27"/>
      <c r="I26" s="26"/>
      <c r="J26" s="28">
        <f t="shared" si="7"/>
        <v>0</v>
      </c>
      <c r="K26" s="64"/>
      <c r="L26" s="75"/>
      <c r="M26" s="109">
        <v>0</v>
      </c>
      <c r="N26" s="107">
        <f>+M26-L26</f>
        <v>0</v>
      </c>
      <c r="O26" s="108"/>
      <c r="P26" s="102"/>
      <c r="X26" s="166"/>
      <c r="Y26" s="224">
        <f>+X26-M26</f>
        <v>0</v>
      </c>
      <c r="Z26" s="267"/>
      <c r="AA26" s="268"/>
      <c r="AB26" s="268"/>
      <c r="AC26" s="268"/>
      <c r="AD26" s="269"/>
      <c r="AF26"/>
      <c r="AG26"/>
      <c r="AH26" s="301"/>
      <c r="AI26" s="301"/>
      <c r="AJ26" s="301"/>
      <c r="AK26" s="301"/>
      <c r="AL26" s="301"/>
      <c r="AM26" s="301"/>
      <c r="AN26" s="301"/>
      <c r="AO26" s="301"/>
      <c r="AP26" s="301"/>
      <c r="AQ26" s="301"/>
      <c r="AR26" s="301"/>
      <c r="AS26" s="301"/>
      <c r="AT26" s="301"/>
      <c r="AU26" s="301"/>
      <c r="AV26" s="301"/>
      <c r="AW26" s="301"/>
    </row>
    <row r="27" spans="2:49" ht="15">
      <c r="B27" s="1" t="s">
        <v>984</v>
      </c>
      <c r="D27" s="1" t="s">
        <v>938</v>
      </c>
      <c r="E27" s="26">
        <v>337.5</v>
      </c>
      <c r="F27" s="26">
        <f t="shared" si="6"/>
        <v>337.5</v>
      </c>
      <c r="G27" s="27"/>
      <c r="H27" s="27"/>
      <c r="I27" s="26">
        <v>338.11</v>
      </c>
      <c r="J27" s="28">
        <f t="shared" si="7"/>
        <v>0.6100000000000136</v>
      </c>
      <c r="K27" s="64"/>
      <c r="L27" s="75">
        <v>338.11</v>
      </c>
      <c r="M27" s="109">
        <v>338.11</v>
      </c>
      <c r="N27" s="107">
        <f>+M27-L27</f>
        <v>0</v>
      </c>
      <c r="O27" s="108"/>
      <c r="P27" s="102"/>
      <c r="V27" s="91" t="s">
        <v>1278</v>
      </c>
      <c r="W27" s="91" t="s">
        <v>938</v>
      </c>
      <c r="X27" s="106">
        <f>SUM(AW27)</f>
        <v>373.53999999999996</v>
      </c>
      <c r="Y27" s="224">
        <f>+X27-M27</f>
        <v>35.42999999999995</v>
      </c>
      <c r="Z27" s="270"/>
      <c r="AA27" s="64"/>
      <c r="AB27" s="64"/>
      <c r="AC27" s="64"/>
      <c r="AD27" s="271"/>
      <c r="AF27" t="s">
        <v>1278</v>
      </c>
      <c r="AG27">
        <v>161</v>
      </c>
      <c r="AH27" s="301"/>
      <c r="AI27" s="301"/>
      <c r="AJ27" s="301"/>
      <c r="AK27" s="301"/>
      <c r="AL27" s="301">
        <v>175.96</v>
      </c>
      <c r="AM27" s="301">
        <v>195.94</v>
      </c>
      <c r="AN27" s="301"/>
      <c r="AO27" s="301"/>
      <c r="AP27" s="301"/>
      <c r="AQ27" s="301"/>
      <c r="AR27" s="301"/>
      <c r="AS27" s="301"/>
      <c r="AT27" s="301"/>
      <c r="AU27" s="301"/>
      <c r="AV27" s="301">
        <v>1.64</v>
      </c>
      <c r="AW27" s="240">
        <f>SUM(AH27:AV27)</f>
        <v>373.53999999999996</v>
      </c>
    </row>
    <row r="28" spans="2:49" ht="15">
      <c r="B28" s="1" t="s">
        <v>984</v>
      </c>
      <c r="D28" s="1" t="s">
        <v>939</v>
      </c>
      <c r="E28" s="26">
        <v>621.3</v>
      </c>
      <c r="F28" s="26">
        <f t="shared" si="6"/>
        <v>621.3</v>
      </c>
      <c r="G28" s="27"/>
      <c r="H28" s="27"/>
      <c r="I28" s="26">
        <v>619.03</v>
      </c>
      <c r="J28" s="28">
        <f t="shared" si="7"/>
        <v>-2.269999999999982</v>
      </c>
      <c r="K28" s="64"/>
      <c r="L28" s="75">
        <v>619.03</v>
      </c>
      <c r="M28" s="109">
        <v>619.03</v>
      </c>
      <c r="N28" s="107">
        <f>+M28-L28</f>
        <v>0</v>
      </c>
      <c r="O28" s="108"/>
      <c r="P28" s="102"/>
      <c r="V28" s="91" t="s">
        <v>1278</v>
      </c>
      <c r="W28" s="91" t="s">
        <v>939</v>
      </c>
      <c r="X28" s="106">
        <f>SUM(AW28)</f>
        <v>685.66</v>
      </c>
      <c r="Y28" s="224">
        <f>+X28-M28</f>
        <v>66.63</v>
      </c>
      <c r="Z28" s="270"/>
      <c r="AA28" s="64"/>
      <c r="AB28" s="64"/>
      <c r="AC28" s="64"/>
      <c r="AD28" s="271"/>
      <c r="AF28" t="s">
        <v>1278</v>
      </c>
      <c r="AG28">
        <v>162</v>
      </c>
      <c r="AH28" s="301"/>
      <c r="AI28" s="301"/>
      <c r="AJ28" s="301"/>
      <c r="AK28" s="301"/>
      <c r="AL28" s="301">
        <v>222.04</v>
      </c>
      <c r="AM28" s="301">
        <v>463.62</v>
      </c>
      <c r="AN28" s="301"/>
      <c r="AO28" s="301"/>
      <c r="AP28" s="301"/>
      <c r="AQ28" s="301"/>
      <c r="AR28" s="301"/>
      <c r="AS28" s="301"/>
      <c r="AT28" s="301"/>
      <c r="AU28" s="301"/>
      <c r="AV28" s="301"/>
      <c r="AW28" s="240">
        <f>SUM(AH28:AV28)</f>
        <v>685.66</v>
      </c>
    </row>
    <row r="29" spans="2:49" ht="19.5">
      <c r="B29" s="1" t="s">
        <v>984</v>
      </c>
      <c r="D29" s="1" t="s">
        <v>940</v>
      </c>
      <c r="E29" s="34">
        <v>78.1</v>
      </c>
      <c r="F29" s="34">
        <f t="shared" si="6"/>
        <v>78.1</v>
      </c>
      <c r="G29" s="41"/>
      <c r="H29" s="41"/>
      <c r="I29" s="34">
        <v>78.86</v>
      </c>
      <c r="J29" s="36">
        <f t="shared" si="7"/>
        <v>0.7600000000000051</v>
      </c>
      <c r="K29" s="64"/>
      <c r="L29" s="81">
        <v>78.86</v>
      </c>
      <c r="M29" s="110">
        <v>78.86</v>
      </c>
      <c r="N29" s="107">
        <f>+M29-L29</f>
        <v>0</v>
      </c>
      <c r="O29" s="108"/>
      <c r="P29" s="102"/>
      <c r="V29" s="91" t="s">
        <v>1278</v>
      </c>
      <c r="W29" s="91" t="s">
        <v>940</v>
      </c>
      <c r="X29" s="167">
        <f>SUM(AW29)</f>
        <v>86.3</v>
      </c>
      <c r="Y29" s="225">
        <f>+X29-M29</f>
        <v>7.439999999999998</v>
      </c>
      <c r="Z29" s="270"/>
      <c r="AA29" s="64"/>
      <c r="AB29" s="64"/>
      <c r="AC29" s="64"/>
      <c r="AD29" s="271"/>
      <c r="AF29" t="s">
        <v>1278</v>
      </c>
      <c r="AG29">
        <v>163</v>
      </c>
      <c r="AH29" s="301"/>
      <c r="AI29" s="301"/>
      <c r="AJ29" s="301"/>
      <c r="AK29" s="301"/>
      <c r="AL29" s="301">
        <v>86.3</v>
      </c>
      <c r="AM29" s="301"/>
      <c r="AN29" s="301"/>
      <c r="AO29" s="301"/>
      <c r="AP29" s="301"/>
      <c r="AQ29" s="301"/>
      <c r="AR29" s="301"/>
      <c r="AS29" s="301"/>
      <c r="AT29" s="301"/>
      <c r="AU29" s="301"/>
      <c r="AV29" s="301"/>
      <c r="AW29" s="240">
        <f>SUM(AH29:AV29)</f>
        <v>86.3</v>
      </c>
    </row>
    <row r="30" spans="4:49" ht="12.75">
      <c r="D30" s="15" t="s">
        <v>1056</v>
      </c>
      <c r="E30" s="37">
        <f>SUM(E27:E29)</f>
        <v>1036.8999999999999</v>
      </c>
      <c r="F30" s="37">
        <f>SUM(F27:F29)</f>
        <v>1036.8999999999999</v>
      </c>
      <c r="G30" s="27"/>
      <c r="H30" s="27"/>
      <c r="I30" s="37">
        <f>SUM(I27:I29)</f>
        <v>1036</v>
      </c>
      <c r="J30" s="47">
        <f>SUM(J27:J29)</f>
        <v>-0.899999999999963</v>
      </c>
      <c r="K30" s="64"/>
      <c r="L30" s="78">
        <f>SUM(L27:L29)</f>
        <v>1036</v>
      </c>
      <c r="M30" s="111">
        <f>SUM(M27:M29)</f>
        <v>1036</v>
      </c>
      <c r="N30" s="51">
        <f>SUM(N27:N29)</f>
        <v>0</v>
      </c>
      <c r="O30" s="108"/>
      <c r="P30" s="102"/>
      <c r="X30" s="111">
        <f>SUM(X27:X29)</f>
        <v>1145.4999999999998</v>
      </c>
      <c r="Y30" s="226">
        <f>SUM(Y27:Y29)</f>
        <v>109.49999999999994</v>
      </c>
      <c r="Z30" s="272" t="s">
        <v>1377</v>
      </c>
      <c r="AA30" s="273">
        <v>110</v>
      </c>
      <c r="AB30" s="273"/>
      <c r="AC30" s="273"/>
      <c r="AD30" s="274">
        <f>SUM(AA27:AC30)</f>
        <v>110</v>
      </c>
      <c r="AF30"/>
      <c r="AG30"/>
      <c r="AH30" s="301"/>
      <c r="AI30" s="301"/>
      <c r="AJ30" s="301"/>
      <c r="AK30" s="301"/>
      <c r="AL30" s="301"/>
      <c r="AM30" s="301"/>
      <c r="AN30" s="301"/>
      <c r="AO30" s="301"/>
      <c r="AP30" s="301"/>
      <c r="AQ30" s="301"/>
      <c r="AR30" s="301"/>
      <c r="AS30" s="301"/>
      <c r="AT30" s="301"/>
      <c r="AU30" s="301"/>
      <c r="AV30" s="301"/>
      <c r="AW30" s="301"/>
    </row>
    <row r="31" spans="3:49" ht="15">
      <c r="C31" s="4" t="s">
        <v>985</v>
      </c>
      <c r="E31" s="26"/>
      <c r="F31" s="26">
        <f t="shared" si="6"/>
        <v>0</v>
      </c>
      <c r="G31" s="27"/>
      <c r="H31" s="27"/>
      <c r="I31" s="26"/>
      <c r="J31" s="28">
        <f t="shared" si="7"/>
        <v>0</v>
      </c>
      <c r="K31" s="64"/>
      <c r="L31" s="75"/>
      <c r="M31" s="106"/>
      <c r="N31" s="107">
        <f>+M31-L31</f>
        <v>0</v>
      </c>
      <c r="O31" s="108"/>
      <c r="P31" s="102"/>
      <c r="X31" s="166"/>
      <c r="Y31" s="223"/>
      <c r="Z31" s="267"/>
      <c r="AA31" s="268"/>
      <c r="AB31" s="268"/>
      <c r="AC31" s="268"/>
      <c r="AD31" s="269"/>
      <c r="AF31"/>
      <c r="AG31"/>
      <c r="AH31" s="301"/>
      <c r="AI31" s="301"/>
      <c r="AJ31" s="301"/>
      <c r="AK31" s="301"/>
      <c r="AL31" s="301"/>
      <c r="AM31" s="301"/>
      <c r="AN31" s="301"/>
      <c r="AO31" s="301"/>
      <c r="AP31" s="301"/>
      <c r="AQ31" s="301"/>
      <c r="AR31" s="301"/>
      <c r="AS31" s="301"/>
      <c r="AT31" s="301"/>
      <c r="AU31" s="301"/>
      <c r="AV31" s="301"/>
      <c r="AW31" s="301"/>
    </row>
    <row r="32" spans="2:49" ht="15">
      <c r="B32" s="1" t="s">
        <v>985</v>
      </c>
      <c r="D32" s="1" t="s">
        <v>941</v>
      </c>
      <c r="E32" s="26">
        <v>862.9</v>
      </c>
      <c r="F32" s="26">
        <f t="shared" si="6"/>
        <v>862.9</v>
      </c>
      <c r="G32" s="27"/>
      <c r="H32" s="27"/>
      <c r="I32" s="26">
        <v>877.69</v>
      </c>
      <c r="J32" s="28">
        <f t="shared" si="7"/>
        <v>14.790000000000077</v>
      </c>
      <c r="K32" s="64"/>
      <c r="L32" s="75">
        <v>877.69</v>
      </c>
      <c r="M32" s="109">
        <v>877.69</v>
      </c>
      <c r="N32" s="107">
        <f>+M32-L32</f>
        <v>0</v>
      </c>
      <c r="O32" s="108"/>
      <c r="P32" s="102"/>
      <c r="V32" s="91" t="s">
        <v>1279</v>
      </c>
      <c r="W32" s="91" t="s">
        <v>941</v>
      </c>
      <c r="X32" s="106">
        <f>SUM(AW32)</f>
        <v>934.2299999999999</v>
      </c>
      <c r="Y32" s="224">
        <f>+X32-M32</f>
        <v>56.53999999999985</v>
      </c>
      <c r="Z32" s="270"/>
      <c r="AA32" s="64"/>
      <c r="AB32" s="64"/>
      <c r="AC32" s="64"/>
      <c r="AD32" s="271"/>
      <c r="AF32" t="s">
        <v>1279</v>
      </c>
      <c r="AG32">
        <v>171</v>
      </c>
      <c r="AH32" s="301">
        <v>12.18</v>
      </c>
      <c r="AI32" s="301">
        <v>59.33</v>
      </c>
      <c r="AJ32" s="301">
        <v>72.67</v>
      </c>
      <c r="AK32" s="301"/>
      <c r="AL32" s="301">
        <v>253.69</v>
      </c>
      <c r="AM32" s="301">
        <v>528.93</v>
      </c>
      <c r="AN32" s="301"/>
      <c r="AO32" s="301"/>
      <c r="AP32" s="301"/>
      <c r="AQ32" s="301"/>
      <c r="AR32" s="301"/>
      <c r="AS32" s="301"/>
      <c r="AT32" s="301"/>
      <c r="AU32" s="301"/>
      <c r="AV32" s="301">
        <v>7.43</v>
      </c>
      <c r="AW32" s="240">
        <f>SUM(AH32:AV32)</f>
        <v>934.2299999999999</v>
      </c>
    </row>
    <row r="33" spans="2:49" ht="16.5">
      <c r="B33" s="1" t="s">
        <v>985</v>
      </c>
      <c r="D33" s="1" t="s">
        <v>942</v>
      </c>
      <c r="E33" s="34">
        <v>438.2</v>
      </c>
      <c r="F33" s="34">
        <f t="shared" si="6"/>
        <v>438.2</v>
      </c>
      <c r="G33" s="41"/>
      <c r="H33" s="41"/>
      <c r="I33" s="34">
        <v>443.45</v>
      </c>
      <c r="J33" s="36">
        <f t="shared" si="7"/>
        <v>5.25</v>
      </c>
      <c r="K33" s="64"/>
      <c r="L33" s="81">
        <v>443.45</v>
      </c>
      <c r="M33" s="109">
        <v>443.45</v>
      </c>
      <c r="N33" s="107">
        <f>+M33-L33</f>
        <v>0</v>
      </c>
      <c r="O33" s="108"/>
      <c r="P33" s="102"/>
      <c r="V33" s="91" t="s">
        <v>1279</v>
      </c>
      <c r="W33" s="91" t="s">
        <v>942</v>
      </c>
      <c r="X33" s="106">
        <f>SUM(AW33)</f>
        <v>427.00999999999993</v>
      </c>
      <c r="Y33" s="224">
        <f>+X33-M33</f>
        <v>-16.440000000000055</v>
      </c>
      <c r="Z33" s="270"/>
      <c r="AA33" s="64"/>
      <c r="AB33" s="64"/>
      <c r="AC33" s="64"/>
      <c r="AD33" s="271"/>
      <c r="AF33" t="s">
        <v>1279</v>
      </c>
      <c r="AG33">
        <v>172</v>
      </c>
      <c r="AH33" s="301"/>
      <c r="AI33" s="301">
        <v>23.93</v>
      </c>
      <c r="AJ33" s="301">
        <v>72.74</v>
      </c>
      <c r="AK33" s="301">
        <v>15.28</v>
      </c>
      <c r="AL33" s="301">
        <v>308.28</v>
      </c>
      <c r="AM33" s="301">
        <v>6.78</v>
      </c>
      <c r="AN33" s="301"/>
      <c r="AO33" s="301"/>
      <c r="AP33" s="301"/>
      <c r="AQ33" s="301"/>
      <c r="AR33" s="301"/>
      <c r="AS33" s="301"/>
      <c r="AT33" s="301"/>
      <c r="AU33" s="301"/>
      <c r="AV33" s="301"/>
      <c r="AW33" s="240">
        <f>SUM(AH33:AV33)</f>
        <v>427.00999999999993</v>
      </c>
    </row>
    <row r="34" spans="4:49" ht="19.5">
      <c r="D34" s="1" t="s">
        <v>1321</v>
      </c>
      <c r="E34" s="34"/>
      <c r="F34" s="34"/>
      <c r="G34" s="41"/>
      <c r="H34" s="41"/>
      <c r="I34" s="34"/>
      <c r="J34" s="36"/>
      <c r="K34" s="64"/>
      <c r="L34" s="81"/>
      <c r="M34" s="110">
        <v>0</v>
      </c>
      <c r="N34" s="107"/>
      <c r="O34" s="108"/>
      <c r="P34" s="102"/>
      <c r="V34" s="91" t="s">
        <v>1279</v>
      </c>
      <c r="W34" s="91" t="s">
        <v>1272</v>
      </c>
      <c r="X34" s="167">
        <f>SUM(AW34)</f>
        <v>0</v>
      </c>
      <c r="Y34" s="225">
        <f>+X34-M34</f>
        <v>0</v>
      </c>
      <c r="Z34" s="270"/>
      <c r="AA34" s="64"/>
      <c r="AB34" s="64"/>
      <c r="AC34" s="64"/>
      <c r="AD34" s="271"/>
      <c r="AF34"/>
      <c r="AG34"/>
      <c r="AH34" s="301"/>
      <c r="AI34" s="301"/>
      <c r="AJ34" s="301"/>
      <c r="AK34" s="301"/>
      <c r="AL34" s="301"/>
      <c r="AM34" s="301"/>
      <c r="AN34" s="301"/>
      <c r="AO34" s="301"/>
      <c r="AP34" s="301"/>
      <c r="AQ34" s="301"/>
      <c r="AR34" s="301"/>
      <c r="AS34" s="301"/>
      <c r="AT34" s="301"/>
      <c r="AU34" s="301"/>
      <c r="AV34" s="301"/>
      <c r="AW34" s="301"/>
    </row>
    <row r="35" spans="4:49" ht="12.75">
      <c r="D35" s="15" t="s">
        <v>1056</v>
      </c>
      <c r="E35" s="37">
        <f>SUM(E32:E33)</f>
        <v>1301.1</v>
      </c>
      <c r="F35" s="37">
        <f>SUM(F32:F33)</f>
        <v>1301.1</v>
      </c>
      <c r="G35" s="27"/>
      <c r="H35" s="27"/>
      <c r="I35" s="37">
        <f>SUM(I32:I33)</f>
        <v>1321.14</v>
      </c>
      <c r="J35" s="47">
        <f>SUM(J32:J33)</f>
        <v>20.040000000000077</v>
      </c>
      <c r="K35" s="64"/>
      <c r="L35" s="78">
        <f>SUM(L32:L33)</f>
        <v>1321.14</v>
      </c>
      <c r="M35" s="111">
        <f>SUM(M32:M34)</f>
        <v>1321.14</v>
      </c>
      <c r="N35" s="51">
        <f>SUM(N32:N33)</f>
        <v>0</v>
      </c>
      <c r="O35" s="108"/>
      <c r="P35" s="116"/>
      <c r="X35" s="111">
        <f>SUM(X32:X34)</f>
        <v>1361.2399999999998</v>
      </c>
      <c r="Y35" s="226">
        <f>SUM(Y32:Y34)</f>
        <v>40.099999999999795</v>
      </c>
      <c r="Z35" s="272" t="s">
        <v>1377</v>
      </c>
      <c r="AA35" s="273">
        <v>40</v>
      </c>
      <c r="AB35" s="273"/>
      <c r="AC35" s="273"/>
      <c r="AD35" s="274">
        <f>SUM(AA32:AC35)</f>
        <v>40</v>
      </c>
      <c r="AF35"/>
      <c r="AG35"/>
      <c r="AH35" s="301"/>
      <c r="AI35" s="301"/>
      <c r="AJ35" s="301"/>
      <c r="AK35" s="301"/>
      <c r="AL35" s="301"/>
      <c r="AM35" s="301"/>
      <c r="AN35" s="301"/>
      <c r="AO35" s="301"/>
      <c r="AP35" s="301"/>
      <c r="AQ35" s="301"/>
      <c r="AR35" s="301"/>
      <c r="AS35" s="301"/>
      <c r="AT35" s="301"/>
      <c r="AU35" s="301"/>
      <c r="AV35" s="301"/>
      <c r="AW35" s="301"/>
    </row>
    <row r="36" spans="3:49" ht="15">
      <c r="C36" s="4" t="s">
        <v>986</v>
      </c>
      <c r="E36" s="26"/>
      <c r="F36" s="26">
        <f t="shared" si="6"/>
        <v>0</v>
      </c>
      <c r="G36" s="27"/>
      <c r="H36" s="27"/>
      <c r="I36" s="26"/>
      <c r="J36" s="28">
        <f t="shared" si="7"/>
        <v>0</v>
      </c>
      <c r="K36" s="67"/>
      <c r="L36" s="75"/>
      <c r="M36" s="106"/>
      <c r="N36" s="107">
        <f aca="true" t="shared" si="8" ref="N36:N47">+M36-L36</f>
        <v>0</v>
      </c>
      <c r="O36" s="115"/>
      <c r="P36" s="116"/>
      <c r="X36" s="106"/>
      <c r="Y36" s="165"/>
      <c r="AF36"/>
      <c r="AG36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1"/>
    </row>
    <row r="37" spans="2:49" ht="26.25">
      <c r="B37" s="1" t="s">
        <v>986</v>
      </c>
      <c r="D37" s="1" t="s">
        <v>943</v>
      </c>
      <c r="E37" s="26">
        <v>1379.3</v>
      </c>
      <c r="F37" s="26">
        <f t="shared" si="6"/>
        <v>1379.3</v>
      </c>
      <c r="G37" s="27"/>
      <c r="H37" s="27"/>
      <c r="I37" s="26">
        <v>1014.4</v>
      </c>
      <c r="J37" s="28">
        <f t="shared" si="7"/>
        <v>-364.9</v>
      </c>
      <c r="K37" s="67" t="s">
        <v>1050</v>
      </c>
      <c r="L37" s="75">
        <v>1014.4</v>
      </c>
      <c r="M37" s="109">
        <v>1014.4</v>
      </c>
      <c r="N37" s="107">
        <f t="shared" si="8"/>
        <v>0</v>
      </c>
      <c r="O37" s="115"/>
      <c r="P37" s="102"/>
      <c r="V37" s="91" t="s">
        <v>1280</v>
      </c>
      <c r="W37" s="91" t="s">
        <v>943</v>
      </c>
      <c r="X37" s="106">
        <f aca="true" t="shared" si="9" ref="X37:X43">SUM(AW37)</f>
        <v>1505.27</v>
      </c>
      <c r="Y37" s="224">
        <f aca="true" t="shared" si="10" ref="Y37:Y43">+X37-M37</f>
        <v>490.87</v>
      </c>
      <c r="Z37" s="267" t="s">
        <v>1735</v>
      </c>
      <c r="AA37" s="268">
        <v>473</v>
      </c>
      <c r="AB37" s="268"/>
      <c r="AC37" s="268"/>
      <c r="AD37" s="269"/>
      <c r="AF37" t="s">
        <v>1280</v>
      </c>
      <c r="AG37">
        <v>181</v>
      </c>
      <c r="AH37" s="301">
        <v>60.8</v>
      </c>
      <c r="AI37" s="301">
        <v>164.56</v>
      </c>
      <c r="AJ37" s="301">
        <v>146.16</v>
      </c>
      <c r="AK37" s="301">
        <v>266.85</v>
      </c>
      <c r="AL37" s="301">
        <v>425.88</v>
      </c>
      <c r="AM37" s="301">
        <v>441.02</v>
      </c>
      <c r="AN37" s="301"/>
      <c r="AO37" s="301"/>
      <c r="AP37" s="301"/>
      <c r="AQ37" s="301"/>
      <c r="AR37" s="301"/>
      <c r="AS37" s="301"/>
      <c r="AT37" s="301"/>
      <c r="AU37" s="301"/>
      <c r="AV37" s="301"/>
      <c r="AW37" s="240">
        <f>SUM(AH37:AV37)</f>
        <v>1505.27</v>
      </c>
    </row>
    <row r="38" spans="2:49" ht="39">
      <c r="B38" s="1" t="s">
        <v>986</v>
      </c>
      <c r="D38" s="1" t="s">
        <v>944</v>
      </c>
      <c r="E38" s="26">
        <v>92.9</v>
      </c>
      <c r="F38" s="26">
        <f t="shared" si="6"/>
        <v>92.9</v>
      </c>
      <c r="G38" s="27"/>
      <c r="H38" s="27"/>
      <c r="I38" s="26">
        <v>1E-05</v>
      </c>
      <c r="J38" s="28">
        <f t="shared" si="7"/>
        <v>-92.89999</v>
      </c>
      <c r="K38" s="64" t="s">
        <v>1047</v>
      </c>
      <c r="L38" s="75">
        <v>1E-05</v>
      </c>
      <c r="M38" s="109">
        <v>1E-05</v>
      </c>
      <c r="N38" s="107">
        <f t="shared" si="8"/>
        <v>0</v>
      </c>
      <c r="O38" s="108"/>
      <c r="P38" s="102"/>
      <c r="V38" s="91" t="s">
        <v>1280</v>
      </c>
      <c r="W38" s="91" t="s">
        <v>944</v>
      </c>
      <c r="X38" s="106">
        <f t="shared" si="9"/>
        <v>35.47</v>
      </c>
      <c r="Y38" s="224">
        <f t="shared" si="10"/>
        <v>35.469989999999996</v>
      </c>
      <c r="Z38" s="270" t="s">
        <v>2524</v>
      </c>
      <c r="AA38" s="64"/>
      <c r="AB38" s="64">
        <v>35</v>
      </c>
      <c r="AC38" s="64"/>
      <c r="AD38" s="271"/>
      <c r="AF38" t="s">
        <v>1280</v>
      </c>
      <c r="AG38">
        <v>182</v>
      </c>
      <c r="AH38" s="301"/>
      <c r="AI38" s="301"/>
      <c r="AJ38" s="301">
        <v>18.56</v>
      </c>
      <c r="AK38" s="301">
        <v>16.91</v>
      </c>
      <c r="AL38" s="301"/>
      <c r="AM38" s="301"/>
      <c r="AN38" s="301"/>
      <c r="AO38" s="301"/>
      <c r="AP38" s="301"/>
      <c r="AQ38" s="301"/>
      <c r="AR38" s="301"/>
      <c r="AS38" s="301"/>
      <c r="AT38" s="301"/>
      <c r="AU38" s="301"/>
      <c r="AV38" s="301"/>
      <c r="AW38" s="240">
        <f>SUM(AH38:AV38)</f>
        <v>35.47</v>
      </c>
    </row>
    <row r="39" spans="2:49" ht="15">
      <c r="B39" s="1" t="s">
        <v>986</v>
      </c>
      <c r="D39" s="1" t="s">
        <v>945</v>
      </c>
      <c r="E39" s="26">
        <v>77.4</v>
      </c>
      <c r="F39" s="26">
        <f t="shared" si="6"/>
        <v>77.4</v>
      </c>
      <c r="G39" s="27"/>
      <c r="H39" s="27"/>
      <c r="I39" s="61">
        <v>79.12</v>
      </c>
      <c r="J39" s="28">
        <f t="shared" si="7"/>
        <v>1.7199999999999989</v>
      </c>
      <c r="K39" s="64"/>
      <c r="L39" s="76">
        <v>79.12</v>
      </c>
      <c r="M39" s="109">
        <v>79.12</v>
      </c>
      <c r="N39" s="107">
        <f t="shared" si="8"/>
        <v>0</v>
      </c>
      <c r="O39" s="108"/>
      <c r="P39" s="117"/>
      <c r="Q39" s="118"/>
      <c r="X39" s="106">
        <f t="shared" si="9"/>
        <v>0</v>
      </c>
      <c r="Y39" s="224">
        <f t="shared" si="10"/>
        <v>-79.12</v>
      </c>
      <c r="Z39" s="270"/>
      <c r="AA39" s="64"/>
      <c r="AB39" s="64"/>
      <c r="AC39" s="64"/>
      <c r="AD39" s="271"/>
      <c r="AF39"/>
      <c r="AG39"/>
      <c r="AH39" s="301"/>
      <c r="AI39" s="301"/>
      <c r="AJ39" s="301"/>
      <c r="AK39" s="301"/>
      <c r="AL39" s="301"/>
      <c r="AM39" s="301"/>
      <c r="AN39" s="301"/>
      <c r="AO39" s="301"/>
      <c r="AP39" s="301"/>
      <c r="AQ39" s="301"/>
      <c r="AR39" s="301"/>
      <c r="AS39" s="301"/>
      <c r="AT39" s="301"/>
      <c r="AU39" s="301"/>
      <c r="AV39" s="301"/>
      <c r="AW39" s="301"/>
    </row>
    <row r="40" spans="2:49" ht="26.25">
      <c r="B40" s="1" t="s">
        <v>986</v>
      </c>
      <c r="D40" s="1" t="s">
        <v>946</v>
      </c>
      <c r="E40" s="26">
        <v>326.3</v>
      </c>
      <c r="F40" s="26">
        <f t="shared" si="6"/>
        <v>326.3</v>
      </c>
      <c r="G40" s="27"/>
      <c r="H40" s="27"/>
      <c r="I40" s="61">
        <v>530.14</v>
      </c>
      <c r="J40" s="28">
        <f t="shared" si="7"/>
        <v>203.83999999999997</v>
      </c>
      <c r="K40" s="68" t="s">
        <v>1048</v>
      </c>
      <c r="L40" s="76">
        <v>530.14</v>
      </c>
      <c r="M40" s="109">
        <v>530.14</v>
      </c>
      <c r="N40" s="107">
        <f t="shared" si="8"/>
        <v>0</v>
      </c>
      <c r="O40" s="119"/>
      <c r="P40" s="117"/>
      <c r="X40" s="106">
        <f t="shared" si="9"/>
        <v>0</v>
      </c>
      <c r="Y40" s="224">
        <f t="shared" si="10"/>
        <v>-530.14</v>
      </c>
      <c r="Z40" s="270"/>
      <c r="AA40" s="64"/>
      <c r="AB40" s="64"/>
      <c r="AC40" s="64"/>
      <c r="AD40" s="271"/>
      <c r="AF40"/>
      <c r="AG40"/>
      <c r="AH40" s="301"/>
      <c r="AI40" s="301"/>
      <c r="AJ40" s="301"/>
      <c r="AK40" s="301"/>
      <c r="AL40" s="301"/>
      <c r="AM40" s="301"/>
      <c r="AN40" s="301"/>
      <c r="AO40" s="301"/>
      <c r="AP40" s="301"/>
      <c r="AQ40" s="301"/>
      <c r="AR40" s="301"/>
      <c r="AS40" s="301"/>
      <c r="AT40" s="301"/>
      <c r="AU40" s="301"/>
      <c r="AV40" s="301"/>
      <c r="AW40" s="301"/>
    </row>
    <row r="41" spans="2:49" ht="26.25">
      <c r="B41" s="1" t="s">
        <v>986</v>
      </c>
      <c r="D41" s="1" t="s">
        <v>947</v>
      </c>
      <c r="E41" s="26">
        <v>1509.4</v>
      </c>
      <c r="F41" s="26">
        <f t="shared" si="6"/>
        <v>1509.4</v>
      </c>
      <c r="G41" s="27"/>
      <c r="H41" s="27"/>
      <c r="I41" s="61">
        <v>1818.56</v>
      </c>
      <c r="J41" s="28">
        <f t="shared" si="7"/>
        <v>309.15999999999985</v>
      </c>
      <c r="K41" s="68" t="s">
        <v>1049</v>
      </c>
      <c r="L41" s="76">
        <v>1818.56</v>
      </c>
      <c r="M41" s="109">
        <v>1818.56</v>
      </c>
      <c r="N41" s="107">
        <f t="shared" si="8"/>
        <v>0</v>
      </c>
      <c r="O41" s="119"/>
      <c r="P41" s="102"/>
      <c r="V41" s="91" t="s">
        <v>1280</v>
      </c>
      <c r="W41" s="91" t="s">
        <v>947</v>
      </c>
      <c r="X41" s="106">
        <f t="shared" si="9"/>
        <v>2134.7200000000003</v>
      </c>
      <c r="Y41" s="224">
        <f t="shared" si="10"/>
        <v>316.1600000000003</v>
      </c>
      <c r="Z41" s="270" t="s">
        <v>2525</v>
      </c>
      <c r="AA41" s="64"/>
      <c r="AB41" s="64">
        <v>-118</v>
      </c>
      <c r="AC41" s="64"/>
      <c r="AD41" s="271"/>
      <c r="AF41" t="s">
        <v>1280</v>
      </c>
      <c r="AG41">
        <v>185</v>
      </c>
      <c r="AH41" s="301"/>
      <c r="AI41" s="301"/>
      <c r="AJ41" s="301"/>
      <c r="AK41" s="301">
        <v>200.83</v>
      </c>
      <c r="AL41" s="301">
        <v>1072.45</v>
      </c>
      <c r="AM41" s="301">
        <v>861.44</v>
      </c>
      <c r="AN41" s="301"/>
      <c r="AO41" s="301"/>
      <c r="AP41" s="301"/>
      <c r="AQ41" s="301"/>
      <c r="AR41" s="301"/>
      <c r="AS41" s="301"/>
      <c r="AT41" s="301"/>
      <c r="AU41" s="301"/>
      <c r="AV41" s="301"/>
      <c r="AW41" s="240">
        <f>SUM(AH41:AV41)</f>
        <v>2134.7200000000003</v>
      </c>
    </row>
    <row r="42" spans="2:49" ht="26.25">
      <c r="B42" s="1" t="s">
        <v>986</v>
      </c>
      <c r="D42" s="1" t="s">
        <v>948</v>
      </c>
      <c r="E42" s="26">
        <v>1217.2</v>
      </c>
      <c r="F42" s="26">
        <f t="shared" si="6"/>
        <v>1217.2</v>
      </c>
      <c r="G42" s="27"/>
      <c r="H42" s="27"/>
      <c r="I42" s="61">
        <v>1200.04</v>
      </c>
      <c r="J42" s="28">
        <f t="shared" si="7"/>
        <v>-17.160000000000082</v>
      </c>
      <c r="K42" s="64"/>
      <c r="L42" s="76">
        <v>1200.04</v>
      </c>
      <c r="M42" s="109">
        <v>1200.04</v>
      </c>
      <c r="N42" s="107">
        <f t="shared" si="8"/>
        <v>0</v>
      </c>
      <c r="O42" s="108"/>
      <c r="P42" s="102"/>
      <c r="V42" s="91" t="s">
        <v>1280</v>
      </c>
      <c r="W42" s="91" t="s">
        <v>948</v>
      </c>
      <c r="X42" s="106">
        <f t="shared" si="9"/>
        <v>1537.8799999999999</v>
      </c>
      <c r="Y42" s="224">
        <f t="shared" si="10"/>
        <v>337.8399999999999</v>
      </c>
      <c r="Z42" s="270" t="s">
        <v>1378</v>
      </c>
      <c r="AA42" s="64">
        <v>76</v>
      </c>
      <c r="AB42" s="64">
        <v>262</v>
      </c>
      <c r="AC42" s="64"/>
      <c r="AD42" s="271"/>
      <c r="AF42" t="s">
        <v>1280</v>
      </c>
      <c r="AG42">
        <v>186</v>
      </c>
      <c r="AH42" s="301"/>
      <c r="AI42" s="301"/>
      <c r="AJ42" s="301">
        <v>626.74</v>
      </c>
      <c r="AK42" s="301">
        <v>730.29</v>
      </c>
      <c r="AL42" s="301">
        <v>170.38</v>
      </c>
      <c r="AM42" s="301">
        <v>10.47</v>
      </c>
      <c r="AN42" s="301"/>
      <c r="AO42" s="301"/>
      <c r="AP42" s="301"/>
      <c r="AQ42" s="301"/>
      <c r="AR42" s="301"/>
      <c r="AS42" s="301"/>
      <c r="AT42" s="301"/>
      <c r="AU42" s="301"/>
      <c r="AV42" s="301"/>
      <c r="AW42" s="240">
        <f>SUM(AH42:AV42)</f>
        <v>1537.8799999999999</v>
      </c>
    </row>
    <row r="43" spans="2:49" ht="19.5">
      <c r="B43" s="1" t="s">
        <v>986</v>
      </c>
      <c r="D43" s="1" t="s">
        <v>949</v>
      </c>
      <c r="E43" s="34">
        <v>463.2</v>
      </c>
      <c r="F43" s="34">
        <f t="shared" si="6"/>
        <v>463.2</v>
      </c>
      <c r="G43" s="41"/>
      <c r="H43" s="41"/>
      <c r="I43" s="62">
        <v>475.83</v>
      </c>
      <c r="J43" s="36">
        <f t="shared" si="7"/>
        <v>12.629999999999995</v>
      </c>
      <c r="K43" s="64"/>
      <c r="L43" s="77">
        <v>475.83</v>
      </c>
      <c r="M43" s="110">
        <v>475.83</v>
      </c>
      <c r="N43" s="107">
        <f t="shared" si="8"/>
        <v>0</v>
      </c>
      <c r="O43" s="108"/>
      <c r="P43" s="102"/>
      <c r="V43" s="91" t="s">
        <v>1280</v>
      </c>
      <c r="W43" s="91" t="s">
        <v>949</v>
      </c>
      <c r="X43" s="167">
        <f t="shared" si="9"/>
        <v>511.74999999999994</v>
      </c>
      <c r="Y43" s="225">
        <f t="shared" si="10"/>
        <v>35.91999999999996</v>
      </c>
      <c r="Z43" s="270"/>
      <c r="AA43" s="64"/>
      <c r="AB43" s="64"/>
      <c r="AC43" s="64"/>
      <c r="AD43" s="271"/>
      <c r="AF43" t="s">
        <v>1280</v>
      </c>
      <c r="AG43">
        <v>187</v>
      </c>
      <c r="AH43" s="301"/>
      <c r="AI43" s="301">
        <v>197.99</v>
      </c>
      <c r="AJ43" s="301">
        <v>184.4</v>
      </c>
      <c r="AK43" s="301">
        <v>87.46</v>
      </c>
      <c r="AL43" s="301">
        <v>13.71</v>
      </c>
      <c r="AM43" s="301">
        <v>13.82</v>
      </c>
      <c r="AN43" s="301"/>
      <c r="AO43" s="301"/>
      <c r="AP43" s="301"/>
      <c r="AQ43" s="301"/>
      <c r="AR43" s="301"/>
      <c r="AS43" s="301"/>
      <c r="AT43" s="301"/>
      <c r="AU43" s="301"/>
      <c r="AV43" s="301">
        <v>14.37</v>
      </c>
      <c r="AW43" s="240">
        <f>SUM(AH43:AV43)</f>
        <v>511.74999999999994</v>
      </c>
    </row>
    <row r="44" spans="4:49" ht="12.75">
      <c r="D44" s="15" t="s">
        <v>1056</v>
      </c>
      <c r="E44" s="37">
        <f>SUM(E37:E43)</f>
        <v>5065.7</v>
      </c>
      <c r="F44" s="37">
        <f>SUM(F37:F43)</f>
        <v>5065.7</v>
      </c>
      <c r="G44" s="27"/>
      <c r="H44" s="27"/>
      <c r="I44" s="37">
        <f>SUM(I37:I43)</f>
        <v>5118.09001</v>
      </c>
      <c r="J44" s="39">
        <f>SUM(J37:J43)</f>
        <v>52.39000999999979</v>
      </c>
      <c r="K44" s="64"/>
      <c r="L44" s="78">
        <f>SUM(L37:L43)</f>
        <v>5118.09001</v>
      </c>
      <c r="M44" s="111">
        <f>SUM(M37:M43)</f>
        <v>5118.09001</v>
      </c>
      <c r="N44" s="51">
        <f>SUM(N37:N43)</f>
        <v>0</v>
      </c>
      <c r="O44" s="108"/>
      <c r="P44" s="102"/>
      <c r="X44" s="111">
        <f>SUM(X37:X43)</f>
        <v>5725.09</v>
      </c>
      <c r="Y44" s="226">
        <f>SUM(Y37:Y43)</f>
        <v>606.9999900000001</v>
      </c>
      <c r="Z44" s="272" t="s">
        <v>1729</v>
      </c>
      <c r="AA44" s="273">
        <v>12</v>
      </c>
      <c r="AB44" s="273"/>
      <c r="AC44" s="273">
        <v>-133</v>
      </c>
      <c r="AD44" s="274">
        <f>SUM(Z37:AC44)</f>
        <v>607</v>
      </c>
      <c r="AF44"/>
      <c r="AG44"/>
      <c r="AH44" s="301"/>
      <c r="AI44" s="301"/>
      <c r="AJ44" s="301"/>
      <c r="AK44" s="301"/>
      <c r="AL44" s="301"/>
      <c r="AM44" s="301"/>
      <c r="AN44" s="301"/>
      <c r="AO44" s="301"/>
      <c r="AP44" s="301"/>
      <c r="AQ44" s="301"/>
      <c r="AR44" s="301"/>
      <c r="AS44" s="301"/>
      <c r="AT44" s="301"/>
      <c r="AU44" s="301"/>
      <c r="AV44" s="301"/>
      <c r="AW44" s="301"/>
    </row>
    <row r="45" spans="3:49" ht="15">
      <c r="C45" s="4" t="s">
        <v>987</v>
      </c>
      <c r="E45" s="26"/>
      <c r="F45" s="26">
        <f aca="true" t="shared" si="11" ref="F45:F78">+G45+E45</f>
        <v>0</v>
      </c>
      <c r="G45" s="27"/>
      <c r="H45" s="27"/>
      <c r="I45" s="26"/>
      <c r="J45" s="28">
        <f aca="true" t="shared" si="12" ref="J45:J78">+I45-F45</f>
        <v>0</v>
      </c>
      <c r="K45" s="64"/>
      <c r="L45" s="75"/>
      <c r="M45" s="106"/>
      <c r="N45" s="107">
        <f t="shared" si="8"/>
        <v>0</v>
      </c>
      <c r="O45" s="108"/>
      <c r="P45" s="102"/>
      <c r="X45" s="166"/>
      <c r="Y45" s="223"/>
      <c r="Z45" s="267"/>
      <c r="AA45" s="268"/>
      <c r="AB45" s="268"/>
      <c r="AC45" s="268"/>
      <c r="AD45" s="269"/>
      <c r="AF45"/>
      <c r="AG45"/>
      <c r="AH45" s="301"/>
      <c r="AI45" s="301"/>
      <c r="AJ45" s="301"/>
      <c r="AK45" s="301"/>
      <c r="AL45" s="301"/>
      <c r="AM45" s="301"/>
      <c r="AN45" s="301"/>
      <c r="AO45" s="301"/>
      <c r="AP45" s="301"/>
      <c r="AQ45" s="301"/>
      <c r="AR45" s="301"/>
      <c r="AS45" s="301"/>
      <c r="AT45" s="301"/>
      <c r="AU45" s="301"/>
      <c r="AV45" s="301"/>
      <c r="AW45" s="301"/>
    </row>
    <row r="46" spans="2:49" ht="15">
      <c r="B46" s="1" t="s">
        <v>987</v>
      </c>
      <c r="D46" s="1" t="s">
        <v>950</v>
      </c>
      <c r="E46" s="26">
        <v>1083</v>
      </c>
      <c r="F46" s="26">
        <f t="shared" si="11"/>
        <v>1113</v>
      </c>
      <c r="G46" s="27">
        <v>30</v>
      </c>
      <c r="H46" s="57" t="s">
        <v>1030</v>
      </c>
      <c r="I46" s="26">
        <v>946.44</v>
      </c>
      <c r="J46" s="28">
        <f t="shared" si="12"/>
        <v>-166.55999999999995</v>
      </c>
      <c r="K46" s="64"/>
      <c r="L46" s="75">
        <v>946.44</v>
      </c>
      <c r="M46" s="109">
        <f>+L46</f>
        <v>946.44</v>
      </c>
      <c r="N46" s="107">
        <f t="shared" si="8"/>
        <v>0</v>
      </c>
      <c r="O46" s="108"/>
      <c r="P46" s="102"/>
      <c r="V46" s="91" t="s">
        <v>1281</v>
      </c>
      <c r="W46" s="91" t="s">
        <v>950</v>
      </c>
      <c r="X46" s="106">
        <f>SUM(AW46)</f>
        <v>1041.6100000000001</v>
      </c>
      <c r="Y46" s="224">
        <f>+X46-M46</f>
        <v>95.17000000000007</v>
      </c>
      <c r="Z46" s="270" t="s">
        <v>1730</v>
      </c>
      <c r="AA46" s="64">
        <v>141</v>
      </c>
      <c r="AB46" s="64"/>
      <c r="AC46" s="64"/>
      <c r="AD46" s="271"/>
      <c r="AF46" t="s">
        <v>1281</v>
      </c>
      <c r="AG46">
        <v>191</v>
      </c>
      <c r="AH46" s="301">
        <v>187.09</v>
      </c>
      <c r="AI46" s="301">
        <v>131.5</v>
      </c>
      <c r="AJ46" s="301">
        <v>178.83</v>
      </c>
      <c r="AK46" s="301">
        <v>193.87</v>
      </c>
      <c r="AL46" s="301">
        <v>198.95</v>
      </c>
      <c r="AM46" s="301">
        <v>96.59</v>
      </c>
      <c r="AN46" s="301"/>
      <c r="AO46" s="301"/>
      <c r="AP46" s="301"/>
      <c r="AQ46" s="301"/>
      <c r="AR46" s="301"/>
      <c r="AS46" s="301"/>
      <c r="AT46" s="301"/>
      <c r="AU46" s="301"/>
      <c r="AV46" s="301">
        <v>54.78</v>
      </c>
      <c r="AW46" s="240">
        <f>SUM(AH46:AV46)</f>
        <v>1041.6100000000001</v>
      </c>
    </row>
    <row r="47" spans="2:49" ht="30.75">
      <c r="B47" s="1" t="s">
        <v>987</v>
      </c>
      <c r="D47" s="1" t="s">
        <v>951</v>
      </c>
      <c r="E47" s="34">
        <v>1568.5</v>
      </c>
      <c r="F47" s="34">
        <f t="shared" si="11"/>
        <v>1568.5</v>
      </c>
      <c r="G47" s="41">
        <v>0</v>
      </c>
      <c r="H47" s="41"/>
      <c r="I47" s="34">
        <v>1474.58</v>
      </c>
      <c r="J47" s="36">
        <f t="shared" si="12"/>
        <v>-93.92000000000007</v>
      </c>
      <c r="K47" s="64" t="s">
        <v>1033</v>
      </c>
      <c r="L47" s="81">
        <v>1474.58</v>
      </c>
      <c r="M47" s="110">
        <f>+L47</f>
        <v>1474.58</v>
      </c>
      <c r="N47" s="107">
        <f t="shared" si="8"/>
        <v>0</v>
      </c>
      <c r="O47" s="108"/>
      <c r="P47" s="102"/>
      <c r="V47" s="91" t="s">
        <v>1281</v>
      </c>
      <c r="W47" s="91" t="s">
        <v>951</v>
      </c>
      <c r="X47" s="167">
        <f>SUM(AW47)</f>
        <v>1710.4200000000003</v>
      </c>
      <c r="Y47" s="225">
        <f>+X47-M47</f>
        <v>235.84000000000037</v>
      </c>
      <c r="Z47" s="270" t="s">
        <v>1731</v>
      </c>
      <c r="AA47" s="64">
        <v>245</v>
      </c>
      <c r="AB47" s="64"/>
      <c r="AC47" s="64"/>
      <c r="AD47" s="271"/>
      <c r="AF47" t="s">
        <v>1281</v>
      </c>
      <c r="AG47">
        <v>192</v>
      </c>
      <c r="AH47" s="301">
        <v>67.07</v>
      </c>
      <c r="AI47" s="301">
        <v>511.94</v>
      </c>
      <c r="AJ47" s="301">
        <v>425.07</v>
      </c>
      <c r="AK47" s="301">
        <v>303.61</v>
      </c>
      <c r="AL47" s="301">
        <v>155.93</v>
      </c>
      <c r="AM47" s="301">
        <v>148.15</v>
      </c>
      <c r="AN47" s="301"/>
      <c r="AO47" s="301"/>
      <c r="AP47" s="301"/>
      <c r="AQ47" s="301"/>
      <c r="AR47" s="301"/>
      <c r="AS47" s="301"/>
      <c r="AT47" s="301"/>
      <c r="AU47" s="301"/>
      <c r="AV47" s="301">
        <v>98.65</v>
      </c>
      <c r="AW47" s="240">
        <f>SUM(AH47:AV47)</f>
        <v>1710.4200000000003</v>
      </c>
    </row>
    <row r="48" spans="1:50" s="17" customFormat="1" ht="16.5">
      <c r="A48" s="1"/>
      <c r="B48" s="1"/>
      <c r="C48" s="4"/>
      <c r="D48" s="15" t="s">
        <v>1056</v>
      </c>
      <c r="E48" s="48">
        <f>SUM(E46:E47)</f>
        <v>2651.5</v>
      </c>
      <c r="F48" s="48">
        <f>SUM(F46:F47)</f>
        <v>2681.5</v>
      </c>
      <c r="G48" s="49">
        <f>SUM(G46:G47)</f>
        <v>30</v>
      </c>
      <c r="H48" s="35"/>
      <c r="I48" s="48">
        <f>SUM(I46:I47)</f>
        <v>2421.02</v>
      </c>
      <c r="J48" s="50">
        <f>SUM(J46:J47)</f>
        <v>-260.48</v>
      </c>
      <c r="K48" s="64"/>
      <c r="L48" s="82">
        <f>SUM(L46:L47)</f>
        <v>2421.02</v>
      </c>
      <c r="M48" s="120">
        <f>SUM(M46:M47)</f>
        <v>2421.02</v>
      </c>
      <c r="N48" s="121">
        <f>SUM(N46:N47)</f>
        <v>0</v>
      </c>
      <c r="O48" s="108"/>
      <c r="P48" s="122"/>
      <c r="Q48" s="123"/>
      <c r="R48" s="124"/>
      <c r="S48" s="123"/>
      <c r="T48" s="123"/>
      <c r="U48" s="123"/>
      <c r="V48" s="91"/>
      <c r="W48" s="91"/>
      <c r="X48" s="120">
        <f>SUM(X46:X47)</f>
        <v>2752.0300000000007</v>
      </c>
      <c r="Y48" s="227">
        <f>SUM(Y46:Y47)</f>
        <v>331.01000000000045</v>
      </c>
      <c r="Z48" s="272"/>
      <c r="AA48" s="273"/>
      <c r="AB48" s="273"/>
      <c r="AC48" s="273">
        <v>-55</v>
      </c>
      <c r="AD48" s="274">
        <f>SUM(AA46:AC48)</f>
        <v>331</v>
      </c>
      <c r="AE48" s="3"/>
      <c r="AF48"/>
      <c r="AG48"/>
      <c r="AH48" s="301"/>
      <c r="AI48" s="301"/>
      <c r="AJ48" s="301"/>
      <c r="AK48" s="301"/>
      <c r="AL48" s="301"/>
      <c r="AM48" s="301"/>
      <c r="AN48" s="301"/>
      <c r="AO48" s="301"/>
      <c r="AP48" s="301"/>
      <c r="AQ48" s="301"/>
      <c r="AR48" s="301"/>
      <c r="AS48" s="301"/>
      <c r="AT48" s="301"/>
      <c r="AU48" s="301"/>
      <c r="AV48" s="301"/>
      <c r="AW48" s="301"/>
      <c r="AX48" s="1"/>
    </row>
    <row r="49" spans="1:49" ht="15">
      <c r="A49" s="17"/>
      <c r="B49" s="17"/>
      <c r="C49" s="18"/>
      <c r="D49" s="19" t="s">
        <v>1057</v>
      </c>
      <c r="E49" s="20">
        <f>SUM(E48,E44,E35,E30,E25,E23,E17,E10,E3)</f>
        <v>49393.299999999996</v>
      </c>
      <c r="F49" s="20">
        <f>SUM(F48,F44,F35,F30,F25,F23,F17,F10,F3)</f>
        <v>49976.899999999994</v>
      </c>
      <c r="G49" s="21">
        <f>SUM(G48,G44,G35,G30,G25,G23,G17,G10,G3)</f>
        <v>583.6</v>
      </c>
      <c r="H49" s="29"/>
      <c r="I49" s="20">
        <f>SUM(I48,I44,I35,I30,I25,I23,I17,I10,I3)</f>
        <v>50655.87001</v>
      </c>
      <c r="J49" s="22">
        <f>SUM(J48,J44,J35,J30,J25,J23,J17,J10,J3)</f>
        <v>678.9700100000002</v>
      </c>
      <c r="K49" s="69"/>
      <c r="L49" s="83">
        <f>SUM(L48,L44,L35,L30,L25,L23,L17,L10,L3)</f>
        <v>50894.84001</v>
      </c>
      <c r="M49" s="125">
        <f>SUM(M48,M44,M35,M30,M25,M23,M17,M10,M3)</f>
        <v>51005.860010000004</v>
      </c>
      <c r="N49" s="126">
        <f>SUM(N48,N44,N35,N30,N25,N23,N17,N10,N3)</f>
        <v>111.12</v>
      </c>
      <c r="O49" s="127"/>
      <c r="P49" s="102"/>
      <c r="X49" s="125">
        <f>SUM(X48,X44,X35,X30,X25,X23,X17,X10,X3)</f>
        <v>56451.969999999994</v>
      </c>
      <c r="Y49" s="165">
        <f>SUM(Y48,Y44,Y35,Y30,Y25,Y23,Y17,Y10,Y3)</f>
        <v>5446.049990000001</v>
      </c>
      <c r="AD49" s="287">
        <f>SUM(AD48,AD44,AD35,AD30,AD25,AD23,AD17,AD10)</f>
        <v>5446.38</v>
      </c>
      <c r="AF49"/>
      <c r="AG49"/>
      <c r="AH49" s="301"/>
      <c r="AI49" s="301"/>
      <c r="AJ49" s="301"/>
      <c r="AK49" s="301"/>
      <c r="AL49" s="301"/>
      <c r="AM49" s="301"/>
      <c r="AN49" s="301"/>
      <c r="AO49" s="301"/>
      <c r="AP49" s="301"/>
      <c r="AQ49" s="301"/>
      <c r="AR49" s="301"/>
      <c r="AS49" s="301"/>
      <c r="AT49" s="301"/>
      <c r="AU49" s="301"/>
      <c r="AV49" s="301"/>
      <c r="AW49" s="301"/>
    </row>
    <row r="50" spans="4:49" ht="15">
      <c r="D50" s="15"/>
      <c r="E50" s="37"/>
      <c r="F50" s="37"/>
      <c r="G50" s="39"/>
      <c r="H50" s="27"/>
      <c r="I50" s="37"/>
      <c r="J50" s="47"/>
      <c r="K50" s="64"/>
      <c r="L50" s="78"/>
      <c r="M50" s="111"/>
      <c r="N50" s="53"/>
      <c r="O50" s="108"/>
      <c r="P50" s="102"/>
      <c r="X50" s="166"/>
      <c r="Y50" s="170"/>
      <c r="AF50"/>
      <c r="AG50"/>
      <c r="AH50" s="301"/>
      <c r="AI50" s="301"/>
      <c r="AJ50" s="301"/>
      <c r="AK50" s="301"/>
      <c r="AL50" s="301"/>
      <c r="AM50" s="301"/>
      <c r="AN50" s="301"/>
      <c r="AO50" s="301"/>
      <c r="AP50" s="301"/>
      <c r="AQ50" s="301"/>
      <c r="AR50" s="301"/>
      <c r="AS50" s="301"/>
      <c r="AT50" s="301"/>
      <c r="AU50" s="301"/>
      <c r="AV50" s="301"/>
      <c r="AW50" s="301"/>
    </row>
    <row r="51" spans="2:49" ht="15">
      <c r="B51" s="1" t="s">
        <v>988</v>
      </c>
      <c r="C51" s="4" t="s">
        <v>988</v>
      </c>
      <c r="E51" s="26">
        <v>140</v>
      </c>
      <c r="F51" s="26">
        <f t="shared" si="11"/>
        <v>80</v>
      </c>
      <c r="G51" s="27">
        <v>-60</v>
      </c>
      <c r="H51" s="57" t="s">
        <v>1025</v>
      </c>
      <c r="I51" s="26">
        <v>80.72</v>
      </c>
      <c r="J51" s="28">
        <f t="shared" si="12"/>
        <v>0.7199999999999989</v>
      </c>
      <c r="K51" s="64"/>
      <c r="L51" s="75">
        <v>80.72</v>
      </c>
      <c r="M51" s="109">
        <f>+L51</f>
        <v>80.72</v>
      </c>
      <c r="N51" s="107">
        <f>+M51-L51</f>
        <v>0</v>
      </c>
      <c r="O51" s="108"/>
      <c r="P51" s="102"/>
      <c r="V51" s="91" t="s">
        <v>1282</v>
      </c>
      <c r="X51" s="106">
        <f>SUM(AW51)</f>
        <v>86.53999999999999</v>
      </c>
      <c r="Y51" s="224">
        <f>+X51-M51</f>
        <v>5.819999999999993</v>
      </c>
      <c r="Z51" s="267"/>
      <c r="AA51" s="268"/>
      <c r="AB51" s="268"/>
      <c r="AC51" s="268"/>
      <c r="AD51" s="269"/>
      <c r="AF51" t="s">
        <v>1282</v>
      </c>
      <c r="AG51"/>
      <c r="AH51" s="301"/>
      <c r="AI51" s="301"/>
      <c r="AJ51" s="301"/>
      <c r="AK51" s="301"/>
      <c r="AL51" s="301">
        <v>51.65</v>
      </c>
      <c r="AM51" s="301">
        <v>34.89</v>
      </c>
      <c r="AN51" s="301"/>
      <c r="AO51" s="301"/>
      <c r="AP51" s="301"/>
      <c r="AQ51" s="301"/>
      <c r="AR51" s="301"/>
      <c r="AS51" s="301"/>
      <c r="AT51" s="301"/>
      <c r="AU51" s="301"/>
      <c r="AV51" s="301"/>
      <c r="AW51" s="240">
        <f>SUM(AH51:AV51)</f>
        <v>86.53999999999999</v>
      </c>
    </row>
    <row r="52" spans="2:50" ht="15">
      <c r="B52" s="1" t="s">
        <v>989</v>
      </c>
      <c r="C52" s="4" t="s">
        <v>989</v>
      </c>
      <c r="E52" s="26">
        <v>388.1</v>
      </c>
      <c r="F52" s="26">
        <f t="shared" si="11"/>
        <v>388.1</v>
      </c>
      <c r="G52" s="27"/>
      <c r="H52" s="27"/>
      <c r="I52" s="26">
        <v>388.7</v>
      </c>
      <c r="J52" s="28">
        <f t="shared" si="12"/>
        <v>0.5999999999999659</v>
      </c>
      <c r="K52" s="64"/>
      <c r="L52" s="75">
        <v>388.7</v>
      </c>
      <c r="M52" s="109">
        <f>+L52</f>
        <v>388.7</v>
      </c>
      <c r="N52" s="107">
        <f>+M52-L52</f>
        <v>0</v>
      </c>
      <c r="O52" s="108"/>
      <c r="P52" s="102"/>
      <c r="V52" s="91" t="s">
        <v>1283</v>
      </c>
      <c r="X52" s="106">
        <f>SUM(AW52)</f>
        <v>412.56000000000006</v>
      </c>
      <c r="Y52" s="224">
        <f>+X52-M52</f>
        <v>23.86000000000007</v>
      </c>
      <c r="Z52" s="270"/>
      <c r="AA52" s="64"/>
      <c r="AB52" s="64"/>
      <c r="AC52" s="64"/>
      <c r="AD52" s="271"/>
      <c r="AF52" t="s">
        <v>1283</v>
      </c>
      <c r="AG52"/>
      <c r="AH52" s="301">
        <v>63.67</v>
      </c>
      <c r="AI52" s="301"/>
      <c r="AJ52" s="301"/>
      <c r="AK52" s="301"/>
      <c r="AL52" s="301">
        <v>123.31</v>
      </c>
      <c r="AM52" s="301">
        <v>225.58</v>
      </c>
      <c r="AN52" s="301"/>
      <c r="AO52" s="301"/>
      <c r="AP52" s="301"/>
      <c r="AQ52" s="301"/>
      <c r="AR52" s="301"/>
      <c r="AS52" s="301"/>
      <c r="AT52" s="301"/>
      <c r="AU52" s="301"/>
      <c r="AV52" s="301"/>
      <c r="AW52" s="240">
        <f>SUM(AH52:AV52)</f>
        <v>412.56000000000006</v>
      </c>
      <c r="AX52" s="17"/>
    </row>
    <row r="53" spans="1:50" s="17" customFormat="1" ht="19.5">
      <c r="A53" s="1"/>
      <c r="B53" s="1" t="s">
        <v>990</v>
      </c>
      <c r="C53" s="4" t="s">
        <v>990</v>
      </c>
      <c r="D53" s="1"/>
      <c r="E53" s="34">
        <v>308.9</v>
      </c>
      <c r="F53" s="34">
        <f t="shared" si="11"/>
        <v>308.9</v>
      </c>
      <c r="G53" s="41">
        <v>0</v>
      </c>
      <c r="H53" s="41"/>
      <c r="I53" s="34">
        <v>308.9</v>
      </c>
      <c r="J53" s="36">
        <f t="shared" si="12"/>
        <v>0</v>
      </c>
      <c r="K53" s="64"/>
      <c r="L53" s="81">
        <v>308.9</v>
      </c>
      <c r="M53" s="110">
        <f>+L53</f>
        <v>308.9</v>
      </c>
      <c r="N53" s="107">
        <f>+M53-L53</f>
        <v>0</v>
      </c>
      <c r="O53" s="108"/>
      <c r="P53" s="122"/>
      <c r="Q53" s="123"/>
      <c r="R53" s="124"/>
      <c r="S53" s="123"/>
      <c r="T53" s="123"/>
      <c r="U53" s="123"/>
      <c r="V53" s="91" t="s">
        <v>1284</v>
      </c>
      <c r="W53" s="91" t="s">
        <v>1040</v>
      </c>
      <c r="X53" s="167">
        <f>SUM(AW53)</f>
        <v>284.37</v>
      </c>
      <c r="Y53" s="225">
        <f>+X53-M53</f>
        <v>-24.529999999999973</v>
      </c>
      <c r="Z53" s="270"/>
      <c r="AA53" s="64"/>
      <c r="AB53" s="64"/>
      <c r="AC53" s="64"/>
      <c r="AD53" s="271"/>
      <c r="AE53" s="3"/>
      <c r="AF53" t="s">
        <v>1284</v>
      </c>
      <c r="AG53">
        <v>250</v>
      </c>
      <c r="AH53" s="301">
        <v>123</v>
      </c>
      <c r="AI53" s="301">
        <v>161.37</v>
      </c>
      <c r="AJ53" s="301"/>
      <c r="AK53" s="301"/>
      <c r="AL53" s="301"/>
      <c r="AM53" s="301"/>
      <c r="AN53" s="301"/>
      <c r="AO53" s="301"/>
      <c r="AP53" s="301"/>
      <c r="AQ53" s="301"/>
      <c r="AR53" s="301"/>
      <c r="AS53" s="301"/>
      <c r="AT53" s="301"/>
      <c r="AU53" s="301"/>
      <c r="AV53" s="301"/>
      <c r="AW53" s="240">
        <f>SUM(AH53:AV53)</f>
        <v>284.37</v>
      </c>
      <c r="AX53" s="1"/>
    </row>
    <row r="54" spans="1:49" ht="15">
      <c r="A54" s="17"/>
      <c r="B54" s="17"/>
      <c r="C54" s="18"/>
      <c r="D54" s="19" t="s">
        <v>1058</v>
      </c>
      <c r="E54" s="20">
        <f>SUM(E51:E53)</f>
        <v>837</v>
      </c>
      <c r="F54" s="20">
        <f>SUM(F51:F53)</f>
        <v>777</v>
      </c>
      <c r="G54" s="21">
        <f>SUM(G51:G53)</f>
        <v>-60</v>
      </c>
      <c r="H54" s="29"/>
      <c r="I54" s="20">
        <f>SUM(I51:I53)</f>
        <v>778.3199999999999</v>
      </c>
      <c r="J54" s="22">
        <f>SUM(J51:J53)</f>
        <v>1.3199999999999648</v>
      </c>
      <c r="K54" s="69"/>
      <c r="L54" s="83">
        <f>SUM(L51:L53)</f>
        <v>778.3199999999999</v>
      </c>
      <c r="M54" s="125">
        <f>SUM(M51:M53)</f>
        <v>778.3199999999999</v>
      </c>
      <c r="N54" s="126">
        <f>SUM(N51:N53)</f>
        <v>0</v>
      </c>
      <c r="O54" s="127"/>
      <c r="P54" s="102"/>
      <c r="X54" s="125">
        <f>SUM(X51:X53)</f>
        <v>783.47</v>
      </c>
      <c r="Y54" s="224">
        <f>SUM(Y51:Y53)</f>
        <v>5.150000000000091</v>
      </c>
      <c r="Z54" s="272"/>
      <c r="AA54" s="273">
        <v>27</v>
      </c>
      <c r="AB54" s="273"/>
      <c r="AC54" s="273">
        <v>-22</v>
      </c>
      <c r="AD54" s="274">
        <f>SUM(Z51:AC54)</f>
        <v>5</v>
      </c>
      <c r="AF54"/>
      <c r="AG54"/>
      <c r="AH54" s="301"/>
      <c r="AI54" s="301"/>
      <c r="AJ54" s="301"/>
      <c r="AK54" s="301"/>
      <c r="AL54" s="301"/>
      <c r="AM54" s="301"/>
      <c r="AN54" s="301"/>
      <c r="AO54" s="301"/>
      <c r="AP54" s="301"/>
      <c r="AQ54" s="301"/>
      <c r="AR54" s="301"/>
      <c r="AS54" s="301"/>
      <c r="AT54" s="301"/>
      <c r="AU54" s="301"/>
      <c r="AV54" s="301"/>
      <c r="AW54" s="301"/>
    </row>
    <row r="55" spans="2:49" ht="26.25">
      <c r="B55" s="1" t="s">
        <v>991</v>
      </c>
      <c r="C55" s="4" t="s">
        <v>991</v>
      </c>
      <c r="E55" s="26">
        <v>455.6</v>
      </c>
      <c r="F55" s="26">
        <f t="shared" si="11"/>
        <v>455.6</v>
      </c>
      <c r="G55" s="27"/>
      <c r="H55" s="27"/>
      <c r="I55" s="26">
        <v>413.8</v>
      </c>
      <c r="J55" s="28">
        <f t="shared" si="12"/>
        <v>-41.80000000000001</v>
      </c>
      <c r="K55" s="64" t="s">
        <v>1051</v>
      </c>
      <c r="L55" s="75">
        <v>413.8</v>
      </c>
      <c r="M55" s="109">
        <f>+L55</f>
        <v>413.8</v>
      </c>
      <c r="N55" s="107">
        <f>+M55-L55</f>
        <v>0</v>
      </c>
      <c r="O55" s="108"/>
      <c r="P55" s="102"/>
      <c r="V55" s="91" t="s">
        <v>1285</v>
      </c>
      <c r="X55" s="106">
        <f>SUM(AW55)</f>
        <v>426.44</v>
      </c>
      <c r="Y55" s="224">
        <f>+X55-M55</f>
        <v>12.639999999999986</v>
      </c>
      <c r="Z55" s="267"/>
      <c r="AA55" s="268"/>
      <c r="AB55" s="268"/>
      <c r="AC55" s="268"/>
      <c r="AD55" s="269"/>
      <c r="AF55" t="s">
        <v>1285</v>
      </c>
      <c r="AG55"/>
      <c r="AH55" s="301"/>
      <c r="AI55" s="301"/>
      <c r="AJ55" s="301">
        <v>206.18</v>
      </c>
      <c r="AK55" s="301">
        <v>137.7</v>
      </c>
      <c r="AL55" s="301">
        <v>76.15</v>
      </c>
      <c r="AM55" s="301">
        <v>6.41</v>
      </c>
      <c r="AN55" s="301"/>
      <c r="AO55" s="301"/>
      <c r="AP55" s="301"/>
      <c r="AQ55" s="301"/>
      <c r="AR55" s="301"/>
      <c r="AS55" s="301"/>
      <c r="AT55" s="301"/>
      <c r="AU55" s="301"/>
      <c r="AV55" s="301"/>
      <c r="AW55" s="240">
        <f>SUM(AH55:AV55)</f>
        <v>426.44</v>
      </c>
    </row>
    <row r="56" spans="2:49" ht="15">
      <c r="B56" s="1" t="s">
        <v>992</v>
      </c>
      <c r="C56" s="4" t="s">
        <v>992</v>
      </c>
      <c r="E56" s="26">
        <v>43.3</v>
      </c>
      <c r="F56" s="26">
        <f t="shared" si="11"/>
        <v>43.3</v>
      </c>
      <c r="G56" s="27"/>
      <c r="H56" s="27"/>
      <c r="I56" s="26">
        <v>42.9</v>
      </c>
      <c r="J56" s="28">
        <f t="shared" si="12"/>
        <v>-0.3999999999999986</v>
      </c>
      <c r="K56" s="64"/>
      <c r="L56" s="75">
        <v>42.9</v>
      </c>
      <c r="M56" s="109">
        <f>+L56</f>
        <v>42.9</v>
      </c>
      <c r="N56" s="107">
        <f>+M56-L56</f>
        <v>0</v>
      </c>
      <c r="O56" s="108"/>
      <c r="P56" s="102"/>
      <c r="V56" s="91" t="s">
        <v>1286</v>
      </c>
      <c r="X56" s="106">
        <f>SUM(AW56)</f>
        <v>45.95</v>
      </c>
      <c r="Y56" s="224">
        <f>+X56-M56</f>
        <v>3.0500000000000043</v>
      </c>
      <c r="Z56" s="270"/>
      <c r="AA56" s="64"/>
      <c r="AB56" s="64"/>
      <c r="AC56" s="64"/>
      <c r="AD56" s="271"/>
      <c r="AF56" t="s">
        <v>1286</v>
      </c>
      <c r="AG56"/>
      <c r="AH56" s="301"/>
      <c r="AI56" s="301"/>
      <c r="AJ56" s="301"/>
      <c r="AK56" s="301"/>
      <c r="AL56" s="301">
        <v>5.92</v>
      </c>
      <c r="AM56" s="301">
        <v>40.03</v>
      </c>
      <c r="AN56" s="301"/>
      <c r="AO56" s="301"/>
      <c r="AP56" s="301"/>
      <c r="AQ56" s="301"/>
      <c r="AR56" s="301"/>
      <c r="AS56" s="301"/>
      <c r="AT56" s="301"/>
      <c r="AU56" s="301"/>
      <c r="AV56" s="301"/>
      <c r="AW56" s="240">
        <f>SUM(AH56:AV56)</f>
        <v>45.95</v>
      </c>
    </row>
    <row r="57" spans="2:50" ht="15">
      <c r="B57" s="1" t="s">
        <v>993</v>
      </c>
      <c r="C57" s="4" t="s">
        <v>993</v>
      </c>
      <c r="E57" s="26">
        <v>295.3</v>
      </c>
      <c r="F57" s="26">
        <f t="shared" si="11"/>
        <v>295.3</v>
      </c>
      <c r="G57" s="27"/>
      <c r="H57" s="27"/>
      <c r="I57" s="26">
        <v>290.6</v>
      </c>
      <c r="J57" s="28">
        <f t="shared" si="12"/>
        <v>-4.699999999999989</v>
      </c>
      <c r="K57" s="64"/>
      <c r="L57" s="75">
        <v>290.6</v>
      </c>
      <c r="M57" s="109">
        <f>+L57</f>
        <v>290.6</v>
      </c>
      <c r="N57" s="107">
        <f>+M57-L57</f>
        <v>0</v>
      </c>
      <c r="O57" s="108"/>
      <c r="P57" s="102"/>
      <c r="V57" s="91" t="s">
        <v>1287</v>
      </c>
      <c r="X57" s="106">
        <f>SUM(AW57)</f>
        <v>310.09</v>
      </c>
      <c r="Y57" s="224">
        <f>+X57-M57</f>
        <v>19.489999999999952</v>
      </c>
      <c r="Z57" s="270"/>
      <c r="AA57" s="64"/>
      <c r="AB57" s="64"/>
      <c r="AC57" s="64"/>
      <c r="AD57" s="271"/>
      <c r="AF57" t="s">
        <v>1287</v>
      </c>
      <c r="AG57"/>
      <c r="AH57" s="301"/>
      <c r="AI57" s="301"/>
      <c r="AJ57" s="301"/>
      <c r="AK57" s="301"/>
      <c r="AL57" s="301"/>
      <c r="AM57" s="301">
        <v>310.09</v>
      </c>
      <c r="AN57" s="301"/>
      <c r="AO57" s="301"/>
      <c r="AP57" s="301"/>
      <c r="AQ57" s="301"/>
      <c r="AR57" s="301"/>
      <c r="AS57" s="301"/>
      <c r="AT57" s="301"/>
      <c r="AU57" s="301"/>
      <c r="AV57" s="301"/>
      <c r="AW57" s="240">
        <f>SUM(AH57:AV57)</f>
        <v>310.09</v>
      </c>
      <c r="AX57" s="17"/>
    </row>
    <row r="58" spans="1:50" s="17" customFormat="1" ht="19.5">
      <c r="A58" s="1"/>
      <c r="B58" s="1" t="s">
        <v>994</v>
      </c>
      <c r="C58" s="4" t="s">
        <v>994</v>
      </c>
      <c r="D58" s="1"/>
      <c r="E58" s="34">
        <v>366.7</v>
      </c>
      <c r="F58" s="34">
        <f t="shared" si="11"/>
        <v>366.7</v>
      </c>
      <c r="G58" s="41"/>
      <c r="H58" s="41"/>
      <c r="I58" s="34">
        <v>369.4</v>
      </c>
      <c r="J58" s="36">
        <f t="shared" si="12"/>
        <v>2.6999999999999886</v>
      </c>
      <c r="K58" s="64"/>
      <c r="L58" s="81">
        <v>369.4</v>
      </c>
      <c r="M58" s="110">
        <f>+L58</f>
        <v>369.4</v>
      </c>
      <c r="N58" s="107">
        <f>+M58-L58</f>
        <v>0</v>
      </c>
      <c r="O58" s="108"/>
      <c r="P58" s="122"/>
      <c r="Q58" s="123"/>
      <c r="R58" s="124"/>
      <c r="S58" s="123"/>
      <c r="T58" s="123"/>
      <c r="U58" s="123"/>
      <c r="V58" s="91" t="s">
        <v>1288</v>
      </c>
      <c r="W58" s="91"/>
      <c r="X58" s="167">
        <f>SUM(AW58)</f>
        <v>360.52</v>
      </c>
      <c r="Y58" s="225">
        <f>+X58-M58</f>
        <v>-8.879999999999995</v>
      </c>
      <c r="Z58" s="270"/>
      <c r="AA58" s="64"/>
      <c r="AB58" s="64"/>
      <c r="AC58" s="64"/>
      <c r="AD58" s="271"/>
      <c r="AE58" s="3"/>
      <c r="AF58" t="s">
        <v>1288</v>
      </c>
      <c r="AG58"/>
      <c r="AH58" s="301">
        <v>155.45</v>
      </c>
      <c r="AI58" s="301">
        <v>65</v>
      </c>
      <c r="AJ58" s="301">
        <v>66.36</v>
      </c>
      <c r="AK58" s="301">
        <v>73.71</v>
      </c>
      <c r="AL58" s="301"/>
      <c r="AM58" s="301"/>
      <c r="AN58" s="301"/>
      <c r="AO58" s="301"/>
      <c r="AP58" s="301"/>
      <c r="AQ58" s="301"/>
      <c r="AR58" s="301"/>
      <c r="AS58" s="301"/>
      <c r="AT58" s="301"/>
      <c r="AU58" s="301"/>
      <c r="AV58" s="301"/>
      <c r="AW58" s="240">
        <f>SUM(AH58:AV58)</f>
        <v>360.52</v>
      </c>
      <c r="AX58" s="1"/>
    </row>
    <row r="59" spans="1:49" ht="15">
      <c r="A59" s="17"/>
      <c r="B59" s="17"/>
      <c r="C59" s="18"/>
      <c r="D59" s="19" t="s">
        <v>1059</v>
      </c>
      <c r="E59" s="20">
        <f>SUM(E55:E58)</f>
        <v>1160.9</v>
      </c>
      <c r="F59" s="20">
        <f>SUM(F55:F58)</f>
        <v>1160.9</v>
      </c>
      <c r="G59" s="29"/>
      <c r="H59" s="29"/>
      <c r="I59" s="20">
        <f>SUM(I55:I58)</f>
        <v>1116.6999999999998</v>
      </c>
      <c r="J59" s="22">
        <f>SUM(J55:J58)</f>
        <v>-44.20000000000001</v>
      </c>
      <c r="K59" s="69"/>
      <c r="L59" s="83">
        <f>SUM(L55:L58)</f>
        <v>1116.6999999999998</v>
      </c>
      <c r="M59" s="125">
        <f>SUM(M55:M58)</f>
        <v>1116.6999999999998</v>
      </c>
      <c r="N59" s="128">
        <f>SUM(N55:N58)</f>
        <v>0</v>
      </c>
      <c r="O59" s="127"/>
      <c r="P59" s="56"/>
      <c r="Q59" s="129"/>
      <c r="X59" s="125">
        <f>SUM(X55:X58)</f>
        <v>1143</v>
      </c>
      <c r="Y59" s="224">
        <f>SUM(Y55:Y58)</f>
        <v>26.299999999999947</v>
      </c>
      <c r="Z59" s="272"/>
      <c r="AA59" s="273">
        <v>45</v>
      </c>
      <c r="AB59" s="273"/>
      <c r="AC59" s="273">
        <v>-19</v>
      </c>
      <c r="AD59" s="274">
        <f>SUM(Z55:AC59)</f>
        <v>26</v>
      </c>
      <c r="AF59"/>
      <c r="AG59"/>
      <c r="AH59" s="301"/>
      <c r="AI59" s="301"/>
      <c r="AJ59" s="301"/>
      <c r="AK59" s="301"/>
      <c r="AL59" s="301"/>
      <c r="AM59" s="301"/>
      <c r="AN59" s="301"/>
      <c r="AO59" s="301"/>
      <c r="AP59" s="301"/>
      <c r="AQ59" s="301"/>
      <c r="AR59" s="301"/>
      <c r="AS59" s="301"/>
      <c r="AT59" s="301"/>
      <c r="AU59" s="301"/>
      <c r="AV59" s="301"/>
      <c r="AW59" s="301"/>
    </row>
    <row r="60" spans="3:49" ht="15">
      <c r="C60" s="4" t="s">
        <v>995</v>
      </c>
      <c r="E60" s="26"/>
      <c r="F60" s="26">
        <f t="shared" si="11"/>
        <v>0</v>
      </c>
      <c r="G60" s="27"/>
      <c r="H60" s="27"/>
      <c r="I60" s="26"/>
      <c r="J60" s="28">
        <f t="shared" si="12"/>
        <v>0</v>
      </c>
      <c r="K60" s="57"/>
      <c r="L60" s="75"/>
      <c r="M60" s="106"/>
      <c r="N60" s="107">
        <f>+L60-I60</f>
        <v>0</v>
      </c>
      <c r="O60" s="130"/>
      <c r="P60" s="102"/>
      <c r="X60" s="166"/>
      <c r="Y60" s="223"/>
      <c r="Z60" s="267"/>
      <c r="AA60" s="268"/>
      <c r="AB60" s="268"/>
      <c r="AC60" s="268"/>
      <c r="AD60" s="269"/>
      <c r="AF60"/>
      <c r="AG60"/>
      <c r="AH60" s="301"/>
      <c r="AI60" s="301"/>
      <c r="AJ60" s="301"/>
      <c r="AK60" s="301"/>
      <c r="AL60" s="301"/>
      <c r="AM60" s="301"/>
      <c r="AN60" s="301"/>
      <c r="AO60" s="301"/>
      <c r="AP60" s="301"/>
      <c r="AQ60" s="301"/>
      <c r="AR60" s="301"/>
      <c r="AS60" s="301"/>
      <c r="AT60" s="301"/>
      <c r="AU60" s="301"/>
      <c r="AV60" s="301"/>
      <c r="AW60" s="301"/>
    </row>
    <row r="61" spans="2:49" ht="15">
      <c r="B61" s="1" t="s">
        <v>995</v>
      </c>
      <c r="D61" s="1" t="s">
        <v>952</v>
      </c>
      <c r="E61" s="26">
        <v>471.1</v>
      </c>
      <c r="F61" s="26">
        <f t="shared" si="11"/>
        <v>471.1</v>
      </c>
      <c r="G61" s="27"/>
      <c r="H61" s="27"/>
      <c r="I61" s="26">
        <v>439.83</v>
      </c>
      <c r="J61" s="28">
        <f t="shared" si="12"/>
        <v>-31.27000000000004</v>
      </c>
      <c r="K61" s="64" t="s">
        <v>1065</v>
      </c>
      <c r="L61" s="75">
        <v>439.83</v>
      </c>
      <c r="M61" s="109">
        <f aca="true" t="shared" si="13" ref="M61:M78">+L61</f>
        <v>439.83</v>
      </c>
      <c r="N61" s="107">
        <f aca="true" t="shared" si="14" ref="N61:N78">+M61-L61</f>
        <v>0</v>
      </c>
      <c r="O61" s="108"/>
      <c r="P61" s="102"/>
      <c r="V61" s="91" t="s">
        <v>1289</v>
      </c>
      <c r="W61" s="91" t="s">
        <v>952</v>
      </c>
      <c r="X61" s="106">
        <f>SUM(AW61)</f>
        <v>382.03</v>
      </c>
      <c r="Y61" s="224">
        <f aca="true" t="shared" si="15" ref="Y61:Y76">+X61-M61</f>
        <v>-57.80000000000001</v>
      </c>
      <c r="Z61" s="270"/>
      <c r="AA61" s="64"/>
      <c r="AB61" s="64"/>
      <c r="AC61" s="64"/>
      <c r="AD61" s="271"/>
      <c r="AF61" t="s">
        <v>1289</v>
      </c>
      <c r="AG61">
        <v>411</v>
      </c>
      <c r="AH61" s="301"/>
      <c r="AI61" s="301">
        <v>81.44</v>
      </c>
      <c r="AJ61" s="301"/>
      <c r="AK61" s="301">
        <v>152.28</v>
      </c>
      <c r="AL61" s="301">
        <v>148.31</v>
      </c>
      <c r="AM61" s="301"/>
      <c r="AN61" s="301"/>
      <c r="AO61" s="301"/>
      <c r="AP61" s="301"/>
      <c r="AQ61" s="301"/>
      <c r="AR61" s="301"/>
      <c r="AS61" s="301"/>
      <c r="AT61" s="301"/>
      <c r="AU61" s="301"/>
      <c r="AV61" s="301"/>
      <c r="AW61" s="240">
        <f>SUM(AH61:AV61)</f>
        <v>382.03</v>
      </c>
    </row>
    <row r="62" spans="2:50" ht="15">
      <c r="B62" s="1" t="s">
        <v>995</v>
      </c>
      <c r="D62" s="1" t="s">
        <v>953</v>
      </c>
      <c r="E62" s="26">
        <v>42.7</v>
      </c>
      <c r="F62" s="26">
        <f t="shared" si="11"/>
        <v>42.7</v>
      </c>
      <c r="G62" s="27"/>
      <c r="H62" s="27"/>
      <c r="I62" s="26">
        <v>45</v>
      </c>
      <c r="J62" s="28">
        <f t="shared" si="12"/>
        <v>2.299999999999997</v>
      </c>
      <c r="K62" s="64"/>
      <c r="L62" s="75">
        <v>45</v>
      </c>
      <c r="M62" s="109">
        <f t="shared" si="13"/>
        <v>45</v>
      </c>
      <c r="N62" s="107">
        <f t="shared" si="14"/>
        <v>0</v>
      </c>
      <c r="O62" s="108"/>
      <c r="P62" s="102"/>
      <c r="V62" s="91" t="s">
        <v>1289</v>
      </c>
      <c r="W62" s="91" t="s">
        <v>953</v>
      </c>
      <c r="X62" s="106">
        <f>SUM(AW62)</f>
        <v>48.14</v>
      </c>
      <c r="Y62" s="224">
        <f t="shared" si="15"/>
        <v>3.1400000000000006</v>
      </c>
      <c r="Z62" s="270"/>
      <c r="AA62" s="64"/>
      <c r="AB62" s="64"/>
      <c r="AC62" s="64"/>
      <c r="AD62" s="271"/>
      <c r="AF62" t="s">
        <v>1289</v>
      </c>
      <c r="AG62">
        <v>412</v>
      </c>
      <c r="AH62" s="301"/>
      <c r="AI62" s="301"/>
      <c r="AJ62" s="301"/>
      <c r="AK62" s="301"/>
      <c r="AL62" s="301">
        <v>18.44</v>
      </c>
      <c r="AM62" s="301">
        <v>29.7</v>
      </c>
      <c r="AN62" s="301"/>
      <c r="AO62" s="301"/>
      <c r="AP62" s="301"/>
      <c r="AQ62" s="301"/>
      <c r="AR62" s="301"/>
      <c r="AS62" s="301"/>
      <c r="AT62" s="301"/>
      <c r="AU62" s="301"/>
      <c r="AV62" s="301"/>
      <c r="AW62" s="240">
        <f>SUM(AH62:AV62)</f>
        <v>48.14</v>
      </c>
      <c r="AX62" s="17"/>
    </row>
    <row r="63" spans="3:49" ht="15">
      <c r="C63" s="4" t="s">
        <v>996</v>
      </c>
      <c r="E63" s="26"/>
      <c r="F63" s="26">
        <f t="shared" si="11"/>
        <v>0</v>
      </c>
      <c r="G63" s="27"/>
      <c r="H63" s="27"/>
      <c r="I63" s="26"/>
      <c r="J63" s="28">
        <f t="shared" si="12"/>
        <v>0</v>
      </c>
      <c r="K63" s="64"/>
      <c r="L63" s="75"/>
      <c r="M63" s="106"/>
      <c r="N63" s="107">
        <f t="shared" si="14"/>
        <v>0</v>
      </c>
      <c r="O63" s="108"/>
      <c r="P63" s="102"/>
      <c r="X63" s="106"/>
      <c r="Y63" s="224">
        <f t="shared" si="15"/>
        <v>0</v>
      </c>
      <c r="Z63" s="270"/>
      <c r="AA63" s="64"/>
      <c r="AB63" s="64"/>
      <c r="AC63" s="64"/>
      <c r="AD63" s="271"/>
      <c r="AF63"/>
      <c r="AG63"/>
      <c r="AH63" s="301"/>
      <c r="AI63" s="301"/>
      <c r="AJ63" s="301"/>
      <c r="AK63" s="301"/>
      <c r="AL63" s="301"/>
      <c r="AM63" s="301"/>
      <c r="AN63" s="301"/>
      <c r="AO63" s="301"/>
      <c r="AP63" s="301"/>
      <c r="AQ63" s="301"/>
      <c r="AR63" s="301"/>
      <c r="AS63" s="301"/>
      <c r="AT63" s="301"/>
      <c r="AU63" s="301"/>
      <c r="AV63" s="301"/>
      <c r="AW63" s="301"/>
    </row>
    <row r="64" spans="2:49" ht="15">
      <c r="B64" s="1" t="s">
        <v>996</v>
      </c>
      <c r="D64" s="1" t="s">
        <v>954</v>
      </c>
      <c r="E64" s="26">
        <v>523.6</v>
      </c>
      <c r="F64" s="26">
        <f t="shared" si="11"/>
        <v>523.6</v>
      </c>
      <c r="G64" s="27"/>
      <c r="H64" s="27"/>
      <c r="I64" s="26">
        <v>445.5</v>
      </c>
      <c r="J64" s="28">
        <f t="shared" si="12"/>
        <v>-78.10000000000002</v>
      </c>
      <c r="K64" s="64"/>
      <c r="L64" s="75">
        <v>445.5</v>
      </c>
      <c r="M64" s="109">
        <f t="shared" si="13"/>
        <v>445.5</v>
      </c>
      <c r="N64" s="107">
        <f t="shared" si="14"/>
        <v>0</v>
      </c>
      <c r="O64" s="108"/>
      <c r="P64" s="102"/>
      <c r="V64" s="91" t="s">
        <v>1290</v>
      </c>
      <c r="W64" s="91" t="s">
        <v>954</v>
      </c>
      <c r="X64" s="106">
        <f>SUM(AW64)</f>
        <v>453.94</v>
      </c>
      <c r="Y64" s="224">
        <f t="shared" si="15"/>
        <v>8.439999999999998</v>
      </c>
      <c r="Z64" s="270"/>
      <c r="AA64" s="64"/>
      <c r="AB64" s="64"/>
      <c r="AC64" s="64"/>
      <c r="AD64" s="271"/>
      <c r="AF64" t="s">
        <v>1290</v>
      </c>
      <c r="AG64">
        <v>431</v>
      </c>
      <c r="AH64" s="301"/>
      <c r="AI64" s="301"/>
      <c r="AJ64" s="301">
        <v>232.56</v>
      </c>
      <c r="AK64" s="301">
        <v>5.1</v>
      </c>
      <c r="AL64" s="301">
        <v>216.28</v>
      </c>
      <c r="AM64" s="301"/>
      <c r="AN64" s="301"/>
      <c r="AO64" s="301"/>
      <c r="AP64" s="301"/>
      <c r="AQ64" s="301"/>
      <c r="AR64" s="301"/>
      <c r="AS64" s="301"/>
      <c r="AT64" s="301"/>
      <c r="AU64" s="301"/>
      <c r="AV64" s="301"/>
      <c r="AW64" s="240">
        <f>SUM(AH64:AV64)</f>
        <v>453.94</v>
      </c>
    </row>
    <row r="65" spans="2:49" ht="15">
      <c r="B65" s="1" t="s">
        <v>996</v>
      </c>
      <c r="D65" s="4" t="s">
        <v>955</v>
      </c>
      <c r="E65" s="40">
        <v>453.1</v>
      </c>
      <c r="F65" s="26">
        <v>14</v>
      </c>
      <c r="G65" s="51">
        <f>+F65-E65</f>
        <v>-439.1</v>
      </c>
      <c r="H65" s="57" t="s">
        <v>1024</v>
      </c>
      <c r="I65" s="26"/>
      <c r="J65" s="28">
        <f t="shared" si="12"/>
        <v>-14</v>
      </c>
      <c r="K65" s="64"/>
      <c r="L65" s="75"/>
      <c r="M65" s="109">
        <f t="shared" si="13"/>
        <v>0</v>
      </c>
      <c r="N65" s="107">
        <f t="shared" si="14"/>
        <v>0</v>
      </c>
      <c r="O65" s="108"/>
      <c r="P65" s="102"/>
      <c r="X65" s="106">
        <f>SUM(AW65)</f>
        <v>0</v>
      </c>
      <c r="Y65" s="224">
        <f t="shared" si="15"/>
        <v>0</v>
      </c>
      <c r="Z65" s="270"/>
      <c r="AA65" s="64"/>
      <c r="AB65" s="64"/>
      <c r="AC65" s="64"/>
      <c r="AD65" s="271"/>
      <c r="AF65"/>
      <c r="AG65"/>
      <c r="AH65" s="301"/>
      <c r="AI65" s="301"/>
      <c r="AJ65" s="301"/>
      <c r="AK65" s="301"/>
      <c r="AL65" s="301"/>
      <c r="AM65" s="301"/>
      <c r="AN65" s="301"/>
      <c r="AO65" s="301"/>
      <c r="AP65" s="301"/>
      <c r="AQ65" s="301"/>
      <c r="AR65" s="301"/>
      <c r="AS65" s="301"/>
      <c r="AT65" s="301"/>
      <c r="AU65" s="301"/>
      <c r="AV65" s="301"/>
      <c r="AW65" s="301"/>
    </row>
    <row r="66" spans="2:49" ht="15">
      <c r="B66" s="1" t="s">
        <v>996</v>
      </c>
      <c r="D66" s="1" t="s">
        <v>956</v>
      </c>
      <c r="E66" s="26">
        <v>13.4</v>
      </c>
      <c r="F66" s="26">
        <f t="shared" si="11"/>
        <v>13.4</v>
      </c>
      <c r="G66" s="27"/>
      <c r="H66" s="27"/>
      <c r="I66" s="26"/>
      <c r="J66" s="28">
        <f t="shared" si="12"/>
        <v>-13.4</v>
      </c>
      <c r="K66" s="64"/>
      <c r="L66" s="75"/>
      <c r="M66" s="109">
        <f t="shared" si="13"/>
        <v>0</v>
      </c>
      <c r="N66" s="107">
        <f t="shared" si="14"/>
        <v>0</v>
      </c>
      <c r="O66" s="108"/>
      <c r="P66" s="102"/>
      <c r="X66" s="106">
        <f>SUM(AW66)</f>
        <v>0</v>
      </c>
      <c r="Y66" s="224">
        <f t="shared" si="15"/>
        <v>0</v>
      </c>
      <c r="Z66" s="270"/>
      <c r="AA66" s="64"/>
      <c r="AB66" s="64"/>
      <c r="AC66" s="64"/>
      <c r="AD66" s="271"/>
      <c r="AF66"/>
      <c r="AG66"/>
      <c r="AH66" s="301"/>
      <c r="AI66" s="301"/>
      <c r="AJ66" s="301"/>
      <c r="AK66" s="301"/>
      <c r="AL66" s="301"/>
      <c r="AM66" s="301"/>
      <c r="AN66" s="301"/>
      <c r="AO66" s="301"/>
      <c r="AP66" s="301"/>
      <c r="AQ66" s="301"/>
      <c r="AR66" s="301"/>
      <c r="AS66" s="301"/>
      <c r="AT66" s="301"/>
      <c r="AU66" s="301"/>
      <c r="AV66" s="301"/>
      <c r="AW66" s="301"/>
    </row>
    <row r="67" spans="3:49" ht="15">
      <c r="C67" s="4" t="s">
        <v>997</v>
      </c>
      <c r="E67" s="26"/>
      <c r="F67" s="26">
        <f t="shared" si="11"/>
        <v>0</v>
      </c>
      <c r="G67" s="27"/>
      <c r="H67" s="27"/>
      <c r="I67" s="26"/>
      <c r="J67" s="28">
        <f t="shared" si="12"/>
        <v>0</v>
      </c>
      <c r="K67" s="64"/>
      <c r="L67" s="75"/>
      <c r="M67" s="106">
        <f t="shared" si="13"/>
        <v>0</v>
      </c>
      <c r="N67" s="107">
        <f t="shared" si="14"/>
        <v>0</v>
      </c>
      <c r="O67" s="108"/>
      <c r="P67" s="102"/>
      <c r="X67" s="106"/>
      <c r="Y67" s="224">
        <f t="shared" si="15"/>
        <v>0</v>
      </c>
      <c r="Z67" s="270"/>
      <c r="AA67" s="64"/>
      <c r="AB67" s="64"/>
      <c r="AC67" s="64"/>
      <c r="AD67" s="271"/>
      <c r="AF67"/>
      <c r="AG67"/>
      <c r="AH67" s="301"/>
      <c r="AI67" s="301"/>
      <c r="AJ67" s="301"/>
      <c r="AK67" s="301"/>
      <c r="AL67" s="301"/>
      <c r="AM67" s="301"/>
      <c r="AN67" s="301"/>
      <c r="AO67" s="301"/>
      <c r="AP67" s="301"/>
      <c r="AQ67" s="301"/>
      <c r="AR67" s="301"/>
      <c r="AS67" s="301"/>
      <c r="AT67" s="301"/>
      <c r="AU67" s="301"/>
      <c r="AV67" s="301"/>
      <c r="AW67" s="301"/>
    </row>
    <row r="68" spans="2:49" ht="15">
      <c r="B68" s="1" t="s">
        <v>997</v>
      </c>
      <c r="D68" s="1" t="s">
        <v>957</v>
      </c>
      <c r="E68" s="26">
        <v>330.4</v>
      </c>
      <c r="F68" s="26">
        <f t="shared" si="11"/>
        <v>330.4</v>
      </c>
      <c r="G68" s="27"/>
      <c r="H68" s="27"/>
      <c r="I68" s="26">
        <v>343.5</v>
      </c>
      <c r="J68" s="28">
        <f t="shared" si="12"/>
        <v>13.100000000000023</v>
      </c>
      <c r="K68" s="64"/>
      <c r="L68" s="75">
        <v>343.5</v>
      </c>
      <c r="M68" s="109">
        <f t="shared" si="13"/>
        <v>343.5</v>
      </c>
      <c r="N68" s="107">
        <f t="shared" si="14"/>
        <v>0</v>
      </c>
      <c r="O68" s="108"/>
      <c r="P68" s="102"/>
      <c r="V68" s="91" t="s">
        <v>1291</v>
      </c>
      <c r="W68" s="91" t="s">
        <v>957</v>
      </c>
      <c r="X68" s="106">
        <f>SUM(AW68)</f>
        <v>377.66999999999996</v>
      </c>
      <c r="Y68" s="224">
        <f t="shared" si="15"/>
        <v>34.16999999999996</v>
      </c>
      <c r="Z68" s="270"/>
      <c r="AA68" s="64"/>
      <c r="AB68" s="64"/>
      <c r="AC68" s="64"/>
      <c r="AD68" s="271"/>
      <c r="AF68" t="s">
        <v>1291</v>
      </c>
      <c r="AG68">
        <v>441</v>
      </c>
      <c r="AH68" s="301"/>
      <c r="AI68" s="301"/>
      <c r="AJ68" s="301"/>
      <c r="AK68" s="301"/>
      <c r="AL68" s="301">
        <v>106.45</v>
      </c>
      <c r="AM68" s="301">
        <v>253.32</v>
      </c>
      <c r="AN68" s="301"/>
      <c r="AO68" s="301"/>
      <c r="AP68" s="301"/>
      <c r="AQ68" s="301"/>
      <c r="AR68" s="301"/>
      <c r="AS68" s="301"/>
      <c r="AT68" s="301"/>
      <c r="AU68" s="301"/>
      <c r="AV68" s="301">
        <v>17.9</v>
      </c>
      <c r="AW68" s="240">
        <f>SUM(AH68:AV68)</f>
        <v>377.66999999999996</v>
      </c>
    </row>
    <row r="69" spans="2:49" ht="15">
      <c r="B69" s="1" t="s">
        <v>997</v>
      </c>
      <c r="D69" s="1" t="s">
        <v>958</v>
      </c>
      <c r="E69" s="26">
        <v>90.2</v>
      </c>
      <c r="F69" s="26">
        <f t="shared" si="11"/>
        <v>90.2</v>
      </c>
      <c r="G69" s="27"/>
      <c r="H69" s="27"/>
      <c r="I69" s="26">
        <v>77.8</v>
      </c>
      <c r="J69" s="28">
        <f t="shared" si="12"/>
        <v>-12.400000000000006</v>
      </c>
      <c r="K69" s="64"/>
      <c r="L69" s="75">
        <v>77.8</v>
      </c>
      <c r="M69" s="109">
        <f t="shared" si="13"/>
        <v>77.8</v>
      </c>
      <c r="N69" s="107">
        <f t="shared" si="14"/>
        <v>0</v>
      </c>
      <c r="O69" s="108"/>
      <c r="P69" s="102"/>
      <c r="V69" s="91" t="s">
        <v>1291</v>
      </c>
      <c r="W69" s="91" t="s">
        <v>958</v>
      </c>
      <c r="X69" s="106">
        <f>SUM(AW69)</f>
        <v>82.18</v>
      </c>
      <c r="Y69" s="224">
        <f t="shared" si="15"/>
        <v>4.38000000000001</v>
      </c>
      <c r="Z69" s="270"/>
      <c r="AA69" s="64"/>
      <c r="AB69" s="64"/>
      <c r="AC69" s="64"/>
      <c r="AD69" s="271"/>
      <c r="AF69" t="s">
        <v>1291</v>
      </c>
      <c r="AG69">
        <v>442</v>
      </c>
      <c r="AH69" s="301"/>
      <c r="AI69" s="301"/>
      <c r="AJ69" s="301"/>
      <c r="AK69" s="301"/>
      <c r="AL69" s="301">
        <v>74.86</v>
      </c>
      <c r="AM69" s="301">
        <v>7.32</v>
      </c>
      <c r="AN69" s="301"/>
      <c r="AO69" s="301"/>
      <c r="AP69" s="301"/>
      <c r="AQ69" s="301"/>
      <c r="AR69" s="301"/>
      <c r="AS69" s="301"/>
      <c r="AT69" s="301"/>
      <c r="AU69" s="301"/>
      <c r="AV69" s="301"/>
      <c r="AW69" s="240">
        <f>SUM(AH69:AV69)</f>
        <v>82.18</v>
      </c>
    </row>
    <row r="70" spans="2:49" ht="15">
      <c r="B70" s="1" t="s">
        <v>997</v>
      </c>
      <c r="D70" s="1" t="s">
        <v>959</v>
      </c>
      <c r="E70" s="26">
        <v>12.8</v>
      </c>
      <c r="F70" s="26">
        <f t="shared" si="11"/>
        <v>12.8</v>
      </c>
      <c r="G70" s="27"/>
      <c r="H70" s="27"/>
      <c r="I70" s="26">
        <v>13.3</v>
      </c>
      <c r="J70" s="28">
        <f t="shared" si="12"/>
        <v>0.5</v>
      </c>
      <c r="K70" s="64"/>
      <c r="L70" s="75">
        <v>13.3</v>
      </c>
      <c r="M70" s="109">
        <f t="shared" si="13"/>
        <v>13.3</v>
      </c>
      <c r="N70" s="107">
        <f t="shared" si="14"/>
        <v>0</v>
      </c>
      <c r="O70" s="108"/>
      <c r="P70" s="102"/>
      <c r="V70" s="91" t="s">
        <v>1291</v>
      </c>
      <c r="W70" s="91" t="s">
        <v>959</v>
      </c>
      <c r="X70" s="106">
        <f>SUM(AW70)</f>
        <v>14.27</v>
      </c>
      <c r="Y70" s="224">
        <f t="shared" si="15"/>
        <v>0.9699999999999989</v>
      </c>
      <c r="Z70" s="270"/>
      <c r="AA70" s="64"/>
      <c r="AB70" s="64"/>
      <c r="AC70" s="64"/>
      <c r="AD70" s="271"/>
      <c r="AF70" t="s">
        <v>1291</v>
      </c>
      <c r="AG70">
        <v>443</v>
      </c>
      <c r="AH70" s="301"/>
      <c r="AI70" s="301"/>
      <c r="AJ70" s="301"/>
      <c r="AK70" s="301"/>
      <c r="AL70" s="301">
        <v>11.26</v>
      </c>
      <c r="AM70" s="301">
        <v>3.01</v>
      </c>
      <c r="AN70" s="301"/>
      <c r="AO70" s="301"/>
      <c r="AP70" s="301"/>
      <c r="AQ70" s="301"/>
      <c r="AR70" s="301"/>
      <c r="AS70" s="301"/>
      <c r="AT70" s="301"/>
      <c r="AU70" s="301"/>
      <c r="AV70" s="301"/>
      <c r="AW70" s="240">
        <f>SUM(AH70:AV70)</f>
        <v>14.27</v>
      </c>
    </row>
    <row r="71" spans="2:49" ht="15">
      <c r="B71" s="1" t="s">
        <v>997</v>
      </c>
      <c r="D71" s="1" t="s">
        <v>960</v>
      </c>
      <c r="E71" s="26">
        <v>349.1</v>
      </c>
      <c r="F71" s="26">
        <f t="shared" si="11"/>
        <v>349.1</v>
      </c>
      <c r="G71" s="27"/>
      <c r="H71" s="27"/>
      <c r="I71" s="26">
        <v>294.2</v>
      </c>
      <c r="J71" s="28">
        <f t="shared" si="12"/>
        <v>-54.900000000000034</v>
      </c>
      <c r="K71" s="64"/>
      <c r="L71" s="75">
        <v>294.2</v>
      </c>
      <c r="M71" s="109">
        <f t="shared" si="13"/>
        <v>294.2</v>
      </c>
      <c r="N71" s="107">
        <f t="shared" si="14"/>
        <v>0</v>
      </c>
      <c r="O71" s="108"/>
      <c r="P71" s="102"/>
      <c r="V71" s="91" t="s">
        <v>1291</v>
      </c>
      <c r="W71" s="91" t="s">
        <v>960</v>
      </c>
      <c r="X71" s="106">
        <f>SUM(AW71)</f>
        <v>312.66</v>
      </c>
      <c r="Y71" s="224">
        <f t="shared" si="15"/>
        <v>18.460000000000036</v>
      </c>
      <c r="Z71" s="270"/>
      <c r="AA71" s="64"/>
      <c r="AB71" s="64"/>
      <c r="AC71" s="64"/>
      <c r="AD71" s="271"/>
      <c r="AF71" t="s">
        <v>1291</v>
      </c>
      <c r="AG71">
        <v>444</v>
      </c>
      <c r="AH71" s="301"/>
      <c r="AI71" s="301"/>
      <c r="AJ71" s="301"/>
      <c r="AK71" s="301"/>
      <c r="AL71" s="301">
        <v>219.02</v>
      </c>
      <c r="AM71" s="301">
        <v>93.64</v>
      </c>
      <c r="AN71" s="301"/>
      <c r="AO71" s="301"/>
      <c r="AP71" s="301"/>
      <c r="AQ71" s="301"/>
      <c r="AR71" s="301"/>
      <c r="AS71" s="301"/>
      <c r="AT71" s="301"/>
      <c r="AU71" s="301"/>
      <c r="AV71" s="301"/>
      <c r="AW71" s="240">
        <f>SUM(AH71:AV71)</f>
        <v>312.66</v>
      </c>
    </row>
    <row r="72" spans="2:49" ht="15">
      <c r="B72" s="1" t="s">
        <v>997</v>
      </c>
      <c r="D72" s="1" t="s">
        <v>961</v>
      </c>
      <c r="E72" s="26">
        <v>366.9</v>
      </c>
      <c r="F72" s="26">
        <f t="shared" si="11"/>
        <v>366.9</v>
      </c>
      <c r="G72" s="27"/>
      <c r="H72" s="27"/>
      <c r="I72" s="26">
        <v>485.9</v>
      </c>
      <c r="J72" s="28">
        <f t="shared" si="12"/>
        <v>119</v>
      </c>
      <c r="K72" s="64" t="s">
        <v>1034</v>
      </c>
      <c r="L72" s="75">
        <v>485.9</v>
      </c>
      <c r="M72" s="109">
        <f t="shared" si="13"/>
        <v>485.9</v>
      </c>
      <c r="N72" s="107">
        <f t="shared" si="14"/>
        <v>0</v>
      </c>
      <c r="O72" s="108"/>
      <c r="P72" s="102"/>
      <c r="V72" s="91" t="s">
        <v>1291</v>
      </c>
      <c r="W72" s="91" t="s">
        <v>961</v>
      </c>
      <c r="X72" s="106">
        <f>SUM(AW72)</f>
        <v>522.1</v>
      </c>
      <c r="Y72" s="224">
        <f t="shared" si="15"/>
        <v>36.200000000000045</v>
      </c>
      <c r="Z72" s="270"/>
      <c r="AA72" s="64"/>
      <c r="AB72" s="64"/>
      <c r="AC72" s="64"/>
      <c r="AD72" s="271"/>
      <c r="AF72" t="s">
        <v>1291</v>
      </c>
      <c r="AG72">
        <v>445</v>
      </c>
      <c r="AH72" s="301"/>
      <c r="AI72" s="301">
        <v>1.05</v>
      </c>
      <c r="AJ72" s="301"/>
      <c r="AK72" s="301">
        <v>61.03</v>
      </c>
      <c r="AL72" s="301">
        <v>382.57</v>
      </c>
      <c r="AM72" s="301">
        <v>77.45</v>
      </c>
      <c r="AN72" s="301"/>
      <c r="AO72" s="301"/>
      <c r="AP72" s="301"/>
      <c r="AQ72" s="301"/>
      <c r="AR72" s="301"/>
      <c r="AS72" s="301"/>
      <c r="AT72" s="301"/>
      <c r="AU72" s="301"/>
      <c r="AV72" s="301"/>
      <c r="AW72" s="240">
        <f>SUM(AH72:AV72)</f>
        <v>522.1</v>
      </c>
    </row>
    <row r="73" spans="3:49" ht="15">
      <c r="C73" s="4" t="s">
        <v>998</v>
      </c>
      <c r="E73" s="26"/>
      <c r="F73" s="26">
        <f t="shared" si="11"/>
        <v>0</v>
      </c>
      <c r="G73" s="27"/>
      <c r="H73" s="27"/>
      <c r="I73" s="26"/>
      <c r="J73" s="28">
        <f t="shared" si="12"/>
        <v>0</v>
      </c>
      <c r="K73" s="64"/>
      <c r="L73" s="75"/>
      <c r="M73" s="106"/>
      <c r="N73" s="107">
        <f t="shared" si="14"/>
        <v>0</v>
      </c>
      <c r="O73" s="108"/>
      <c r="P73" s="102"/>
      <c r="X73" s="106"/>
      <c r="Y73" s="224">
        <f t="shared" si="15"/>
        <v>0</v>
      </c>
      <c r="Z73" s="270"/>
      <c r="AA73" s="64"/>
      <c r="AB73" s="64"/>
      <c r="AC73" s="64"/>
      <c r="AD73" s="271"/>
      <c r="AF73"/>
      <c r="AG73"/>
      <c r="AH73" s="301"/>
      <c r="AI73" s="301"/>
      <c r="AJ73" s="301"/>
      <c r="AK73" s="301"/>
      <c r="AL73" s="301"/>
      <c r="AM73" s="301"/>
      <c r="AN73" s="301"/>
      <c r="AO73" s="301"/>
      <c r="AP73" s="301"/>
      <c r="AQ73" s="301"/>
      <c r="AR73" s="301"/>
      <c r="AS73" s="301"/>
      <c r="AT73" s="301"/>
      <c r="AU73" s="301"/>
      <c r="AV73" s="301"/>
      <c r="AW73" s="301"/>
    </row>
    <row r="74" spans="2:49" ht="15">
      <c r="B74" s="1" t="s">
        <v>998</v>
      </c>
      <c r="D74" s="1" t="s">
        <v>962</v>
      </c>
      <c r="E74" s="26">
        <v>510</v>
      </c>
      <c r="F74" s="26">
        <f t="shared" si="11"/>
        <v>510</v>
      </c>
      <c r="G74" s="27"/>
      <c r="H74" s="27"/>
      <c r="I74" s="26">
        <v>518.34</v>
      </c>
      <c r="J74" s="28">
        <f t="shared" si="12"/>
        <v>8.340000000000032</v>
      </c>
      <c r="K74" s="64"/>
      <c r="L74" s="75">
        <v>518.34</v>
      </c>
      <c r="M74" s="109">
        <f t="shared" si="13"/>
        <v>518.34</v>
      </c>
      <c r="N74" s="107">
        <f t="shared" si="14"/>
        <v>0</v>
      </c>
      <c r="O74" s="108"/>
      <c r="P74" s="102"/>
      <c r="V74" s="91" t="s">
        <v>1292</v>
      </c>
      <c r="W74" s="91" t="s">
        <v>962</v>
      </c>
      <c r="X74" s="106">
        <f>SUM(AW74)</f>
        <v>520.34</v>
      </c>
      <c r="Y74" s="224">
        <f t="shared" si="15"/>
        <v>2</v>
      </c>
      <c r="Z74" s="270"/>
      <c r="AA74" s="64"/>
      <c r="AB74" s="64"/>
      <c r="AC74" s="64"/>
      <c r="AD74" s="271"/>
      <c r="AF74" t="s">
        <v>1292</v>
      </c>
      <c r="AG74">
        <v>451</v>
      </c>
      <c r="AH74" s="301">
        <v>112.34</v>
      </c>
      <c r="AI74" s="301">
        <v>29.89</v>
      </c>
      <c r="AJ74" s="301">
        <v>155.93</v>
      </c>
      <c r="AK74" s="301">
        <v>33.61</v>
      </c>
      <c r="AL74" s="301">
        <v>105.02</v>
      </c>
      <c r="AM74" s="301">
        <v>83.55</v>
      </c>
      <c r="AN74" s="301"/>
      <c r="AO74" s="301"/>
      <c r="AP74" s="301"/>
      <c r="AQ74" s="301"/>
      <c r="AR74" s="301"/>
      <c r="AS74" s="301"/>
      <c r="AT74" s="301"/>
      <c r="AU74" s="301"/>
      <c r="AV74" s="301"/>
      <c r="AW74" s="240">
        <f>SUM(AH74:AV74)</f>
        <v>520.34</v>
      </c>
    </row>
    <row r="75" spans="2:49" ht="15">
      <c r="B75" s="1" t="s">
        <v>998</v>
      </c>
      <c r="D75" s="1" t="s">
        <v>963</v>
      </c>
      <c r="E75" s="26">
        <v>240.2</v>
      </c>
      <c r="F75" s="26">
        <f t="shared" si="11"/>
        <v>240.2</v>
      </c>
      <c r="G75" s="27"/>
      <c r="H75" s="27"/>
      <c r="I75" s="26">
        <v>243.96</v>
      </c>
      <c r="J75" s="28">
        <f t="shared" si="12"/>
        <v>3.7600000000000193</v>
      </c>
      <c r="K75" s="64"/>
      <c r="L75" s="75">
        <v>243.96</v>
      </c>
      <c r="M75" s="109">
        <f t="shared" si="13"/>
        <v>243.96</v>
      </c>
      <c r="N75" s="107">
        <f t="shared" si="14"/>
        <v>0</v>
      </c>
      <c r="O75" s="108"/>
      <c r="P75" s="102"/>
      <c r="V75" s="91" t="s">
        <v>1292</v>
      </c>
      <c r="W75" s="91" t="s">
        <v>963</v>
      </c>
      <c r="X75" s="106">
        <f>SUM(AW75)</f>
        <v>261.74</v>
      </c>
      <c r="Y75" s="224">
        <f t="shared" si="15"/>
        <v>17.78</v>
      </c>
      <c r="Z75" s="270"/>
      <c r="AA75" s="64"/>
      <c r="AB75" s="64"/>
      <c r="AC75" s="64"/>
      <c r="AD75" s="271"/>
      <c r="AF75" t="s">
        <v>1292</v>
      </c>
      <c r="AG75">
        <v>452</v>
      </c>
      <c r="AH75" s="301"/>
      <c r="AI75" s="301"/>
      <c r="AJ75" s="301"/>
      <c r="AK75" s="301"/>
      <c r="AL75" s="301">
        <v>119.12</v>
      </c>
      <c r="AM75" s="301">
        <v>142.62</v>
      </c>
      <c r="AN75" s="301"/>
      <c r="AO75" s="301"/>
      <c r="AP75" s="301"/>
      <c r="AQ75" s="301"/>
      <c r="AR75" s="301"/>
      <c r="AS75" s="301"/>
      <c r="AT75" s="301"/>
      <c r="AU75" s="301"/>
      <c r="AV75" s="301"/>
      <c r="AW75" s="240">
        <f>SUM(AH75:AV75)</f>
        <v>261.74</v>
      </c>
    </row>
    <row r="76" spans="2:49" ht="15">
      <c r="B76" s="1" t="s">
        <v>998</v>
      </c>
      <c r="D76" s="1" t="s">
        <v>964</v>
      </c>
      <c r="E76" s="26">
        <v>302.4</v>
      </c>
      <c r="F76" s="26">
        <f t="shared" si="11"/>
        <v>302.4</v>
      </c>
      <c r="G76" s="27"/>
      <c r="H76" s="27"/>
      <c r="I76" s="26">
        <v>305.49</v>
      </c>
      <c r="J76" s="28">
        <f t="shared" si="12"/>
        <v>3.090000000000032</v>
      </c>
      <c r="K76" s="64"/>
      <c r="L76" s="75">
        <v>305.49</v>
      </c>
      <c r="M76" s="109">
        <f t="shared" si="13"/>
        <v>305.49</v>
      </c>
      <c r="N76" s="107">
        <f t="shared" si="14"/>
        <v>0</v>
      </c>
      <c r="O76" s="108"/>
      <c r="P76" s="102"/>
      <c r="V76" s="91" t="s">
        <v>1292</v>
      </c>
      <c r="W76" s="91" t="s">
        <v>964</v>
      </c>
      <c r="X76" s="106">
        <f>SUM(AW76)</f>
        <v>324.72</v>
      </c>
      <c r="Y76" s="224">
        <f t="shared" si="15"/>
        <v>19.230000000000018</v>
      </c>
      <c r="Z76" s="270"/>
      <c r="AA76" s="64"/>
      <c r="AB76" s="64"/>
      <c r="AC76" s="64"/>
      <c r="AD76" s="271"/>
      <c r="AF76" t="s">
        <v>1292</v>
      </c>
      <c r="AG76">
        <v>453</v>
      </c>
      <c r="AH76" s="301"/>
      <c r="AI76" s="301"/>
      <c r="AJ76" s="301"/>
      <c r="AK76" s="301"/>
      <c r="AL76" s="301">
        <v>103.97</v>
      </c>
      <c r="AM76" s="301">
        <v>220.75</v>
      </c>
      <c r="AN76" s="301"/>
      <c r="AO76" s="301"/>
      <c r="AP76" s="301"/>
      <c r="AQ76" s="301"/>
      <c r="AR76" s="301"/>
      <c r="AS76" s="301"/>
      <c r="AT76" s="301"/>
      <c r="AU76" s="301"/>
      <c r="AV76" s="301"/>
      <c r="AW76" s="240">
        <f>SUM(AH76:AV76)</f>
        <v>324.72</v>
      </c>
    </row>
    <row r="77" spans="5:49" ht="15">
      <c r="E77" s="26"/>
      <c r="F77" s="26">
        <f t="shared" si="11"/>
        <v>0</v>
      </c>
      <c r="G77" s="27"/>
      <c r="H77" s="27"/>
      <c r="I77" s="26"/>
      <c r="J77" s="28">
        <f t="shared" si="12"/>
        <v>0</v>
      </c>
      <c r="K77" s="64"/>
      <c r="L77" s="75"/>
      <c r="M77" s="106"/>
      <c r="N77" s="107">
        <f t="shared" si="14"/>
        <v>0</v>
      </c>
      <c r="O77" s="108"/>
      <c r="P77" s="102"/>
      <c r="X77" s="166"/>
      <c r="Y77" s="223"/>
      <c r="Z77" s="270"/>
      <c r="AA77" s="64"/>
      <c r="AB77" s="64"/>
      <c r="AC77" s="64"/>
      <c r="AD77" s="271"/>
      <c r="AF77"/>
      <c r="AG77"/>
      <c r="AH77" s="301"/>
      <c r="AI77" s="301"/>
      <c r="AJ77" s="301"/>
      <c r="AK77" s="301"/>
      <c r="AL77" s="301"/>
      <c r="AM77" s="301"/>
      <c r="AN77" s="301"/>
      <c r="AO77" s="301"/>
      <c r="AP77" s="301"/>
      <c r="AQ77" s="301"/>
      <c r="AR77" s="301"/>
      <c r="AS77" s="301"/>
      <c r="AT77" s="301"/>
      <c r="AU77" s="301"/>
      <c r="AV77" s="301"/>
      <c r="AW77" s="301"/>
    </row>
    <row r="78" spans="1:50" s="17" customFormat="1" ht="19.5">
      <c r="A78" s="1"/>
      <c r="B78" s="1" t="s">
        <v>999</v>
      </c>
      <c r="C78" s="4" t="s">
        <v>999</v>
      </c>
      <c r="D78" s="1"/>
      <c r="E78" s="34">
        <v>1.3</v>
      </c>
      <c r="F78" s="34">
        <f t="shared" si="11"/>
        <v>1.3</v>
      </c>
      <c r="G78" s="41">
        <v>0</v>
      </c>
      <c r="H78" s="41"/>
      <c r="I78" s="34">
        <v>1.3</v>
      </c>
      <c r="J78" s="36">
        <f t="shared" si="12"/>
        <v>0</v>
      </c>
      <c r="K78" s="64"/>
      <c r="L78" s="81">
        <v>1.3</v>
      </c>
      <c r="M78" s="110">
        <f t="shared" si="13"/>
        <v>1.3</v>
      </c>
      <c r="N78" s="107">
        <f t="shared" si="14"/>
        <v>0</v>
      </c>
      <c r="O78" s="108"/>
      <c r="P78" s="122"/>
      <c r="Q78" s="123"/>
      <c r="R78" s="124"/>
      <c r="S78" s="123"/>
      <c r="T78" s="123"/>
      <c r="U78" s="123"/>
      <c r="V78" s="91" t="s">
        <v>1293</v>
      </c>
      <c r="W78" s="91">
        <v>460</v>
      </c>
      <c r="X78" s="167">
        <f>SUM(AW78)</f>
        <v>1.3</v>
      </c>
      <c r="Y78" s="225">
        <f>+X78-M78</f>
        <v>0</v>
      </c>
      <c r="Z78" s="270"/>
      <c r="AA78" s="64"/>
      <c r="AB78" s="64"/>
      <c r="AC78" s="64"/>
      <c r="AD78" s="271"/>
      <c r="AE78" s="3"/>
      <c r="AF78" t="s">
        <v>1293</v>
      </c>
      <c r="AG78">
        <v>460</v>
      </c>
      <c r="AH78" s="301">
        <v>1.3</v>
      </c>
      <c r="AI78" s="301"/>
      <c r="AJ78" s="301"/>
      <c r="AK78" s="301"/>
      <c r="AL78" s="301"/>
      <c r="AM78" s="301"/>
      <c r="AN78" s="301"/>
      <c r="AO78" s="301"/>
      <c r="AP78" s="301"/>
      <c r="AQ78" s="301"/>
      <c r="AR78" s="301"/>
      <c r="AS78" s="301"/>
      <c r="AT78" s="301"/>
      <c r="AU78" s="301"/>
      <c r="AV78" s="301"/>
      <c r="AW78" s="240">
        <f>SUM(AH78:AV78)</f>
        <v>1.3</v>
      </c>
      <c r="AX78" s="1"/>
    </row>
    <row r="79" spans="1:49" ht="15">
      <c r="A79" s="17"/>
      <c r="B79" s="17"/>
      <c r="C79" s="18"/>
      <c r="D79" s="19" t="s">
        <v>1060</v>
      </c>
      <c r="E79" s="20">
        <f>SUM(E61:E78)</f>
        <v>3707.2000000000003</v>
      </c>
      <c r="F79" s="20">
        <f>SUM(F61:F78)</f>
        <v>3268.1000000000004</v>
      </c>
      <c r="G79" s="21">
        <f>SUM(G61:G78)</f>
        <v>-439.1</v>
      </c>
      <c r="H79" s="29"/>
      <c r="I79" s="20">
        <f>SUM(I61:I78)</f>
        <v>3214.12</v>
      </c>
      <c r="J79" s="22">
        <f>SUM(J61:J78)</f>
        <v>-53.97999999999999</v>
      </c>
      <c r="K79" s="69"/>
      <c r="L79" s="83">
        <f>SUM(L61:L78)</f>
        <v>3214.12</v>
      </c>
      <c r="M79" s="125">
        <f>SUM(M61:M78)</f>
        <v>3214.12</v>
      </c>
      <c r="N79" s="128">
        <f>SUM(N61:N78)</f>
        <v>0</v>
      </c>
      <c r="O79" s="127"/>
      <c r="P79" s="102"/>
      <c r="X79" s="125">
        <f>SUM(X61:X78)</f>
        <v>3301.09</v>
      </c>
      <c r="Y79" s="224">
        <f>SUM(Y61:Y78)</f>
        <v>86.97000000000006</v>
      </c>
      <c r="Z79" s="272"/>
      <c r="AA79" s="273">
        <v>170</v>
      </c>
      <c r="AB79" s="273"/>
      <c r="AC79" s="273">
        <v>-83</v>
      </c>
      <c r="AD79" s="274">
        <f>SUM(AA60:AC79)</f>
        <v>87</v>
      </c>
      <c r="AF79"/>
      <c r="AG79"/>
      <c r="AH79" s="301"/>
      <c r="AI79" s="301"/>
      <c r="AJ79" s="301"/>
      <c r="AK79" s="301"/>
      <c r="AL79" s="301"/>
      <c r="AM79" s="301"/>
      <c r="AN79" s="301"/>
      <c r="AO79" s="301"/>
      <c r="AP79" s="301"/>
      <c r="AQ79" s="301"/>
      <c r="AR79" s="301"/>
      <c r="AS79" s="301"/>
      <c r="AT79" s="301"/>
      <c r="AU79" s="301"/>
      <c r="AV79" s="301"/>
      <c r="AW79" s="301"/>
    </row>
    <row r="80" spans="5:49" ht="15">
      <c r="E80" s="26"/>
      <c r="F80" s="26">
        <f aca="true" t="shared" si="16" ref="F80:F112">+G80+E80</f>
        <v>0</v>
      </c>
      <c r="G80" s="27"/>
      <c r="H80" s="27"/>
      <c r="I80" s="26"/>
      <c r="J80" s="28">
        <f aca="true" t="shared" si="17" ref="J80:J112">+I80-F80</f>
        <v>0</v>
      </c>
      <c r="K80" s="64"/>
      <c r="L80" s="75"/>
      <c r="M80" s="106"/>
      <c r="N80" s="107">
        <f aca="true" t="shared" si="18" ref="N80:N87">+M80-L80</f>
        <v>0</v>
      </c>
      <c r="O80" s="108"/>
      <c r="P80" s="102"/>
      <c r="X80" s="166"/>
      <c r="Y80" s="223"/>
      <c r="Z80" s="267"/>
      <c r="AA80" s="268"/>
      <c r="AB80" s="268"/>
      <c r="AC80" s="268"/>
      <c r="AD80" s="269"/>
      <c r="AF80"/>
      <c r="AG80"/>
      <c r="AH80" s="301"/>
      <c r="AI80" s="301"/>
      <c r="AJ80" s="301"/>
      <c r="AK80" s="301"/>
      <c r="AL80" s="301"/>
      <c r="AM80" s="301"/>
      <c r="AN80" s="301"/>
      <c r="AO80" s="301"/>
      <c r="AP80" s="301"/>
      <c r="AQ80" s="301"/>
      <c r="AR80" s="301"/>
      <c r="AS80" s="301"/>
      <c r="AT80" s="301"/>
      <c r="AU80" s="301"/>
      <c r="AV80" s="301"/>
      <c r="AW80" s="301"/>
    </row>
    <row r="81" spans="2:49" ht="15">
      <c r="B81" s="1" t="s">
        <v>1000</v>
      </c>
      <c r="C81" s="4" t="s">
        <v>1000</v>
      </c>
      <c r="E81" s="26">
        <v>292.9</v>
      </c>
      <c r="F81" s="26">
        <f t="shared" si="16"/>
        <v>292.9</v>
      </c>
      <c r="G81" s="27"/>
      <c r="H81" s="27"/>
      <c r="I81" s="26">
        <v>288.9</v>
      </c>
      <c r="J81" s="28">
        <f t="shared" si="17"/>
        <v>-4</v>
      </c>
      <c r="K81" s="64"/>
      <c r="L81" s="75">
        <v>288.9</v>
      </c>
      <c r="M81" s="109">
        <f aca="true" t="shared" si="19" ref="M81:M87">+L81</f>
        <v>288.9</v>
      </c>
      <c r="N81" s="107">
        <f t="shared" si="18"/>
        <v>0</v>
      </c>
      <c r="O81" s="108"/>
      <c r="P81" s="102"/>
      <c r="V81" s="91" t="s">
        <v>1294</v>
      </c>
      <c r="X81" s="106">
        <f aca="true" t="shared" si="20" ref="X81:X87">SUM(AW81)</f>
        <v>310.59</v>
      </c>
      <c r="Y81" s="224">
        <f>+X81-M81</f>
        <v>21.689999999999998</v>
      </c>
      <c r="Z81" s="270"/>
      <c r="AA81" s="64"/>
      <c r="AB81" s="64"/>
      <c r="AC81" s="64"/>
      <c r="AD81" s="271"/>
      <c r="AF81" t="s">
        <v>1294</v>
      </c>
      <c r="AG81"/>
      <c r="AH81" s="301">
        <v>11.9</v>
      </c>
      <c r="AI81" s="301">
        <v>16</v>
      </c>
      <c r="AJ81" s="301"/>
      <c r="AK81" s="301"/>
      <c r="AL81" s="301"/>
      <c r="AM81" s="301">
        <v>282.69</v>
      </c>
      <c r="AN81" s="301"/>
      <c r="AO81" s="301"/>
      <c r="AP81" s="301"/>
      <c r="AQ81" s="301"/>
      <c r="AR81" s="301"/>
      <c r="AS81" s="301"/>
      <c r="AT81" s="301"/>
      <c r="AU81" s="301"/>
      <c r="AV81" s="301"/>
      <c r="AW81" s="240">
        <f aca="true" t="shared" si="21" ref="AW81:AW87">SUM(AH81:AV81)</f>
        <v>310.59</v>
      </c>
    </row>
    <row r="82" spans="2:50" ht="15">
      <c r="B82" s="1" t="s">
        <v>1001</v>
      </c>
      <c r="C82" s="4" t="s">
        <v>1001</v>
      </c>
      <c r="E82" s="26">
        <v>660.7</v>
      </c>
      <c r="F82" s="26">
        <f t="shared" si="16"/>
        <v>660.7</v>
      </c>
      <c r="G82" s="27"/>
      <c r="H82" s="27"/>
      <c r="I82" s="26">
        <v>569.3</v>
      </c>
      <c r="J82" s="28">
        <f t="shared" si="17"/>
        <v>-91.40000000000009</v>
      </c>
      <c r="K82" s="64"/>
      <c r="L82" s="75">
        <v>569.3</v>
      </c>
      <c r="M82" s="109">
        <f t="shared" si="19"/>
        <v>569.3</v>
      </c>
      <c r="N82" s="107">
        <f t="shared" si="18"/>
        <v>0</v>
      </c>
      <c r="O82" s="108"/>
      <c r="P82" s="102"/>
      <c r="V82" s="91" t="s">
        <v>1295</v>
      </c>
      <c r="X82" s="106">
        <f t="shared" si="20"/>
        <v>610.9200000000001</v>
      </c>
      <c r="Y82" s="224">
        <f aca="true" t="shared" si="22" ref="Y82:Y87">+X82-M82</f>
        <v>41.62000000000012</v>
      </c>
      <c r="Z82" s="270"/>
      <c r="AA82" s="64"/>
      <c r="AB82" s="64"/>
      <c r="AC82" s="64"/>
      <c r="AD82" s="271"/>
      <c r="AF82" t="s">
        <v>1295</v>
      </c>
      <c r="AG82"/>
      <c r="AH82" s="301"/>
      <c r="AI82" s="301"/>
      <c r="AJ82" s="301"/>
      <c r="AK82" s="301"/>
      <c r="AL82" s="301">
        <v>11.36</v>
      </c>
      <c r="AM82" s="301">
        <v>494.87</v>
      </c>
      <c r="AN82" s="301"/>
      <c r="AO82" s="301"/>
      <c r="AP82" s="301"/>
      <c r="AQ82" s="301"/>
      <c r="AR82" s="301"/>
      <c r="AS82" s="301"/>
      <c r="AT82" s="301"/>
      <c r="AU82" s="301"/>
      <c r="AV82" s="301">
        <v>104.69</v>
      </c>
      <c r="AW82" s="240">
        <f t="shared" si="21"/>
        <v>610.9200000000001</v>
      </c>
      <c r="AX82" s="17"/>
    </row>
    <row r="83" spans="2:49" ht="15">
      <c r="B83" s="1" t="s">
        <v>1002</v>
      </c>
      <c r="C83" s="4" t="s">
        <v>1002</v>
      </c>
      <c r="E83" s="26">
        <v>414.9</v>
      </c>
      <c r="F83" s="26">
        <f t="shared" si="16"/>
        <v>414.9</v>
      </c>
      <c r="G83" s="27"/>
      <c r="H83" s="27"/>
      <c r="I83" s="26">
        <v>328.4</v>
      </c>
      <c r="J83" s="28">
        <f t="shared" si="17"/>
        <v>-86.5</v>
      </c>
      <c r="K83" s="64"/>
      <c r="L83" s="75">
        <v>328.4</v>
      </c>
      <c r="M83" s="109">
        <f t="shared" si="19"/>
        <v>328.4</v>
      </c>
      <c r="N83" s="107">
        <f t="shared" si="18"/>
        <v>0</v>
      </c>
      <c r="O83" s="108"/>
      <c r="P83" s="102"/>
      <c r="V83" s="91" t="s">
        <v>1296</v>
      </c>
      <c r="X83" s="106">
        <f t="shared" si="20"/>
        <v>351.02</v>
      </c>
      <c r="Y83" s="224">
        <f t="shared" si="22"/>
        <v>22.620000000000005</v>
      </c>
      <c r="Z83" s="270"/>
      <c r="AA83" s="64"/>
      <c r="AB83" s="64"/>
      <c r="AC83" s="64"/>
      <c r="AD83" s="271"/>
      <c r="AF83" t="s">
        <v>1296</v>
      </c>
      <c r="AG83"/>
      <c r="AH83" s="301"/>
      <c r="AI83" s="301"/>
      <c r="AJ83" s="301"/>
      <c r="AK83" s="301"/>
      <c r="AL83" s="301">
        <v>12.07</v>
      </c>
      <c r="AM83" s="301">
        <v>318.95</v>
      </c>
      <c r="AN83" s="301"/>
      <c r="AO83" s="301"/>
      <c r="AP83" s="301"/>
      <c r="AQ83" s="301"/>
      <c r="AR83" s="301"/>
      <c r="AS83" s="301"/>
      <c r="AT83" s="301"/>
      <c r="AU83" s="301"/>
      <c r="AV83" s="301">
        <v>20</v>
      </c>
      <c r="AW83" s="240">
        <f t="shared" si="21"/>
        <v>351.02</v>
      </c>
    </row>
    <row r="84" spans="2:49" ht="15">
      <c r="B84" s="1" t="s">
        <v>1003</v>
      </c>
      <c r="C84" s="4" t="s">
        <v>1003</v>
      </c>
      <c r="E84" s="26">
        <v>292</v>
      </c>
      <c r="F84" s="26">
        <f t="shared" si="16"/>
        <v>292</v>
      </c>
      <c r="G84" s="27"/>
      <c r="H84" s="27"/>
      <c r="I84" s="26">
        <v>206.8</v>
      </c>
      <c r="J84" s="28">
        <f t="shared" si="17"/>
        <v>-85.19999999999999</v>
      </c>
      <c r="K84" s="64"/>
      <c r="L84" s="75">
        <v>206.8</v>
      </c>
      <c r="M84" s="109">
        <f t="shared" si="19"/>
        <v>206.8</v>
      </c>
      <c r="N84" s="107">
        <f t="shared" si="18"/>
        <v>0</v>
      </c>
      <c r="O84" s="108"/>
      <c r="P84" s="102"/>
      <c r="V84" s="91" t="s">
        <v>1297</v>
      </c>
      <c r="X84" s="106">
        <f t="shared" si="20"/>
        <v>220.96</v>
      </c>
      <c r="Y84" s="224">
        <f t="shared" si="22"/>
        <v>14.159999999999997</v>
      </c>
      <c r="Z84" s="270"/>
      <c r="AA84" s="64"/>
      <c r="AB84" s="64"/>
      <c r="AC84" s="64"/>
      <c r="AD84" s="271"/>
      <c r="AF84" t="s">
        <v>1297</v>
      </c>
      <c r="AG84"/>
      <c r="AH84" s="301"/>
      <c r="AI84" s="301"/>
      <c r="AJ84" s="301"/>
      <c r="AK84" s="301"/>
      <c r="AL84" s="301"/>
      <c r="AM84" s="301">
        <v>220.96</v>
      </c>
      <c r="AN84" s="301"/>
      <c r="AO84" s="301"/>
      <c r="AP84" s="301"/>
      <c r="AQ84" s="301"/>
      <c r="AR84" s="301"/>
      <c r="AS84" s="301"/>
      <c r="AT84" s="301"/>
      <c r="AU84" s="301"/>
      <c r="AV84" s="301"/>
      <c r="AW84" s="240">
        <f t="shared" si="21"/>
        <v>220.96</v>
      </c>
    </row>
    <row r="85" spans="2:49" ht="15">
      <c r="B85" s="1" t="s">
        <v>1004</v>
      </c>
      <c r="C85" s="4" t="s">
        <v>1004</v>
      </c>
      <c r="E85" s="26">
        <v>153.7</v>
      </c>
      <c r="F85" s="26">
        <f t="shared" si="16"/>
        <v>153.7</v>
      </c>
      <c r="G85" s="27"/>
      <c r="H85" s="27"/>
      <c r="I85" s="26">
        <v>151.2</v>
      </c>
      <c r="J85" s="28">
        <f t="shared" si="17"/>
        <v>-2.5</v>
      </c>
      <c r="K85" s="64"/>
      <c r="L85" s="75">
        <v>151.2</v>
      </c>
      <c r="M85" s="109">
        <f t="shared" si="19"/>
        <v>151.2</v>
      </c>
      <c r="N85" s="107">
        <f t="shared" si="18"/>
        <v>0</v>
      </c>
      <c r="O85" s="108"/>
      <c r="P85" s="102"/>
      <c r="V85" s="91" t="s">
        <v>1298</v>
      </c>
      <c r="X85" s="106">
        <f t="shared" si="20"/>
        <v>161.65</v>
      </c>
      <c r="Y85" s="224">
        <f t="shared" si="22"/>
        <v>10.450000000000017</v>
      </c>
      <c r="Z85" s="270"/>
      <c r="AA85" s="64"/>
      <c r="AB85" s="64"/>
      <c r="AC85" s="64"/>
      <c r="AD85" s="271"/>
      <c r="AF85" t="s">
        <v>1298</v>
      </c>
      <c r="AG85"/>
      <c r="AH85" s="301"/>
      <c r="AI85" s="301"/>
      <c r="AJ85" s="301"/>
      <c r="AK85" s="301"/>
      <c r="AL85" s="301"/>
      <c r="AM85" s="301">
        <v>161.65</v>
      </c>
      <c r="AN85" s="301"/>
      <c r="AO85" s="301"/>
      <c r="AP85" s="301"/>
      <c r="AQ85" s="301"/>
      <c r="AR85" s="301"/>
      <c r="AS85" s="301"/>
      <c r="AT85" s="301"/>
      <c r="AU85" s="301"/>
      <c r="AV85" s="301"/>
      <c r="AW85" s="240">
        <f t="shared" si="21"/>
        <v>161.65</v>
      </c>
    </row>
    <row r="86" spans="2:49" ht="15">
      <c r="B86" s="1" t="s">
        <v>1005</v>
      </c>
      <c r="C86" s="4" t="s">
        <v>1005</v>
      </c>
      <c r="E86" s="26">
        <v>361.7</v>
      </c>
      <c r="F86" s="26">
        <f t="shared" si="16"/>
        <v>361.7</v>
      </c>
      <c r="G86" s="27"/>
      <c r="H86" s="27"/>
      <c r="I86" s="26">
        <v>357.7</v>
      </c>
      <c r="J86" s="28">
        <f t="shared" si="17"/>
        <v>-4</v>
      </c>
      <c r="K86" s="64"/>
      <c r="L86" s="75">
        <v>357.7</v>
      </c>
      <c r="M86" s="109">
        <f t="shared" si="19"/>
        <v>357.7</v>
      </c>
      <c r="N86" s="107">
        <f t="shared" si="18"/>
        <v>0</v>
      </c>
      <c r="O86" s="108"/>
      <c r="P86" s="102"/>
      <c r="V86" s="91" t="s">
        <v>1299</v>
      </c>
      <c r="X86" s="106">
        <f t="shared" si="20"/>
        <v>381.94</v>
      </c>
      <c r="Y86" s="224">
        <f t="shared" si="22"/>
        <v>24.24000000000001</v>
      </c>
      <c r="Z86" s="270"/>
      <c r="AA86" s="64"/>
      <c r="AB86" s="64"/>
      <c r="AC86" s="64"/>
      <c r="AD86" s="271"/>
      <c r="AF86" t="s">
        <v>1299</v>
      </c>
      <c r="AG86"/>
      <c r="AH86" s="301"/>
      <c r="AI86" s="301"/>
      <c r="AJ86" s="301"/>
      <c r="AK86" s="301"/>
      <c r="AL86" s="301"/>
      <c r="AM86" s="301">
        <v>381.94</v>
      </c>
      <c r="AN86" s="301"/>
      <c r="AO86" s="301"/>
      <c r="AP86" s="301"/>
      <c r="AQ86" s="301"/>
      <c r="AR86" s="301"/>
      <c r="AS86" s="301"/>
      <c r="AT86" s="301"/>
      <c r="AU86" s="301"/>
      <c r="AV86" s="301"/>
      <c r="AW86" s="240">
        <f t="shared" si="21"/>
        <v>381.94</v>
      </c>
    </row>
    <row r="87" spans="1:50" s="17" customFormat="1" ht="19.5">
      <c r="A87" s="1"/>
      <c r="B87" s="1" t="s">
        <v>1006</v>
      </c>
      <c r="C87" s="4" t="s">
        <v>1006</v>
      </c>
      <c r="D87" s="1"/>
      <c r="E87" s="34">
        <v>12.9</v>
      </c>
      <c r="F87" s="34">
        <f t="shared" si="16"/>
        <v>12.9</v>
      </c>
      <c r="G87" s="41"/>
      <c r="H87" s="41"/>
      <c r="I87" s="34">
        <v>12.9</v>
      </c>
      <c r="J87" s="36">
        <f t="shared" si="17"/>
        <v>0</v>
      </c>
      <c r="K87" s="64"/>
      <c r="L87" s="81">
        <v>12.9</v>
      </c>
      <c r="M87" s="110">
        <f t="shared" si="19"/>
        <v>12.9</v>
      </c>
      <c r="N87" s="107">
        <f t="shared" si="18"/>
        <v>0</v>
      </c>
      <c r="O87" s="108"/>
      <c r="P87" s="122"/>
      <c r="Q87" s="123"/>
      <c r="R87" s="124"/>
      <c r="S87" s="123"/>
      <c r="T87" s="123"/>
      <c r="U87" s="123"/>
      <c r="V87" s="91" t="s">
        <v>1300</v>
      </c>
      <c r="W87" s="91"/>
      <c r="X87" s="167">
        <f t="shared" si="20"/>
        <v>12.46</v>
      </c>
      <c r="Y87" s="225">
        <f t="shared" si="22"/>
        <v>-0.4399999999999995</v>
      </c>
      <c r="Z87" s="270"/>
      <c r="AA87" s="64"/>
      <c r="AB87" s="64"/>
      <c r="AC87" s="64"/>
      <c r="AD87" s="271"/>
      <c r="AE87" s="3"/>
      <c r="AF87" t="s">
        <v>1300</v>
      </c>
      <c r="AG87"/>
      <c r="AH87" s="301"/>
      <c r="AI87" s="301"/>
      <c r="AJ87" s="301">
        <v>12.46</v>
      </c>
      <c r="AK87" s="301"/>
      <c r="AL87" s="301"/>
      <c r="AM87" s="301"/>
      <c r="AN87" s="301"/>
      <c r="AO87" s="301"/>
      <c r="AP87" s="301"/>
      <c r="AQ87" s="301"/>
      <c r="AR87" s="301"/>
      <c r="AS87" s="301"/>
      <c r="AT87" s="301"/>
      <c r="AU87" s="301"/>
      <c r="AV87" s="301"/>
      <c r="AW87" s="240">
        <f t="shared" si="21"/>
        <v>12.46</v>
      </c>
      <c r="AX87" s="1"/>
    </row>
    <row r="88" spans="1:49" ht="15">
      <c r="A88" s="17"/>
      <c r="B88" s="17"/>
      <c r="C88" s="18"/>
      <c r="D88" s="19" t="s">
        <v>1061</v>
      </c>
      <c r="E88" s="20">
        <f>SUM(E81:E87)</f>
        <v>2188.8</v>
      </c>
      <c r="F88" s="20">
        <f>SUM(F81:F87)</f>
        <v>2188.8</v>
      </c>
      <c r="G88" s="29"/>
      <c r="H88" s="29"/>
      <c r="I88" s="20">
        <f>SUM(I81:I87)</f>
        <v>1915.2</v>
      </c>
      <c r="J88" s="22">
        <f>SUM(J81:J87)</f>
        <v>-273.6000000000001</v>
      </c>
      <c r="K88" s="69"/>
      <c r="L88" s="83">
        <f>SUM(L81:L87)</f>
        <v>1915.2</v>
      </c>
      <c r="M88" s="125">
        <f>SUM(M81:M87)</f>
        <v>1915.2</v>
      </c>
      <c r="N88" s="126">
        <f>SUM(N81:N87)</f>
        <v>0</v>
      </c>
      <c r="O88" s="127"/>
      <c r="P88" s="102"/>
      <c r="X88" s="125">
        <f>SUM(X81:X87)</f>
        <v>2049.54</v>
      </c>
      <c r="Y88" s="224">
        <f>SUM(Y81:Y87)</f>
        <v>134.34000000000015</v>
      </c>
      <c r="Z88" s="272"/>
      <c r="AA88" s="273">
        <v>130</v>
      </c>
      <c r="AB88" s="273"/>
      <c r="AC88" s="273">
        <v>4</v>
      </c>
      <c r="AD88" s="274">
        <f>SUM(AA80:AC88)</f>
        <v>134</v>
      </c>
      <c r="AF88"/>
      <c r="AG88"/>
      <c r="AH88" s="301"/>
      <c r="AI88" s="301"/>
      <c r="AJ88" s="301"/>
      <c r="AK88" s="301"/>
      <c r="AL88" s="301"/>
      <c r="AM88" s="301"/>
      <c r="AN88" s="301"/>
      <c r="AO88" s="301"/>
      <c r="AP88" s="301"/>
      <c r="AQ88" s="301"/>
      <c r="AR88" s="301"/>
      <c r="AS88" s="301"/>
      <c r="AT88" s="301"/>
      <c r="AU88" s="301"/>
      <c r="AV88" s="301"/>
      <c r="AW88" s="301"/>
    </row>
    <row r="89" spans="3:49" ht="15">
      <c r="C89" s="4" t="s">
        <v>1007</v>
      </c>
      <c r="E89" s="26"/>
      <c r="F89" s="26">
        <f t="shared" si="16"/>
        <v>0</v>
      </c>
      <c r="G89" s="27"/>
      <c r="H89" s="27"/>
      <c r="I89" s="26"/>
      <c r="J89" s="28">
        <f t="shared" si="17"/>
        <v>0</v>
      </c>
      <c r="K89" s="64"/>
      <c r="L89" s="75"/>
      <c r="M89" s="106"/>
      <c r="N89" s="107">
        <f>+L89-I89</f>
        <v>0</v>
      </c>
      <c r="O89" s="108"/>
      <c r="P89" s="102"/>
      <c r="X89" s="166"/>
      <c r="Y89" s="170"/>
      <c r="AF89"/>
      <c r="AG89"/>
      <c r="AH89" s="301"/>
      <c r="AI89" s="301"/>
      <c r="AJ89" s="301"/>
      <c r="AK89" s="301"/>
      <c r="AL89" s="301"/>
      <c r="AM89" s="301"/>
      <c r="AN89" s="301"/>
      <c r="AO89" s="301"/>
      <c r="AP89" s="301"/>
      <c r="AQ89" s="301"/>
      <c r="AR89" s="301"/>
      <c r="AS89" s="301"/>
      <c r="AT89" s="301"/>
      <c r="AU89" s="301"/>
      <c r="AV89" s="301"/>
      <c r="AW89" s="301"/>
    </row>
    <row r="90" spans="2:49" ht="26.25">
      <c r="B90" s="1" t="s">
        <v>1007</v>
      </c>
      <c r="D90" s="1" t="s">
        <v>965</v>
      </c>
      <c r="E90" s="26">
        <v>153.3</v>
      </c>
      <c r="F90" s="26">
        <f t="shared" si="16"/>
        <v>153.3</v>
      </c>
      <c r="G90" s="27"/>
      <c r="H90" s="27"/>
      <c r="I90" s="26">
        <v>151.1</v>
      </c>
      <c r="J90" s="28">
        <f t="shared" si="17"/>
        <v>-2.200000000000017</v>
      </c>
      <c r="K90" s="64"/>
      <c r="L90" s="75">
        <v>151.1</v>
      </c>
      <c r="M90" s="109">
        <f>+L90</f>
        <v>151.1</v>
      </c>
      <c r="N90" s="107">
        <f aca="true" t="shared" si="23" ref="N90:N102">+M90-L90</f>
        <v>0</v>
      </c>
      <c r="O90" s="108"/>
      <c r="P90" s="102"/>
      <c r="V90" s="91" t="s">
        <v>1301</v>
      </c>
      <c r="W90" s="91" t="s">
        <v>965</v>
      </c>
      <c r="X90" s="106">
        <f>SUM(AW90)</f>
        <v>0</v>
      </c>
      <c r="Y90" s="224">
        <f>+X90-M90</f>
        <v>-151.1</v>
      </c>
      <c r="Z90" s="267" t="s">
        <v>1379</v>
      </c>
      <c r="AA90" s="268"/>
      <c r="AB90" s="268">
        <v>-151</v>
      </c>
      <c r="AC90" s="268"/>
      <c r="AD90" s="269"/>
      <c r="AF90"/>
      <c r="AG90"/>
      <c r="AH90" s="301"/>
      <c r="AI90" s="301"/>
      <c r="AJ90" s="301"/>
      <c r="AK90" s="301"/>
      <c r="AL90" s="301"/>
      <c r="AM90" s="301"/>
      <c r="AN90" s="301"/>
      <c r="AO90" s="301"/>
      <c r="AP90" s="301"/>
      <c r="AQ90" s="301"/>
      <c r="AR90" s="301"/>
      <c r="AS90" s="301"/>
      <c r="AT90" s="301"/>
      <c r="AU90" s="301"/>
      <c r="AV90" s="301"/>
      <c r="AW90" s="301"/>
    </row>
    <row r="91" spans="2:50" ht="15">
      <c r="B91" s="1" t="s">
        <v>1007</v>
      </c>
      <c r="D91" s="1" t="s">
        <v>966</v>
      </c>
      <c r="E91" s="26">
        <v>239.9</v>
      </c>
      <c r="F91" s="26">
        <f t="shared" si="16"/>
        <v>-0.09999999999999432</v>
      </c>
      <c r="G91" s="27">
        <v>-240</v>
      </c>
      <c r="H91" s="57" t="s">
        <v>1026</v>
      </c>
      <c r="I91" s="26"/>
      <c r="J91" s="28">
        <f t="shared" si="17"/>
        <v>0.09999999999999432</v>
      </c>
      <c r="K91" s="64"/>
      <c r="L91" s="75"/>
      <c r="M91" s="109">
        <f aca="true" t="shared" si="24" ref="M91:M102">+L91</f>
        <v>0</v>
      </c>
      <c r="N91" s="107">
        <f t="shared" si="23"/>
        <v>0</v>
      </c>
      <c r="O91" s="108"/>
      <c r="P91" s="102"/>
      <c r="X91" s="106"/>
      <c r="Y91" s="224">
        <f>+X91-M91</f>
        <v>0</v>
      </c>
      <c r="Z91" s="270"/>
      <c r="AA91" s="64"/>
      <c r="AB91" s="64"/>
      <c r="AC91" s="64"/>
      <c r="AD91" s="271"/>
      <c r="AF91"/>
      <c r="AG91"/>
      <c r="AH91" s="301"/>
      <c r="AI91" s="301"/>
      <c r="AJ91" s="301"/>
      <c r="AK91" s="301"/>
      <c r="AL91" s="301"/>
      <c r="AM91" s="301"/>
      <c r="AN91" s="301"/>
      <c r="AO91" s="301"/>
      <c r="AP91" s="301"/>
      <c r="AQ91" s="301"/>
      <c r="AR91" s="301"/>
      <c r="AS91" s="301"/>
      <c r="AT91" s="301"/>
      <c r="AU91" s="301"/>
      <c r="AV91" s="301"/>
      <c r="AW91" s="301"/>
      <c r="AX91" s="17"/>
    </row>
    <row r="92" spans="2:49" ht="15">
      <c r="B92" s="1" t="s">
        <v>1007</v>
      </c>
      <c r="D92" s="1" t="s">
        <v>967</v>
      </c>
      <c r="E92" s="26">
        <v>100</v>
      </c>
      <c r="F92" s="26">
        <f t="shared" si="16"/>
        <v>100</v>
      </c>
      <c r="G92" s="27"/>
      <c r="H92" s="27"/>
      <c r="I92" s="26">
        <v>89.4</v>
      </c>
      <c r="J92" s="28">
        <f t="shared" si="17"/>
        <v>-10.599999999999994</v>
      </c>
      <c r="K92" s="64"/>
      <c r="L92" s="75">
        <v>89.4</v>
      </c>
      <c r="M92" s="109">
        <f t="shared" si="24"/>
        <v>89.4</v>
      </c>
      <c r="N92" s="107">
        <f t="shared" si="23"/>
        <v>0</v>
      </c>
      <c r="O92" s="108"/>
      <c r="P92" s="102"/>
      <c r="V92" s="91" t="s">
        <v>1301</v>
      </c>
      <c r="W92" s="91" t="s">
        <v>967</v>
      </c>
      <c r="X92" s="106">
        <f>SUM(AW92)</f>
        <v>94.51</v>
      </c>
      <c r="Y92" s="224">
        <f>+X92-M92</f>
        <v>5.109999999999999</v>
      </c>
      <c r="Z92" s="270"/>
      <c r="AA92" s="64"/>
      <c r="AB92" s="64"/>
      <c r="AC92" s="64"/>
      <c r="AD92" s="271"/>
      <c r="AF92" t="s">
        <v>1301</v>
      </c>
      <c r="AG92">
        <v>613</v>
      </c>
      <c r="AH92" s="301"/>
      <c r="AI92" s="301"/>
      <c r="AJ92" s="301"/>
      <c r="AK92" s="301"/>
      <c r="AL92" s="301"/>
      <c r="AM92" s="301">
        <v>94.51</v>
      </c>
      <c r="AN92" s="301"/>
      <c r="AO92" s="301"/>
      <c r="AP92" s="301"/>
      <c r="AQ92" s="301"/>
      <c r="AR92" s="301"/>
      <c r="AS92" s="301"/>
      <c r="AT92" s="301"/>
      <c r="AU92" s="301"/>
      <c r="AV92" s="301"/>
      <c r="AW92" s="240">
        <f>SUM(AH92:AV92)</f>
        <v>94.51</v>
      </c>
    </row>
    <row r="93" spans="2:49" ht="15">
      <c r="B93" s="1" t="s">
        <v>1007</v>
      </c>
      <c r="D93" s="1" t="s">
        <v>968</v>
      </c>
      <c r="E93" s="26">
        <v>38.5</v>
      </c>
      <c r="F93" s="26">
        <f t="shared" si="16"/>
        <v>0</v>
      </c>
      <c r="G93" s="27">
        <f>-E93</f>
        <v>-38.5</v>
      </c>
      <c r="H93" s="57" t="s">
        <v>1026</v>
      </c>
      <c r="I93" s="26"/>
      <c r="J93" s="28">
        <f t="shared" si="17"/>
        <v>0</v>
      </c>
      <c r="K93" s="64"/>
      <c r="L93" s="75"/>
      <c r="M93" s="109">
        <f t="shared" si="24"/>
        <v>0</v>
      </c>
      <c r="N93" s="107">
        <f t="shared" si="23"/>
        <v>0</v>
      </c>
      <c r="O93" s="108"/>
      <c r="P93" s="102"/>
      <c r="X93" s="106"/>
      <c r="Y93" s="224">
        <f>+X93-M93</f>
        <v>0</v>
      </c>
      <c r="Z93" s="270"/>
      <c r="AA93" s="64"/>
      <c r="AB93" s="64"/>
      <c r="AC93" s="64"/>
      <c r="AD93" s="271"/>
      <c r="AF93"/>
      <c r="AG93"/>
      <c r="AH93" s="301"/>
      <c r="AI93" s="301"/>
      <c r="AJ93" s="301"/>
      <c r="AK93" s="301"/>
      <c r="AL93" s="301"/>
      <c r="AM93" s="301"/>
      <c r="AN93" s="301"/>
      <c r="AO93" s="301"/>
      <c r="AP93" s="301"/>
      <c r="AQ93" s="301"/>
      <c r="AR93" s="301"/>
      <c r="AS93" s="301"/>
      <c r="AT93" s="301"/>
      <c r="AU93" s="301"/>
      <c r="AV93" s="301"/>
      <c r="AW93" s="301"/>
    </row>
    <row r="94" spans="3:49" ht="15">
      <c r="C94" s="4" t="s">
        <v>1008</v>
      </c>
      <c r="E94" s="26"/>
      <c r="F94" s="26">
        <f t="shared" si="16"/>
        <v>0</v>
      </c>
      <c r="G94" s="27"/>
      <c r="H94" s="27"/>
      <c r="I94" s="26"/>
      <c r="J94" s="28">
        <f t="shared" si="17"/>
        <v>0</v>
      </c>
      <c r="K94" s="64"/>
      <c r="L94" s="75"/>
      <c r="M94" s="109"/>
      <c r="N94" s="107">
        <f t="shared" si="23"/>
        <v>0</v>
      </c>
      <c r="O94" s="108"/>
      <c r="P94" s="102"/>
      <c r="X94" s="106"/>
      <c r="Y94" s="224"/>
      <c r="Z94" s="270"/>
      <c r="AA94" s="64"/>
      <c r="AB94" s="64"/>
      <c r="AC94" s="64"/>
      <c r="AD94" s="271"/>
      <c r="AF94"/>
      <c r="AG94"/>
      <c r="AH94" s="301"/>
      <c r="AI94" s="301"/>
      <c r="AJ94" s="301"/>
      <c r="AK94" s="301"/>
      <c r="AL94" s="301"/>
      <c r="AM94" s="301"/>
      <c r="AN94" s="301"/>
      <c r="AO94" s="301"/>
      <c r="AP94" s="301"/>
      <c r="AQ94" s="301"/>
      <c r="AR94" s="301"/>
      <c r="AS94" s="301"/>
      <c r="AT94" s="301"/>
      <c r="AU94" s="301"/>
      <c r="AV94" s="301"/>
      <c r="AW94" s="301"/>
    </row>
    <row r="95" spans="2:49" ht="15">
      <c r="B95" s="1" t="s">
        <v>1008</v>
      </c>
      <c r="D95" s="1" t="s">
        <v>969</v>
      </c>
      <c r="E95" s="26">
        <v>224.9</v>
      </c>
      <c r="F95" s="26">
        <f t="shared" si="16"/>
        <v>224.9</v>
      </c>
      <c r="G95" s="27"/>
      <c r="H95" s="27"/>
      <c r="I95" s="26">
        <v>220.9</v>
      </c>
      <c r="J95" s="28">
        <f t="shared" si="17"/>
        <v>-4</v>
      </c>
      <c r="K95" s="64"/>
      <c r="L95" s="75">
        <v>220.9</v>
      </c>
      <c r="M95" s="109">
        <f t="shared" si="24"/>
        <v>220.9</v>
      </c>
      <c r="N95" s="107">
        <f t="shared" si="23"/>
        <v>0</v>
      </c>
      <c r="O95" s="108"/>
      <c r="P95" s="102"/>
      <c r="V95" s="91" t="s">
        <v>1302</v>
      </c>
      <c r="W95" s="91" t="s">
        <v>969</v>
      </c>
      <c r="X95" s="106">
        <f>SUM(AW95)</f>
        <v>233.05</v>
      </c>
      <c r="Y95" s="224">
        <f>+X95-M95</f>
        <v>12.150000000000006</v>
      </c>
      <c r="Z95" s="270"/>
      <c r="AA95" s="64"/>
      <c r="AB95" s="64"/>
      <c r="AC95" s="64"/>
      <c r="AD95" s="271"/>
      <c r="AF95" t="s">
        <v>1302</v>
      </c>
      <c r="AG95">
        <v>621</v>
      </c>
      <c r="AH95" s="301"/>
      <c r="AI95" s="301"/>
      <c r="AJ95" s="301"/>
      <c r="AK95" s="301"/>
      <c r="AL95" s="301">
        <v>15.89</v>
      </c>
      <c r="AM95" s="301">
        <v>217.16</v>
      </c>
      <c r="AN95" s="301"/>
      <c r="AO95" s="301"/>
      <c r="AP95" s="301"/>
      <c r="AQ95" s="301"/>
      <c r="AR95" s="301"/>
      <c r="AS95" s="301"/>
      <c r="AT95" s="301"/>
      <c r="AU95" s="301"/>
      <c r="AV95" s="301"/>
      <c r="AW95" s="240">
        <f>SUM(AH95:AV95)</f>
        <v>233.05</v>
      </c>
    </row>
    <row r="96" spans="2:49" ht="15">
      <c r="B96" s="1" t="s">
        <v>1008</v>
      </c>
      <c r="D96" s="1" t="s">
        <v>970</v>
      </c>
      <c r="E96" s="26"/>
      <c r="F96" s="26">
        <f t="shared" si="16"/>
        <v>0</v>
      </c>
      <c r="G96" s="27"/>
      <c r="H96" s="27"/>
      <c r="I96" s="26"/>
      <c r="J96" s="28">
        <f t="shared" si="17"/>
        <v>0</v>
      </c>
      <c r="K96" s="64"/>
      <c r="L96" s="75"/>
      <c r="M96" s="109">
        <f t="shared" si="24"/>
        <v>0</v>
      </c>
      <c r="N96" s="107">
        <f t="shared" si="23"/>
        <v>0</v>
      </c>
      <c r="O96" s="108"/>
      <c r="P96" s="102"/>
      <c r="V96" s="91" t="s">
        <v>1302</v>
      </c>
      <c r="W96" s="91" t="s">
        <v>970</v>
      </c>
      <c r="X96" s="106"/>
      <c r="Y96" s="224">
        <f>+X96-M96</f>
        <v>0</v>
      </c>
      <c r="Z96" s="270"/>
      <c r="AA96" s="64"/>
      <c r="AB96" s="64"/>
      <c r="AC96" s="64"/>
      <c r="AD96" s="271"/>
      <c r="AF96" t="s">
        <v>1302</v>
      </c>
      <c r="AG96">
        <v>622</v>
      </c>
      <c r="AH96" s="301"/>
      <c r="AI96" s="301"/>
      <c r="AJ96" s="301"/>
      <c r="AK96" s="301"/>
      <c r="AL96" s="301"/>
      <c r="AM96" s="301"/>
      <c r="AN96" s="301"/>
      <c r="AO96" s="301"/>
      <c r="AP96" s="301"/>
      <c r="AQ96" s="301"/>
      <c r="AR96" s="301"/>
      <c r="AS96" s="301"/>
      <c r="AT96" s="301"/>
      <c r="AU96" s="301"/>
      <c r="AV96" s="301"/>
      <c r="AW96" s="301"/>
    </row>
    <row r="97" spans="2:49" ht="15">
      <c r="B97" s="1" t="s">
        <v>1008</v>
      </c>
      <c r="D97" s="1" t="s">
        <v>971</v>
      </c>
      <c r="E97" s="26">
        <v>222.5</v>
      </c>
      <c r="F97" s="26">
        <f t="shared" si="16"/>
        <v>222.5</v>
      </c>
      <c r="G97" s="27"/>
      <c r="H97" s="27"/>
      <c r="I97" s="26">
        <v>218.7</v>
      </c>
      <c r="J97" s="28">
        <f t="shared" si="17"/>
        <v>-3.8000000000000114</v>
      </c>
      <c r="K97" s="64"/>
      <c r="L97" s="75">
        <v>218.7</v>
      </c>
      <c r="M97" s="109">
        <f t="shared" si="24"/>
        <v>218.7</v>
      </c>
      <c r="N97" s="107">
        <f t="shared" si="23"/>
        <v>0</v>
      </c>
      <c r="O97" s="108"/>
      <c r="P97" s="102"/>
      <c r="V97" s="91" t="s">
        <v>1302</v>
      </c>
      <c r="W97" s="91" t="s">
        <v>971</v>
      </c>
      <c r="X97" s="106">
        <f>SUM(AW97)</f>
        <v>230.22</v>
      </c>
      <c r="Y97" s="224">
        <f aca="true" t="shared" si="25" ref="Y97:Y102">+X97-M97</f>
        <v>11.52000000000001</v>
      </c>
      <c r="Z97" s="270"/>
      <c r="AA97" s="64"/>
      <c r="AB97" s="64"/>
      <c r="AC97" s="64"/>
      <c r="AD97" s="271"/>
      <c r="AF97" t="s">
        <v>1302</v>
      </c>
      <c r="AG97">
        <v>623</v>
      </c>
      <c r="AH97" s="301"/>
      <c r="AI97" s="301"/>
      <c r="AJ97" s="301"/>
      <c r="AK97" s="301"/>
      <c r="AL97" s="301">
        <v>27.34</v>
      </c>
      <c r="AM97" s="301">
        <v>202.88</v>
      </c>
      <c r="AN97" s="301"/>
      <c r="AO97" s="301"/>
      <c r="AP97" s="301"/>
      <c r="AQ97" s="301"/>
      <c r="AR97" s="301"/>
      <c r="AS97" s="301"/>
      <c r="AT97" s="301"/>
      <c r="AU97" s="301"/>
      <c r="AV97" s="301"/>
      <c r="AW97" s="240">
        <f>SUM(AH97:AV97)</f>
        <v>230.22</v>
      </c>
    </row>
    <row r="98" spans="5:49" ht="15">
      <c r="E98" s="26"/>
      <c r="F98" s="26">
        <f t="shared" si="16"/>
        <v>0</v>
      </c>
      <c r="G98" s="27"/>
      <c r="H98" s="27"/>
      <c r="I98" s="26"/>
      <c r="J98" s="28">
        <f t="shared" si="17"/>
        <v>0</v>
      </c>
      <c r="K98" s="64"/>
      <c r="L98" s="75"/>
      <c r="M98" s="109"/>
      <c r="N98" s="107">
        <f t="shared" si="23"/>
        <v>0</v>
      </c>
      <c r="O98" s="108"/>
      <c r="P98" s="102"/>
      <c r="X98" s="166"/>
      <c r="Y98" s="223">
        <f t="shared" si="25"/>
        <v>0</v>
      </c>
      <c r="Z98" s="270"/>
      <c r="AA98" s="64"/>
      <c r="AB98" s="64"/>
      <c r="AC98" s="64"/>
      <c r="AD98" s="271"/>
      <c r="AF98"/>
      <c r="AG98"/>
      <c r="AH98" s="301"/>
      <c r="AI98" s="301"/>
      <c r="AJ98" s="301"/>
      <c r="AK98" s="301"/>
      <c r="AL98" s="301"/>
      <c r="AM98" s="301"/>
      <c r="AN98" s="301"/>
      <c r="AO98" s="301"/>
      <c r="AP98" s="301"/>
      <c r="AQ98" s="301"/>
      <c r="AR98" s="301"/>
      <c r="AS98" s="301"/>
      <c r="AT98" s="301"/>
      <c r="AU98" s="301"/>
      <c r="AV98" s="301"/>
      <c r="AW98" s="301"/>
    </row>
    <row r="99" spans="2:49" ht="15">
      <c r="B99" s="1" t="s">
        <v>1009</v>
      </c>
      <c r="C99" s="4" t="s">
        <v>1009</v>
      </c>
      <c r="E99" s="26">
        <v>122.7</v>
      </c>
      <c r="F99" s="26">
        <f t="shared" si="16"/>
        <v>122.7</v>
      </c>
      <c r="G99" s="27"/>
      <c r="H99" s="27"/>
      <c r="I99" s="26">
        <v>103.5</v>
      </c>
      <c r="J99" s="28">
        <f t="shared" si="17"/>
        <v>-19.200000000000003</v>
      </c>
      <c r="K99" s="64"/>
      <c r="L99" s="75">
        <v>103.5</v>
      </c>
      <c r="M99" s="109">
        <f t="shared" si="24"/>
        <v>103.5</v>
      </c>
      <c r="N99" s="107">
        <f t="shared" si="23"/>
        <v>0</v>
      </c>
      <c r="O99" s="108"/>
      <c r="P99" s="102"/>
      <c r="U99" s="91" t="s">
        <v>1303</v>
      </c>
      <c r="W99" s="131">
        <v>109.29960000000001</v>
      </c>
      <c r="X99" s="106">
        <f>SUM(AW99)</f>
        <v>109.3</v>
      </c>
      <c r="Y99" s="224">
        <f t="shared" si="25"/>
        <v>5.799999999999997</v>
      </c>
      <c r="Z99" s="270"/>
      <c r="AA99" s="64"/>
      <c r="AB99" s="64"/>
      <c r="AC99" s="64"/>
      <c r="AD99" s="271"/>
      <c r="AF99" t="s">
        <v>1303</v>
      </c>
      <c r="AG99"/>
      <c r="AH99" s="301"/>
      <c r="AI99" s="301"/>
      <c r="AJ99" s="301"/>
      <c r="AK99" s="301"/>
      <c r="AL99" s="301"/>
      <c r="AM99" s="301">
        <v>109.3</v>
      </c>
      <c r="AN99" s="301"/>
      <c r="AO99" s="301"/>
      <c r="AP99" s="301"/>
      <c r="AQ99" s="301"/>
      <c r="AR99" s="301"/>
      <c r="AS99" s="301"/>
      <c r="AT99" s="301"/>
      <c r="AU99" s="301"/>
      <c r="AV99" s="301"/>
      <c r="AW99" s="240">
        <f>SUM(AH99:AV99)</f>
        <v>109.3</v>
      </c>
    </row>
    <row r="100" spans="3:49" ht="15">
      <c r="C100" s="4" t="s">
        <v>1010</v>
      </c>
      <c r="E100" s="26"/>
      <c r="F100" s="26">
        <f t="shared" si="16"/>
        <v>0</v>
      </c>
      <c r="G100" s="27"/>
      <c r="H100" s="27"/>
      <c r="I100" s="26"/>
      <c r="J100" s="28">
        <f t="shared" si="17"/>
        <v>0</v>
      </c>
      <c r="K100" s="64"/>
      <c r="L100" s="75"/>
      <c r="M100" s="109"/>
      <c r="N100" s="107">
        <f t="shared" si="23"/>
        <v>0</v>
      </c>
      <c r="O100" s="108"/>
      <c r="P100" s="102"/>
      <c r="X100" s="166"/>
      <c r="Y100" s="223">
        <f t="shared" si="25"/>
        <v>0</v>
      </c>
      <c r="Z100" s="270"/>
      <c r="AA100" s="64"/>
      <c r="AB100" s="64"/>
      <c r="AC100" s="64"/>
      <c r="AD100" s="271"/>
      <c r="AF100"/>
      <c r="AG100"/>
      <c r="AH100" s="301"/>
      <c r="AI100" s="301"/>
      <c r="AJ100" s="301"/>
      <c r="AK100" s="301"/>
      <c r="AL100" s="301"/>
      <c r="AM100" s="301"/>
      <c r="AN100" s="301"/>
      <c r="AO100" s="301"/>
      <c r="AP100" s="301"/>
      <c r="AQ100" s="301"/>
      <c r="AR100" s="301"/>
      <c r="AS100" s="301"/>
      <c r="AT100" s="301"/>
      <c r="AU100" s="301"/>
      <c r="AV100" s="301"/>
      <c r="AW100" s="301"/>
    </row>
    <row r="101" spans="2:49" ht="15">
      <c r="B101" s="1" t="s">
        <v>1010</v>
      </c>
      <c r="D101" s="1" t="s">
        <v>966</v>
      </c>
      <c r="E101" s="26">
        <v>9.4</v>
      </c>
      <c r="F101" s="26">
        <f t="shared" si="16"/>
        <v>9.4</v>
      </c>
      <c r="G101" s="27"/>
      <c r="H101" s="27"/>
      <c r="I101" s="26">
        <v>9.4</v>
      </c>
      <c r="J101" s="28">
        <f t="shared" si="17"/>
        <v>0</v>
      </c>
      <c r="K101" s="64"/>
      <c r="L101" s="75">
        <v>9.4</v>
      </c>
      <c r="M101" s="109">
        <f t="shared" si="24"/>
        <v>9.4</v>
      </c>
      <c r="N101" s="107">
        <f t="shared" si="23"/>
        <v>0</v>
      </c>
      <c r="O101" s="108"/>
      <c r="P101" s="102"/>
      <c r="V101" s="91" t="s">
        <v>1304</v>
      </c>
      <c r="W101" s="91" t="s">
        <v>966</v>
      </c>
      <c r="X101" s="106">
        <f>SUM(AW101)</f>
        <v>9.38</v>
      </c>
      <c r="Y101" s="224">
        <f t="shared" si="25"/>
        <v>-0.019999999999999574</v>
      </c>
      <c r="Z101" s="270"/>
      <c r="AA101" s="64"/>
      <c r="AB101" s="64"/>
      <c r="AC101" s="64"/>
      <c r="AD101" s="271"/>
      <c r="AF101" t="s">
        <v>1304</v>
      </c>
      <c r="AG101">
        <v>612</v>
      </c>
      <c r="AH101" s="301">
        <v>9.38</v>
      </c>
      <c r="AI101" s="301"/>
      <c r="AJ101" s="301"/>
      <c r="AK101" s="301"/>
      <c r="AL101" s="301"/>
      <c r="AM101" s="301"/>
      <c r="AN101" s="301"/>
      <c r="AO101" s="301"/>
      <c r="AP101" s="301"/>
      <c r="AQ101" s="301"/>
      <c r="AR101" s="301"/>
      <c r="AS101" s="301"/>
      <c r="AT101" s="301"/>
      <c r="AU101" s="301"/>
      <c r="AV101" s="301"/>
      <c r="AW101" s="240">
        <f>SUM(AH101:AV101)</f>
        <v>9.38</v>
      </c>
    </row>
    <row r="102" spans="1:50" s="17" customFormat="1" ht="19.5">
      <c r="A102" s="1"/>
      <c r="B102" s="1" t="s">
        <v>1010</v>
      </c>
      <c r="C102" s="4"/>
      <c r="D102" s="1" t="s">
        <v>972</v>
      </c>
      <c r="E102" s="34">
        <v>32.2</v>
      </c>
      <c r="F102" s="34">
        <f t="shared" si="16"/>
        <v>32.2</v>
      </c>
      <c r="G102" s="41">
        <v>0</v>
      </c>
      <c r="H102" s="41"/>
      <c r="I102" s="34">
        <v>32.2</v>
      </c>
      <c r="J102" s="36">
        <f t="shared" si="17"/>
        <v>0</v>
      </c>
      <c r="K102" s="64"/>
      <c r="L102" s="81">
        <v>32.2</v>
      </c>
      <c r="M102" s="110">
        <f t="shared" si="24"/>
        <v>32.2</v>
      </c>
      <c r="N102" s="107">
        <f t="shared" si="23"/>
        <v>0</v>
      </c>
      <c r="O102" s="108"/>
      <c r="P102" s="122"/>
      <c r="Q102" s="123"/>
      <c r="R102" s="124"/>
      <c r="S102" s="123"/>
      <c r="T102" s="123"/>
      <c r="U102" s="123"/>
      <c r="V102" s="91" t="s">
        <v>1304</v>
      </c>
      <c r="W102" s="91" t="s">
        <v>972</v>
      </c>
      <c r="X102" s="167">
        <f>SUM(AW102)</f>
        <v>15</v>
      </c>
      <c r="Y102" s="225">
        <f t="shared" si="25"/>
        <v>-17.200000000000003</v>
      </c>
      <c r="Z102" s="270"/>
      <c r="AA102" s="64"/>
      <c r="AB102" s="64"/>
      <c r="AC102" s="64"/>
      <c r="AD102" s="271"/>
      <c r="AE102" s="3"/>
      <c r="AF102" t="s">
        <v>1304</v>
      </c>
      <c r="AG102">
        <v>650</v>
      </c>
      <c r="AH102" s="301"/>
      <c r="AI102" s="301">
        <v>15</v>
      </c>
      <c r="AJ102" s="301"/>
      <c r="AK102" s="301"/>
      <c r="AL102" s="301"/>
      <c r="AM102" s="301"/>
      <c r="AN102" s="301"/>
      <c r="AO102" s="301"/>
      <c r="AP102" s="301"/>
      <c r="AQ102" s="301"/>
      <c r="AR102" s="301"/>
      <c r="AS102" s="301"/>
      <c r="AT102" s="301"/>
      <c r="AU102" s="301"/>
      <c r="AV102" s="301"/>
      <c r="AW102" s="240">
        <f>SUM(AH102:AV102)</f>
        <v>15</v>
      </c>
      <c r="AX102" s="1"/>
    </row>
    <row r="103" spans="1:49" ht="15">
      <c r="A103" s="17"/>
      <c r="B103" s="17"/>
      <c r="C103" s="18"/>
      <c r="D103" s="19" t="s">
        <v>1062</v>
      </c>
      <c r="E103" s="20">
        <f>SUM(E90:E102)</f>
        <v>1143.4</v>
      </c>
      <c r="F103" s="20">
        <f>SUM(F90:F102)</f>
        <v>864.9000000000001</v>
      </c>
      <c r="G103" s="21">
        <f>SUM(G90:G102)</f>
        <v>-278.5</v>
      </c>
      <c r="H103" s="29"/>
      <c r="I103" s="20">
        <f>SUM(I90:I102)</f>
        <v>825.1999999999999</v>
      </c>
      <c r="J103" s="22">
        <f>SUM(J90:J102)</f>
        <v>-39.70000000000003</v>
      </c>
      <c r="K103" s="69"/>
      <c r="L103" s="83">
        <f>SUM(L90:L102)</f>
        <v>825.1999999999999</v>
      </c>
      <c r="M103" s="125">
        <f>SUM(M90:M102)</f>
        <v>825.1999999999999</v>
      </c>
      <c r="N103" s="126">
        <f>SUM(N90:N102)</f>
        <v>0</v>
      </c>
      <c r="O103" s="127"/>
      <c r="P103" s="102"/>
      <c r="X103" s="125">
        <f>SUM(X90:X102)</f>
        <v>691.4599999999999</v>
      </c>
      <c r="Y103" s="224">
        <f>SUM(Y90:Y102)</f>
        <v>-133.74</v>
      </c>
      <c r="Z103" s="272"/>
      <c r="AA103" s="273">
        <v>34</v>
      </c>
      <c r="AB103" s="273"/>
      <c r="AC103" s="273">
        <v>-17</v>
      </c>
      <c r="AD103" s="274">
        <f>SUM(AA90:AC103)</f>
        <v>-134</v>
      </c>
      <c r="AF103"/>
      <c r="AG103"/>
      <c r="AH103" s="301"/>
      <c r="AI103" s="301"/>
      <c r="AJ103" s="301"/>
      <c r="AK103" s="301"/>
      <c r="AL103" s="301"/>
      <c r="AM103" s="301"/>
      <c r="AN103" s="301"/>
      <c r="AO103" s="301"/>
      <c r="AP103" s="301"/>
      <c r="AQ103" s="301"/>
      <c r="AR103" s="301"/>
      <c r="AS103" s="301"/>
      <c r="AT103" s="301"/>
      <c r="AU103" s="301"/>
      <c r="AV103" s="301"/>
      <c r="AW103" s="301"/>
    </row>
    <row r="104" spans="2:49" ht="15">
      <c r="B104" s="1" t="s">
        <v>1011</v>
      </c>
      <c r="C104" s="4" t="s">
        <v>1011</v>
      </c>
      <c r="E104" s="26">
        <v>32.2</v>
      </c>
      <c r="F104" s="26">
        <f t="shared" si="16"/>
        <v>32.2</v>
      </c>
      <c r="G104" s="27"/>
      <c r="H104" s="27"/>
      <c r="I104" s="26">
        <v>32.2</v>
      </c>
      <c r="J104" s="28">
        <f t="shared" si="17"/>
        <v>0</v>
      </c>
      <c r="K104" s="64"/>
      <c r="L104" s="75">
        <v>32.2</v>
      </c>
      <c r="M104" s="109">
        <f>+L104</f>
        <v>32.2</v>
      </c>
      <c r="N104" s="107">
        <f aca="true" t="shared" si="26" ref="N104:N113">+M104-L104</f>
        <v>0</v>
      </c>
      <c r="O104" s="108"/>
      <c r="P104" s="102"/>
      <c r="V104" s="91" t="s">
        <v>1305</v>
      </c>
      <c r="W104" s="91" t="s">
        <v>973</v>
      </c>
      <c r="X104" s="106">
        <f>SUM(AW104)</f>
        <v>32.15</v>
      </c>
      <c r="Y104" s="224">
        <f aca="true" t="shared" si="27" ref="Y104:Y113">+X104-M104</f>
        <v>-0.05000000000000426</v>
      </c>
      <c r="Z104" s="267"/>
      <c r="AA104" s="268"/>
      <c r="AB104" s="268"/>
      <c r="AC104" s="268"/>
      <c r="AD104" s="269"/>
      <c r="AF104" t="s">
        <v>1305</v>
      </c>
      <c r="AG104">
        <v>740</v>
      </c>
      <c r="AH104" s="301">
        <v>32.15</v>
      </c>
      <c r="AI104" s="301"/>
      <c r="AJ104" s="301"/>
      <c r="AK104" s="301"/>
      <c r="AL104" s="301"/>
      <c r="AM104" s="301"/>
      <c r="AN104" s="301"/>
      <c r="AO104" s="301"/>
      <c r="AP104" s="301"/>
      <c r="AQ104" s="301"/>
      <c r="AR104" s="301"/>
      <c r="AS104" s="301"/>
      <c r="AT104" s="301"/>
      <c r="AU104" s="301"/>
      <c r="AV104" s="301"/>
      <c r="AW104" s="240">
        <f>SUM(AH104:AV104)</f>
        <v>32.15</v>
      </c>
    </row>
    <row r="105" spans="2:49" ht="15">
      <c r="B105" s="1" t="s">
        <v>1012</v>
      </c>
      <c r="C105" s="4" t="s">
        <v>1012</v>
      </c>
      <c r="E105" s="26">
        <v>48.8</v>
      </c>
      <c r="F105" s="26">
        <f t="shared" si="16"/>
        <v>48.8</v>
      </c>
      <c r="G105" s="27"/>
      <c r="H105" s="27"/>
      <c r="I105" s="26">
        <v>50.2</v>
      </c>
      <c r="J105" s="28">
        <f t="shared" si="17"/>
        <v>1.4000000000000057</v>
      </c>
      <c r="K105" s="64"/>
      <c r="L105" s="75">
        <v>50.2</v>
      </c>
      <c r="M105" s="109">
        <f aca="true" t="shared" si="28" ref="M105:M113">+L105</f>
        <v>50.2</v>
      </c>
      <c r="N105" s="107">
        <f t="shared" si="26"/>
        <v>0</v>
      </c>
      <c r="O105" s="108"/>
      <c r="P105" s="102"/>
      <c r="V105" s="91" t="s">
        <v>1306</v>
      </c>
      <c r="W105" s="91">
        <v>720</v>
      </c>
      <c r="X105" s="106">
        <f>SUM(AW105)</f>
        <v>47.59</v>
      </c>
      <c r="Y105" s="224">
        <f t="shared" si="27"/>
        <v>-2.6099999999999994</v>
      </c>
      <c r="Z105" s="270"/>
      <c r="AA105" s="64"/>
      <c r="AB105" s="64"/>
      <c r="AC105" s="64"/>
      <c r="AD105" s="271"/>
      <c r="AF105" t="s">
        <v>1306</v>
      </c>
      <c r="AG105">
        <v>720</v>
      </c>
      <c r="AH105" s="301"/>
      <c r="AI105" s="301"/>
      <c r="AJ105" s="301">
        <v>47.59</v>
      </c>
      <c r="AK105" s="301"/>
      <c r="AL105" s="301"/>
      <c r="AM105" s="301"/>
      <c r="AN105" s="301"/>
      <c r="AO105" s="301"/>
      <c r="AP105" s="301"/>
      <c r="AQ105" s="301"/>
      <c r="AR105" s="301"/>
      <c r="AS105" s="301"/>
      <c r="AT105" s="301"/>
      <c r="AU105" s="301"/>
      <c r="AV105" s="301"/>
      <c r="AW105" s="240">
        <f>SUM(AH105:AV105)</f>
        <v>47.59</v>
      </c>
    </row>
    <row r="106" spans="2:50" ht="15">
      <c r="B106" s="1" t="s">
        <v>1013</v>
      </c>
      <c r="C106" s="4" t="s">
        <v>1013</v>
      </c>
      <c r="E106" s="26">
        <v>161</v>
      </c>
      <c r="F106" s="26">
        <f t="shared" si="16"/>
        <v>161</v>
      </c>
      <c r="G106" s="27"/>
      <c r="H106" s="27"/>
      <c r="I106" s="26">
        <v>161.3</v>
      </c>
      <c r="J106" s="28">
        <f t="shared" si="17"/>
        <v>0.30000000000001137</v>
      </c>
      <c r="K106" s="64"/>
      <c r="L106" s="75">
        <v>161.3</v>
      </c>
      <c r="M106" s="109">
        <f t="shared" si="28"/>
        <v>161.3</v>
      </c>
      <c r="N106" s="107">
        <f t="shared" si="26"/>
        <v>0</v>
      </c>
      <c r="O106" s="108"/>
      <c r="P106" s="102"/>
      <c r="V106" s="91" t="s">
        <v>1307</v>
      </c>
      <c r="W106" s="91" t="s">
        <v>1041</v>
      </c>
      <c r="X106" s="106">
        <f>SUM(AW106)</f>
        <v>162.29000000000002</v>
      </c>
      <c r="Y106" s="224">
        <f t="shared" si="27"/>
        <v>0.9900000000000091</v>
      </c>
      <c r="Z106" s="270"/>
      <c r="AA106" s="64"/>
      <c r="AB106" s="64"/>
      <c r="AC106" s="64"/>
      <c r="AD106" s="271"/>
      <c r="AF106" t="s">
        <v>1307</v>
      </c>
      <c r="AG106">
        <v>730</v>
      </c>
      <c r="AH106" s="301"/>
      <c r="AI106" s="301"/>
      <c r="AJ106" s="301">
        <v>86.54</v>
      </c>
      <c r="AK106" s="301">
        <v>1.3</v>
      </c>
      <c r="AL106" s="301">
        <v>74.45</v>
      </c>
      <c r="AM106" s="301"/>
      <c r="AN106" s="301"/>
      <c r="AO106" s="301"/>
      <c r="AP106" s="301"/>
      <c r="AQ106" s="301"/>
      <c r="AR106" s="301"/>
      <c r="AS106" s="301"/>
      <c r="AT106" s="301"/>
      <c r="AU106" s="301"/>
      <c r="AV106" s="301"/>
      <c r="AW106" s="240">
        <f>SUM(AH106:AV106)</f>
        <v>162.29000000000002</v>
      </c>
      <c r="AX106" s="17"/>
    </row>
    <row r="107" spans="3:49" ht="15">
      <c r="C107" s="4" t="s">
        <v>1014</v>
      </c>
      <c r="E107" s="26"/>
      <c r="F107" s="26">
        <f t="shared" si="16"/>
        <v>0</v>
      </c>
      <c r="G107" s="27"/>
      <c r="H107" s="27"/>
      <c r="I107" s="26"/>
      <c r="J107" s="28">
        <f t="shared" si="17"/>
        <v>0</v>
      </c>
      <c r="K107" s="64"/>
      <c r="L107" s="75"/>
      <c r="M107" s="109"/>
      <c r="N107" s="107">
        <f t="shared" si="26"/>
        <v>0</v>
      </c>
      <c r="O107" s="108"/>
      <c r="P107" s="102"/>
      <c r="X107" s="166"/>
      <c r="Y107" s="224">
        <f t="shared" si="27"/>
        <v>0</v>
      </c>
      <c r="Z107" s="270"/>
      <c r="AA107" s="64"/>
      <c r="AB107" s="64"/>
      <c r="AC107" s="64"/>
      <c r="AD107" s="271"/>
      <c r="AF107"/>
      <c r="AG107"/>
      <c r="AH107" s="301"/>
      <c r="AI107" s="301"/>
      <c r="AJ107" s="301"/>
      <c r="AK107" s="301"/>
      <c r="AL107" s="301"/>
      <c r="AM107" s="301"/>
      <c r="AN107" s="301"/>
      <c r="AO107" s="301"/>
      <c r="AP107" s="301"/>
      <c r="AQ107" s="301"/>
      <c r="AR107" s="301"/>
      <c r="AS107" s="301"/>
      <c r="AT107" s="301"/>
      <c r="AU107" s="301"/>
      <c r="AV107" s="301"/>
      <c r="AW107" s="301"/>
    </row>
    <row r="108" spans="2:49" ht="15">
      <c r="B108" s="1" t="s">
        <v>1014</v>
      </c>
      <c r="D108" s="1" t="s">
        <v>973</v>
      </c>
      <c r="E108" s="26">
        <v>148</v>
      </c>
      <c r="F108" s="26">
        <f t="shared" si="16"/>
        <v>148</v>
      </c>
      <c r="G108" s="27"/>
      <c r="H108" s="27"/>
      <c r="I108" s="61">
        <v>152.55</v>
      </c>
      <c r="J108" s="28">
        <f t="shared" si="17"/>
        <v>4.550000000000011</v>
      </c>
      <c r="K108" s="64"/>
      <c r="L108" s="76">
        <v>152.55</v>
      </c>
      <c r="M108" s="109">
        <f t="shared" si="28"/>
        <v>152.55</v>
      </c>
      <c r="N108" s="107">
        <f t="shared" si="26"/>
        <v>0</v>
      </c>
      <c r="O108" s="108"/>
      <c r="P108" s="102"/>
      <c r="V108" s="91" t="s">
        <v>1308</v>
      </c>
      <c r="W108" s="91" t="s">
        <v>973</v>
      </c>
      <c r="X108" s="106">
        <f>SUM(AW108)</f>
        <v>152.71</v>
      </c>
      <c r="Y108" s="224">
        <f t="shared" si="27"/>
        <v>0.1599999999999966</v>
      </c>
      <c r="Z108" s="270"/>
      <c r="AA108" s="64"/>
      <c r="AB108" s="64"/>
      <c r="AC108" s="64"/>
      <c r="AD108" s="271"/>
      <c r="AF108" t="s">
        <v>1308</v>
      </c>
      <c r="AG108">
        <v>740</v>
      </c>
      <c r="AH108" s="301"/>
      <c r="AI108" s="301">
        <v>89.67</v>
      </c>
      <c r="AJ108" s="301">
        <v>63.04</v>
      </c>
      <c r="AK108" s="301"/>
      <c r="AL108" s="301"/>
      <c r="AM108" s="301"/>
      <c r="AN108" s="301"/>
      <c r="AO108" s="301"/>
      <c r="AP108" s="301"/>
      <c r="AQ108" s="301"/>
      <c r="AR108" s="301"/>
      <c r="AS108" s="301"/>
      <c r="AT108" s="301"/>
      <c r="AU108" s="301"/>
      <c r="AV108" s="301"/>
      <c r="AW108" s="240">
        <f>SUM(AH108:AV108)</f>
        <v>152.71</v>
      </c>
    </row>
    <row r="109" spans="2:49" ht="15">
      <c r="B109" s="1" t="s">
        <v>1014</v>
      </c>
      <c r="D109" s="1" t="s">
        <v>974</v>
      </c>
      <c r="E109" s="26">
        <v>281.6</v>
      </c>
      <c r="F109" s="26">
        <f t="shared" si="16"/>
        <v>281.6</v>
      </c>
      <c r="G109" s="27"/>
      <c r="H109" s="27"/>
      <c r="I109" s="61">
        <v>281.57</v>
      </c>
      <c r="J109" s="28">
        <f t="shared" si="17"/>
        <v>-0.03000000000002956</v>
      </c>
      <c r="K109" s="64"/>
      <c r="L109" s="76">
        <v>281.57</v>
      </c>
      <c r="M109" s="109">
        <f t="shared" si="28"/>
        <v>281.57</v>
      </c>
      <c r="N109" s="107">
        <f t="shared" si="26"/>
        <v>0</v>
      </c>
      <c r="O109" s="108"/>
      <c r="P109" s="102"/>
      <c r="V109" s="91" t="s">
        <v>1308</v>
      </c>
      <c r="W109" s="91" t="s">
        <v>974</v>
      </c>
      <c r="X109" s="106">
        <f>SUM(AW109)</f>
        <v>312.58000000000004</v>
      </c>
      <c r="Y109" s="224">
        <f t="shared" si="27"/>
        <v>31.010000000000048</v>
      </c>
      <c r="Z109" s="270"/>
      <c r="AA109" s="64"/>
      <c r="AB109" s="64"/>
      <c r="AC109" s="64"/>
      <c r="AD109" s="271"/>
      <c r="AF109" t="s">
        <v>1308</v>
      </c>
      <c r="AG109">
        <v>741</v>
      </c>
      <c r="AH109" s="301">
        <v>164</v>
      </c>
      <c r="AI109" s="301">
        <v>148.58</v>
      </c>
      <c r="AJ109" s="301"/>
      <c r="AK109" s="301"/>
      <c r="AL109" s="301"/>
      <c r="AM109" s="301"/>
      <c r="AN109" s="301"/>
      <c r="AO109" s="301"/>
      <c r="AP109" s="301"/>
      <c r="AQ109" s="301"/>
      <c r="AR109" s="301"/>
      <c r="AS109" s="301"/>
      <c r="AT109" s="301"/>
      <c r="AU109" s="301"/>
      <c r="AV109" s="301"/>
      <c r="AW109" s="240">
        <f>SUM(AH109:AV109)</f>
        <v>312.58000000000004</v>
      </c>
    </row>
    <row r="110" spans="2:49" ht="15">
      <c r="B110" s="1" t="s">
        <v>1014</v>
      </c>
      <c r="D110" s="1" t="s">
        <v>975</v>
      </c>
      <c r="E110" s="26">
        <v>1194.2</v>
      </c>
      <c r="F110" s="26">
        <f t="shared" si="16"/>
        <v>1194.2</v>
      </c>
      <c r="G110" s="27"/>
      <c r="H110" s="27"/>
      <c r="I110" s="61">
        <v>1068.15</v>
      </c>
      <c r="J110" s="28">
        <f t="shared" si="17"/>
        <v>-126.04999999999995</v>
      </c>
      <c r="K110" s="64"/>
      <c r="L110" s="76">
        <v>1068.15</v>
      </c>
      <c r="M110" s="109">
        <f t="shared" si="28"/>
        <v>1068.15</v>
      </c>
      <c r="N110" s="107">
        <f t="shared" si="26"/>
        <v>0</v>
      </c>
      <c r="O110" s="108"/>
      <c r="P110" s="102"/>
      <c r="V110" s="91" t="s">
        <v>1308</v>
      </c>
      <c r="W110" s="91" t="s">
        <v>975</v>
      </c>
      <c r="X110" s="106">
        <f>SUM(AW110)</f>
        <v>1099.48</v>
      </c>
      <c r="Y110" s="224">
        <f t="shared" si="27"/>
        <v>31.329999999999927</v>
      </c>
      <c r="Z110" s="270"/>
      <c r="AA110" s="64"/>
      <c r="AB110" s="64"/>
      <c r="AC110" s="64"/>
      <c r="AD110" s="271"/>
      <c r="AF110" t="s">
        <v>1308</v>
      </c>
      <c r="AG110">
        <v>742</v>
      </c>
      <c r="AH110" s="301"/>
      <c r="AI110" s="301"/>
      <c r="AJ110" s="301">
        <v>109.97</v>
      </c>
      <c r="AK110" s="301">
        <v>70.99</v>
      </c>
      <c r="AL110" s="301">
        <v>176.08</v>
      </c>
      <c r="AM110" s="301">
        <v>489.11</v>
      </c>
      <c r="AN110" s="301"/>
      <c r="AO110" s="301"/>
      <c r="AP110" s="301"/>
      <c r="AQ110" s="301"/>
      <c r="AR110" s="301"/>
      <c r="AS110" s="301"/>
      <c r="AT110" s="301"/>
      <c r="AU110" s="301"/>
      <c r="AV110" s="301">
        <v>253.33</v>
      </c>
      <c r="AW110" s="240">
        <f>SUM(AH110:AV110)</f>
        <v>1099.48</v>
      </c>
    </row>
    <row r="111" spans="3:49" ht="15">
      <c r="C111" s="4" t="s">
        <v>1015</v>
      </c>
      <c r="E111" s="26"/>
      <c r="F111" s="26">
        <f t="shared" si="16"/>
        <v>0</v>
      </c>
      <c r="G111" s="27"/>
      <c r="H111" s="27"/>
      <c r="I111" s="26"/>
      <c r="J111" s="28">
        <f t="shared" si="17"/>
        <v>0</v>
      </c>
      <c r="K111" s="64"/>
      <c r="L111" s="75"/>
      <c r="M111" s="109">
        <f t="shared" si="28"/>
        <v>0</v>
      </c>
      <c r="N111" s="107">
        <f t="shared" si="26"/>
        <v>0</v>
      </c>
      <c r="O111" s="108"/>
      <c r="P111" s="102"/>
      <c r="X111" s="166"/>
      <c r="Y111" s="224">
        <f t="shared" si="27"/>
        <v>0</v>
      </c>
      <c r="Z111" s="270"/>
      <c r="AA111" s="64"/>
      <c r="AB111" s="64"/>
      <c r="AC111" s="64"/>
      <c r="AD111" s="271"/>
      <c r="AF111"/>
      <c r="AG111"/>
      <c r="AH111" s="301"/>
      <c r="AI111" s="301"/>
      <c r="AJ111" s="301"/>
      <c r="AK111" s="301"/>
      <c r="AL111" s="301"/>
      <c r="AM111" s="301"/>
      <c r="AN111" s="301"/>
      <c r="AO111" s="301"/>
      <c r="AP111" s="301"/>
      <c r="AQ111" s="301"/>
      <c r="AR111" s="301"/>
      <c r="AS111" s="301"/>
      <c r="AT111" s="301"/>
      <c r="AU111" s="301"/>
      <c r="AV111" s="301"/>
      <c r="AW111" s="301"/>
    </row>
    <row r="112" spans="2:49" ht="15">
      <c r="B112" s="1" t="s">
        <v>1015</v>
      </c>
      <c r="D112" s="1" t="s">
        <v>976</v>
      </c>
      <c r="E112" s="26">
        <v>2184.9</v>
      </c>
      <c r="F112" s="26">
        <f t="shared" si="16"/>
        <v>2184.9</v>
      </c>
      <c r="G112" s="27"/>
      <c r="H112" s="27"/>
      <c r="I112" s="61">
        <v>2238.93</v>
      </c>
      <c r="J112" s="28">
        <f t="shared" si="17"/>
        <v>54.029999999999745</v>
      </c>
      <c r="K112" s="64"/>
      <c r="L112" s="76">
        <v>2238.93</v>
      </c>
      <c r="M112" s="109">
        <f t="shared" si="28"/>
        <v>2238.93</v>
      </c>
      <c r="N112" s="107">
        <f t="shared" si="26"/>
        <v>0</v>
      </c>
      <c r="O112" s="108"/>
      <c r="P112" s="102"/>
      <c r="V112" s="91" t="s">
        <v>1309</v>
      </c>
      <c r="W112" s="91" t="s">
        <v>976</v>
      </c>
      <c r="X112" s="106">
        <f>SUM(AW112)</f>
        <v>2365.71</v>
      </c>
      <c r="Y112" s="224">
        <f t="shared" si="27"/>
        <v>126.7800000000002</v>
      </c>
      <c r="Z112" s="270"/>
      <c r="AA112" s="64"/>
      <c r="AB112" s="64"/>
      <c r="AC112" s="64"/>
      <c r="AD112" s="271"/>
      <c r="AF112" t="s">
        <v>1309</v>
      </c>
      <c r="AG112">
        <v>750</v>
      </c>
      <c r="AH112" s="301"/>
      <c r="AI112" s="301"/>
      <c r="AJ112" s="301"/>
      <c r="AK112" s="301">
        <v>57.17</v>
      </c>
      <c r="AL112" s="301"/>
      <c r="AM112" s="301">
        <v>1619.2</v>
      </c>
      <c r="AN112" s="301"/>
      <c r="AO112" s="301"/>
      <c r="AP112" s="301"/>
      <c r="AQ112" s="301"/>
      <c r="AR112" s="301"/>
      <c r="AS112" s="301"/>
      <c r="AT112" s="301"/>
      <c r="AU112" s="301"/>
      <c r="AV112" s="301">
        <v>689.34</v>
      </c>
      <c r="AW112" s="240">
        <f>SUM(AH112:AV112)</f>
        <v>2365.71</v>
      </c>
    </row>
    <row r="113" spans="1:50" s="17" customFormat="1" ht="19.5">
      <c r="A113" s="1"/>
      <c r="B113" s="1" t="s">
        <v>1016</v>
      </c>
      <c r="C113" s="4" t="s">
        <v>1016</v>
      </c>
      <c r="D113" s="1"/>
      <c r="E113" s="34">
        <v>223.7</v>
      </c>
      <c r="F113" s="34">
        <f aca="true" t="shared" si="29" ref="F113:F121">+G113+E113</f>
        <v>223.7</v>
      </c>
      <c r="G113" s="41"/>
      <c r="H113" s="41"/>
      <c r="I113" s="63">
        <v>222.99</v>
      </c>
      <c r="J113" s="36">
        <f aca="true" t="shared" si="30" ref="J113:J124">+I113-F113</f>
        <v>-0.7099999999999795</v>
      </c>
      <c r="K113" s="64"/>
      <c r="L113" s="84">
        <v>222.99</v>
      </c>
      <c r="M113" s="110">
        <f t="shared" si="28"/>
        <v>222.99</v>
      </c>
      <c r="N113" s="107">
        <f t="shared" si="26"/>
        <v>0</v>
      </c>
      <c r="O113" s="108"/>
      <c r="P113" s="122"/>
      <c r="Q113" s="123"/>
      <c r="R113" s="124"/>
      <c r="S113" s="123"/>
      <c r="T113" s="123"/>
      <c r="U113" s="123"/>
      <c r="V113" s="91" t="s">
        <v>1310</v>
      </c>
      <c r="W113" s="91"/>
      <c r="X113" s="167">
        <f>SUM(AW113)</f>
        <v>238.25</v>
      </c>
      <c r="Y113" s="225">
        <f t="shared" si="27"/>
        <v>15.259999999999991</v>
      </c>
      <c r="Z113" s="270"/>
      <c r="AA113" s="64"/>
      <c r="AB113" s="64"/>
      <c r="AC113" s="64"/>
      <c r="AD113" s="271"/>
      <c r="AE113" s="3"/>
      <c r="AF113" t="s">
        <v>1310</v>
      </c>
      <c r="AG113"/>
      <c r="AH113" s="301"/>
      <c r="AI113" s="301"/>
      <c r="AJ113" s="301"/>
      <c r="AK113" s="301"/>
      <c r="AL113" s="301"/>
      <c r="AM113" s="301">
        <v>176.77</v>
      </c>
      <c r="AN113" s="301"/>
      <c r="AO113" s="301"/>
      <c r="AP113" s="301"/>
      <c r="AQ113" s="301"/>
      <c r="AR113" s="301"/>
      <c r="AS113" s="301"/>
      <c r="AT113" s="301"/>
      <c r="AU113" s="301"/>
      <c r="AV113" s="301">
        <v>61.48</v>
      </c>
      <c r="AW113" s="240">
        <f>SUM(AH113:AV113)</f>
        <v>238.25</v>
      </c>
      <c r="AX113" s="1"/>
    </row>
    <row r="114" spans="1:49" ht="26.25">
      <c r="A114" s="17"/>
      <c r="B114" s="17"/>
      <c r="C114" s="18"/>
      <c r="D114" s="19" t="s">
        <v>1063</v>
      </c>
      <c r="E114" s="20">
        <f>SUM(E104:E113)</f>
        <v>4274.400000000001</v>
      </c>
      <c r="F114" s="20">
        <f>SUM(F104:F113)</f>
        <v>4274.400000000001</v>
      </c>
      <c r="G114" s="29"/>
      <c r="H114" s="29"/>
      <c r="I114" s="20">
        <f>SUM(I104:I113)</f>
        <v>4207.889999999999</v>
      </c>
      <c r="J114" s="22">
        <f>SUM(J104:J113)</f>
        <v>-66.51000000000019</v>
      </c>
      <c r="K114" s="69"/>
      <c r="L114" s="83">
        <f>SUM(L104:L113)</f>
        <v>4207.889999999999</v>
      </c>
      <c r="M114" s="125">
        <f>SUM(M104:M113)</f>
        <v>4207.889999999999</v>
      </c>
      <c r="N114" s="126">
        <f>SUM(N104:N113)</f>
        <v>0</v>
      </c>
      <c r="O114" s="127"/>
      <c r="P114" s="102"/>
      <c r="X114" s="125">
        <f>SUM(X104:X113)</f>
        <v>4410.76</v>
      </c>
      <c r="Y114" s="224">
        <f>SUM(Y104:Y113)</f>
        <v>202.87000000000018</v>
      </c>
      <c r="Z114" s="272" t="s">
        <v>1732</v>
      </c>
      <c r="AA114" s="273">
        <v>173</v>
      </c>
      <c r="AB114" s="273"/>
      <c r="AC114" s="273">
        <v>30</v>
      </c>
      <c r="AD114" s="274">
        <f>SUM(AA104:AC114)</f>
        <v>203</v>
      </c>
      <c r="AF114"/>
      <c r="AG114"/>
      <c r="AH114" s="301"/>
      <c r="AI114" s="301"/>
      <c r="AJ114" s="301"/>
      <c r="AK114" s="301"/>
      <c r="AL114" s="301"/>
      <c r="AM114" s="301"/>
      <c r="AN114" s="301"/>
      <c r="AO114" s="301"/>
      <c r="AP114" s="301"/>
      <c r="AQ114" s="301"/>
      <c r="AR114" s="301"/>
      <c r="AS114" s="301"/>
      <c r="AT114" s="301"/>
      <c r="AU114" s="301"/>
      <c r="AV114" s="301"/>
      <c r="AW114" s="301"/>
    </row>
    <row r="115" spans="2:49" ht="51.75">
      <c r="B115" s="1" t="s">
        <v>1017</v>
      </c>
      <c r="C115" s="4" t="s">
        <v>1017</v>
      </c>
      <c r="E115" s="26">
        <v>3556.8</v>
      </c>
      <c r="F115" s="26">
        <f>+G115+E115</f>
        <v>3556.8</v>
      </c>
      <c r="G115" s="27"/>
      <c r="H115" s="27"/>
      <c r="I115" s="26">
        <v>3450.278</v>
      </c>
      <c r="J115" s="28">
        <f t="shared" si="30"/>
        <v>-106.52200000000039</v>
      </c>
      <c r="K115" s="64" t="s">
        <v>1052</v>
      </c>
      <c r="L115" s="75">
        <v>3450.278</v>
      </c>
      <c r="M115" s="109">
        <v>3596</v>
      </c>
      <c r="N115" s="112">
        <f>+M115-L115</f>
        <v>145.7220000000002</v>
      </c>
      <c r="O115" s="113" t="s">
        <v>1270</v>
      </c>
      <c r="P115" s="102"/>
      <c r="V115" s="91" t="s">
        <v>1311</v>
      </c>
      <c r="W115" s="91" t="s">
        <v>1042</v>
      </c>
      <c r="X115" s="106">
        <f>SUM(AW115)</f>
        <v>4508.74</v>
      </c>
      <c r="Y115" s="224">
        <f>+X115-M115</f>
        <v>912.7399999999998</v>
      </c>
      <c r="Z115" s="267" t="s">
        <v>1733</v>
      </c>
      <c r="AA115" s="268">
        <v>950</v>
      </c>
      <c r="AB115" s="268">
        <v>-37</v>
      </c>
      <c r="AC115" s="268"/>
      <c r="AD115" s="269">
        <f>SUM(AA115:AC115)</f>
        <v>913</v>
      </c>
      <c r="AF115" t="s">
        <v>1311</v>
      </c>
      <c r="AG115">
        <v>810</v>
      </c>
      <c r="AH115" s="301">
        <v>445.94</v>
      </c>
      <c r="AI115" s="301">
        <v>961.12</v>
      </c>
      <c r="AJ115" s="301">
        <v>787.86</v>
      </c>
      <c r="AK115" s="301">
        <v>771.81</v>
      </c>
      <c r="AL115" s="301">
        <v>732.59</v>
      </c>
      <c r="AM115" s="301">
        <v>612.89</v>
      </c>
      <c r="AN115" s="301"/>
      <c r="AO115" s="301"/>
      <c r="AP115" s="301"/>
      <c r="AQ115" s="301"/>
      <c r="AR115" s="301"/>
      <c r="AS115" s="301"/>
      <c r="AT115" s="301"/>
      <c r="AU115" s="301"/>
      <c r="AV115" s="301">
        <v>196.53</v>
      </c>
      <c r="AW115" s="240">
        <f>SUM(AH115:AV115)</f>
        <v>4508.74</v>
      </c>
    </row>
    <row r="116" spans="2:49" ht="64.5">
      <c r="B116" s="1" t="s">
        <v>1018</v>
      </c>
      <c r="C116" s="4" t="s">
        <v>1018</v>
      </c>
      <c r="D116" s="4"/>
      <c r="E116" s="40">
        <v>4013.7</v>
      </c>
      <c r="F116" s="26">
        <f>+G116+E116+0.8</f>
        <v>4207.5</v>
      </c>
      <c r="G116" s="51">
        <v>193</v>
      </c>
      <c r="H116" s="57" t="s">
        <v>1031</v>
      </c>
      <c r="I116" s="26">
        <v>4367.5</v>
      </c>
      <c r="J116" s="28">
        <f t="shared" si="30"/>
        <v>160</v>
      </c>
      <c r="K116" s="64"/>
      <c r="L116" s="75">
        <v>4367.5</v>
      </c>
      <c r="M116" s="109">
        <v>4426</v>
      </c>
      <c r="N116" s="112">
        <f>+M116-L116</f>
        <v>58.5</v>
      </c>
      <c r="O116" s="113" t="s">
        <v>1271</v>
      </c>
      <c r="P116" s="102"/>
      <c r="V116" s="91" t="s">
        <v>1312</v>
      </c>
      <c r="W116" s="91" t="s">
        <v>1043</v>
      </c>
      <c r="X116" s="106">
        <f>SUM(AW116)</f>
        <v>5310.880000000001</v>
      </c>
      <c r="Y116" s="224">
        <f>+X116-M116</f>
        <v>884.880000000001</v>
      </c>
      <c r="Z116" s="270" t="s">
        <v>2535</v>
      </c>
      <c r="AA116" s="64">
        <v>563</v>
      </c>
      <c r="AB116" s="284">
        <v>322</v>
      </c>
      <c r="AC116" s="64"/>
      <c r="AD116" s="285">
        <f>SUM(AA116:AC116)</f>
        <v>885</v>
      </c>
      <c r="AF116" t="s">
        <v>1312</v>
      </c>
      <c r="AG116">
        <v>820</v>
      </c>
      <c r="AH116" s="301">
        <v>518.9</v>
      </c>
      <c r="AI116" s="301">
        <v>1230.92</v>
      </c>
      <c r="AJ116" s="301">
        <v>1203.38</v>
      </c>
      <c r="AK116" s="301">
        <v>1332.9</v>
      </c>
      <c r="AL116" s="301">
        <v>518.55</v>
      </c>
      <c r="AM116" s="301">
        <v>396.17</v>
      </c>
      <c r="AN116" s="301"/>
      <c r="AO116" s="301"/>
      <c r="AP116" s="301"/>
      <c r="AQ116" s="301"/>
      <c r="AR116" s="301"/>
      <c r="AS116" s="301"/>
      <c r="AT116" s="301"/>
      <c r="AU116" s="301"/>
      <c r="AV116" s="301">
        <v>110.06</v>
      </c>
      <c r="AW116" s="240">
        <f>SUM(AH116:AV116)</f>
        <v>5310.880000000001</v>
      </c>
    </row>
    <row r="117" spans="2:50" ht="15">
      <c r="B117" s="1" t="s">
        <v>1019</v>
      </c>
      <c r="C117" s="4" t="s">
        <v>1019</v>
      </c>
      <c r="E117" s="26">
        <v>412.2</v>
      </c>
      <c r="F117" s="26">
        <f t="shared" si="29"/>
        <v>412.2</v>
      </c>
      <c r="G117" s="27"/>
      <c r="H117" s="27"/>
      <c r="I117" s="26">
        <v>412.47</v>
      </c>
      <c r="J117" s="28">
        <f t="shared" si="30"/>
        <v>0.27000000000003865</v>
      </c>
      <c r="K117" s="64"/>
      <c r="L117" s="85">
        <v>470.17</v>
      </c>
      <c r="M117" s="109">
        <v>470.17</v>
      </c>
      <c r="N117" s="107">
        <f>+M117-L117</f>
        <v>0</v>
      </c>
      <c r="O117" s="108"/>
      <c r="P117" s="102"/>
      <c r="V117" s="91" t="s">
        <v>1313</v>
      </c>
      <c r="W117" s="91" t="s">
        <v>1044</v>
      </c>
      <c r="X117" s="106">
        <f>SUM(AW117)</f>
        <v>469.93</v>
      </c>
      <c r="Y117" s="224">
        <f>+X117-M117</f>
        <v>-0.2400000000000091</v>
      </c>
      <c r="Z117" s="270"/>
      <c r="AA117" s="64"/>
      <c r="AB117" s="64"/>
      <c r="AC117" s="64"/>
      <c r="AD117" s="271"/>
      <c r="AF117" t="s">
        <v>1313</v>
      </c>
      <c r="AG117">
        <v>840</v>
      </c>
      <c r="AH117" s="301">
        <v>251.25</v>
      </c>
      <c r="AI117" s="301">
        <v>218.68</v>
      </c>
      <c r="AJ117" s="301"/>
      <c r="AK117" s="301"/>
      <c r="AL117" s="301"/>
      <c r="AM117" s="301"/>
      <c r="AN117" s="301"/>
      <c r="AO117" s="301"/>
      <c r="AP117" s="301"/>
      <c r="AQ117" s="301"/>
      <c r="AR117" s="301"/>
      <c r="AS117" s="301"/>
      <c r="AT117" s="301"/>
      <c r="AU117" s="301"/>
      <c r="AV117" s="301"/>
      <c r="AW117" s="240">
        <f>SUM(AH117:AV117)</f>
        <v>469.93</v>
      </c>
      <c r="AX117" s="17"/>
    </row>
    <row r="118" spans="1:50" s="17" customFormat="1" ht="19.5">
      <c r="A118" s="1"/>
      <c r="B118" s="1" t="s">
        <v>1020</v>
      </c>
      <c r="C118" s="4" t="s">
        <v>1020</v>
      </c>
      <c r="D118" s="1"/>
      <c r="E118" s="34">
        <v>1220.1</v>
      </c>
      <c r="F118" s="34">
        <f t="shared" si="29"/>
        <v>1220.1</v>
      </c>
      <c r="G118" s="41">
        <v>0</v>
      </c>
      <c r="H118" s="41"/>
      <c r="I118" s="34">
        <v>1220.68</v>
      </c>
      <c r="J118" s="36">
        <f t="shared" si="30"/>
        <v>0.5800000000001546</v>
      </c>
      <c r="K118" s="64"/>
      <c r="L118" s="81">
        <v>1220.68</v>
      </c>
      <c r="M118" s="110">
        <v>1220.68</v>
      </c>
      <c r="N118" s="107">
        <f>+M118-L118</f>
        <v>0</v>
      </c>
      <c r="O118" s="108"/>
      <c r="P118" s="122"/>
      <c r="Q118" s="123"/>
      <c r="R118" s="124"/>
      <c r="S118" s="123"/>
      <c r="T118" s="123"/>
      <c r="U118" s="123"/>
      <c r="V118" s="91" t="s">
        <v>1314</v>
      </c>
      <c r="W118" s="91"/>
      <c r="X118" s="167">
        <f>SUM(AW118)</f>
        <v>1189.25</v>
      </c>
      <c r="Y118" s="225">
        <f>+X118-M118</f>
        <v>-31.430000000000064</v>
      </c>
      <c r="Z118" s="270"/>
      <c r="AA118" s="64">
        <v>90</v>
      </c>
      <c r="AB118" s="284">
        <v>-121</v>
      </c>
      <c r="AC118" s="64"/>
      <c r="AD118" s="285">
        <f>SUM(AA118:AC118)</f>
        <v>-31</v>
      </c>
      <c r="AE118" s="3"/>
      <c r="AF118" t="s">
        <v>1314</v>
      </c>
      <c r="AG118"/>
      <c r="AH118" s="301"/>
      <c r="AI118" s="301"/>
      <c r="AJ118" s="301"/>
      <c r="AK118" s="301"/>
      <c r="AL118" s="301"/>
      <c r="AM118" s="301">
        <v>353.37</v>
      </c>
      <c r="AN118" s="301"/>
      <c r="AO118" s="301"/>
      <c r="AP118" s="301"/>
      <c r="AQ118" s="301"/>
      <c r="AR118" s="301"/>
      <c r="AS118" s="301"/>
      <c r="AT118" s="301"/>
      <c r="AU118" s="301"/>
      <c r="AV118" s="301">
        <v>835.88</v>
      </c>
      <c r="AW118" s="240">
        <f>SUM(AH118:AV118)</f>
        <v>1189.25</v>
      </c>
      <c r="AX118" s="1"/>
    </row>
    <row r="119" spans="3:50" s="17" customFormat="1" ht="15">
      <c r="C119" s="18"/>
      <c r="D119" s="19" t="s">
        <v>1064</v>
      </c>
      <c r="E119" s="20">
        <f>SUM(E115:E118)</f>
        <v>9202.8</v>
      </c>
      <c r="F119" s="20">
        <f>SUM(F115:F118)</f>
        <v>9396.6</v>
      </c>
      <c r="G119" s="21">
        <f>SUM(G115:G118)</f>
        <v>193</v>
      </c>
      <c r="H119" s="29"/>
      <c r="I119" s="20">
        <f>SUM(I115:I118)</f>
        <v>9450.928</v>
      </c>
      <c r="J119" s="22">
        <f>SUM(J115:J118)</f>
        <v>54.327999999999804</v>
      </c>
      <c r="K119" s="69"/>
      <c r="L119" s="83">
        <f>SUM(L115:L118)</f>
        <v>9508.628</v>
      </c>
      <c r="M119" s="125">
        <f>SUM(M115:M118)</f>
        <v>9712.85</v>
      </c>
      <c r="N119" s="132">
        <f>SUM(N115:N118)</f>
        <v>204.2220000000002</v>
      </c>
      <c r="O119" s="127"/>
      <c r="P119" s="122"/>
      <c r="Q119" s="123"/>
      <c r="R119" s="124"/>
      <c r="S119" s="123"/>
      <c r="T119" s="123"/>
      <c r="U119" s="123"/>
      <c r="V119" s="123"/>
      <c r="W119" s="123"/>
      <c r="X119" s="125">
        <f>SUM(X115:X118)</f>
        <v>11478.800000000001</v>
      </c>
      <c r="Y119" s="224">
        <f>SUM(Y115:Y118)</f>
        <v>1765.9500000000007</v>
      </c>
      <c r="Z119" s="272"/>
      <c r="AA119" s="273"/>
      <c r="AB119" s="273"/>
      <c r="AC119" s="273"/>
      <c r="AD119" s="274"/>
      <c r="AE119" s="3"/>
      <c r="AF119"/>
      <c r="AG119"/>
      <c r="AH119" s="301"/>
      <c r="AI119" s="301"/>
      <c r="AJ119" s="301"/>
      <c r="AK119" s="301"/>
      <c r="AL119" s="301"/>
      <c r="AM119" s="301"/>
      <c r="AN119" s="301"/>
      <c r="AO119" s="301"/>
      <c r="AP119" s="301"/>
      <c r="AQ119" s="301"/>
      <c r="AR119" s="301"/>
      <c r="AS119" s="301"/>
      <c r="AT119" s="301"/>
      <c r="AU119" s="301"/>
      <c r="AV119" s="301"/>
      <c r="AW119" s="301"/>
      <c r="AX119" s="1"/>
    </row>
    <row r="120" spans="1:49" ht="29.25">
      <c r="A120" s="17"/>
      <c r="B120" s="17" t="s">
        <v>977</v>
      </c>
      <c r="C120" s="18" t="s">
        <v>977</v>
      </c>
      <c r="D120" s="18"/>
      <c r="E120" s="23">
        <v>983.3</v>
      </c>
      <c r="F120" s="23">
        <f t="shared" si="29"/>
        <v>983.3</v>
      </c>
      <c r="G120" s="24"/>
      <c r="H120" s="24"/>
      <c r="I120" s="23">
        <v>1128.6</v>
      </c>
      <c r="J120" s="25">
        <f t="shared" si="30"/>
        <v>145.29999999999995</v>
      </c>
      <c r="K120" s="69" t="s">
        <v>1035</v>
      </c>
      <c r="L120" s="86">
        <v>1128.6</v>
      </c>
      <c r="M120" s="109">
        <f>+L120</f>
        <v>1128.6</v>
      </c>
      <c r="N120" s="107">
        <f>+M120-L120</f>
        <v>0</v>
      </c>
      <c r="O120" s="127"/>
      <c r="P120" s="102"/>
      <c r="V120" s="91" t="s">
        <v>1315</v>
      </c>
      <c r="W120" s="91" t="s">
        <v>977</v>
      </c>
      <c r="X120" s="106">
        <f>SUM(AW120)</f>
        <v>1576.8799999999999</v>
      </c>
      <c r="Y120" s="224">
        <f>+X120-M120</f>
        <v>448.28</v>
      </c>
      <c r="Z120" s="275" t="s">
        <v>1734</v>
      </c>
      <c r="AA120" s="276">
        <v>388</v>
      </c>
      <c r="AB120" s="276"/>
      <c r="AC120" s="276">
        <v>60</v>
      </c>
      <c r="AD120" s="277">
        <f>SUM(AA120:AC120)</f>
        <v>448</v>
      </c>
      <c r="AF120" t="s">
        <v>1315</v>
      </c>
      <c r="AG120" t="s">
        <v>1721</v>
      </c>
      <c r="AH120" s="301">
        <v>112</v>
      </c>
      <c r="AI120" s="301">
        <v>260.69</v>
      </c>
      <c r="AJ120" s="301">
        <v>350.85</v>
      </c>
      <c r="AK120" s="301">
        <v>340.47</v>
      </c>
      <c r="AL120" s="301">
        <v>340.08</v>
      </c>
      <c r="AM120" s="301">
        <v>172.79</v>
      </c>
      <c r="AN120" s="301"/>
      <c r="AO120" s="301"/>
      <c r="AP120" s="301"/>
      <c r="AQ120" s="301"/>
      <c r="AR120" s="301"/>
      <c r="AS120" s="301"/>
      <c r="AT120" s="301"/>
      <c r="AU120" s="301"/>
      <c r="AV120" s="301"/>
      <c r="AW120" s="240">
        <f>SUM(AH120:AV120)</f>
        <v>1576.8799999999999</v>
      </c>
    </row>
    <row r="121" spans="1:50" s="17" customFormat="1" ht="15">
      <c r="A121" s="1"/>
      <c r="B121" s="1"/>
      <c r="C121" s="4"/>
      <c r="D121" s="1"/>
      <c r="E121" s="26"/>
      <c r="F121" s="26">
        <f t="shared" si="29"/>
        <v>0</v>
      </c>
      <c r="G121" s="27"/>
      <c r="H121" s="27"/>
      <c r="I121" s="26"/>
      <c r="J121" s="28">
        <f t="shared" si="30"/>
        <v>0</v>
      </c>
      <c r="K121" s="64"/>
      <c r="L121" s="75"/>
      <c r="M121" s="106"/>
      <c r="N121" s="107">
        <f>+L121-I121</f>
        <v>0</v>
      </c>
      <c r="O121" s="108"/>
      <c r="P121" s="122"/>
      <c r="Q121" s="123"/>
      <c r="R121" s="124"/>
      <c r="S121" s="123"/>
      <c r="T121" s="123"/>
      <c r="U121" s="123"/>
      <c r="V121" s="123"/>
      <c r="W121" s="123"/>
      <c r="X121" s="168"/>
      <c r="Y121" s="223"/>
      <c r="Z121" s="278"/>
      <c r="AA121" s="279"/>
      <c r="AB121" s="279"/>
      <c r="AC121" s="279"/>
      <c r="AD121" s="280"/>
      <c r="AF121"/>
      <c r="AG121"/>
      <c r="AH121" s="301"/>
      <c r="AI121" s="301"/>
      <c r="AJ121" s="301"/>
      <c r="AK121" s="301"/>
      <c r="AL121" s="301"/>
      <c r="AM121" s="301"/>
      <c r="AN121" s="301"/>
      <c r="AO121" s="301"/>
      <c r="AP121" s="301"/>
      <c r="AQ121" s="301"/>
      <c r="AR121" s="301"/>
      <c r="AS121" s="301"/>
      <c r="AT121" s="301"/>
      <c r="AU121" s="301"/>
      <c r="AV121" s="301"/>
      <c r="AW121" s="301"/>
      <c r="AX121" s="1"/>
    </row>
    <row r="122" spans="1:50" ht="15">
      <c r="A122" s="17"/>
      <c r="B122" s="17" t="s">
        <v>978</v>
      </c>
      <c r="C122" s="18" t="s">
        <v>978</v>
      </c>
      <c r="D122" s="17"/>
      <c r="E122" s="23">
        <v>13454.9</v>
      </c>
      <c r="F122" s="23">
        <v>13455</v>
      </c>
      <c r="G122" s="24"/>
      <c r="H122" s="24"/>
      <c r="I122" s="61">
        <v>13052.89</v>
      </c>
      <c r="J122" s="25">
        <f t="shared" si="30"/>
        <v>-402.1100000000006</v>
      </c>
      <c r="K122" s="69"/>
      <c r="L122" s="76">
        <f>13052.89-297</f>
        <v>12755.89</v>
      </c>
      <c r="M122" s="109">
        <f>+L122-N119-N17</f>
        <v>12440.547999999999</v>
      </c>
      <c r="N122" s="133">
        <f>+M122-L122</f>
        <v>-315.34200000000055</v>
      </c>
      <c r="O122" s="127"/>
      <c r="P122" s="102"/>
      <c r="V122" s="91" t="s">
        <v>1316</v>
      </c>
      <c r="W122" s="91" t="s">
        <v>978</v>
      </c>
      <c r="X122" s="106">
        <f>SUM(AW122)</f>
        <v>12242.24</v>
      </c>
      <c r="Y122" s="224">
        <f>+X122-M122</f>
        <v>-198.30799999999908</v>
      </c>
      <c r="Z122" s="272" t="s">
        <v>2538</v>
      </c>
      <c r="AA122" s="273"/>
      <c r="AB122" s="273">
        <v>-198</v>
      </c>
      <c r="AC122" s="273"/>
      <c r="AD122" s="274">
        <f>SUM(Z121:AC122)</f>
        <v>-198</v>
      </c>
      <c r="AF122" t="s">
        <v>1316</v>
      </c>
      <c r="AG122" t="s">
        <v>1722</v>
      </c>
      <c r="AH122" s="301"/>
      <c r="AI122" s="301"/>
      <c r="AJ122" s="301">
        <v>800.24</v>
      </c>
      <c r="AK122" s="301">
        <v>3000</v>
      </c>
      <c r="AL122" s="301">
        <v>2600</v>
      </c>
      <c r="AM122" s="301">
        <v>3100</v>
      </c>
      <c r="AN122" s="301"/>
      <c r="AO122" s="301"/>
      <c r="AP122" s="301"/>
      <c r="AQ122" s="301"/>
      <c r="AR122" s="301"/>
      <c r="AS122" s="301"/>
      <c r="AT122" s="301"/>
      <c r="AU122" s="301"/>
      <c r="AV122" s="301">
        <v>2742</v>
      </c>
      <c r="AW122" s="240">
        <f>SUM(AH122:AV122)</f>
        <v>12242.24</v>
      </c>
      <c r="AX122" s="17"/>
    </row>
    <row r="123" spans="1:50" ht="18">
      <c r="A123" s="17"/>
      <c r="B123" s="17"/>
      <c r="C123" s="18"/>
      <c r="D123" s="17"/>
      <c r="E123" s="23"/>
      <c r="F123" s="23"/>
      <c r="G123" s="24"/>
      <c r="H123" s="24"/>
      <c r="I123" s="61"/>
      <c r="J123" s="25"/>
      <c r="K123" s="69"/>
      <c r="L123" s="76"/>
      <c r="M123" s="109"/>
      <c r="N123" s="133"/>
      <c r="O123" s="127"/>
      <c r="P123" s="102"/>
      <c r="X123" s="106"/>
      <c r="Y123" s="165"/>
      <c r="AA123" s="3">
        <f>SUM(AA4:AA122)</f>
        <v>5103</v>
      </c>
      <c r="AB123" s="3">
        <f>SUM(AB4:AC122)</f>
        <v>2681.38</v>
      </c>
      <c r="AC123" s="216">
        <f>SUM(AA123:AB123)</f>
        <v>7784.38</v>
      </c>
      <c r="AF123"/>
      <c r="AG123"/>
      <c r="AH123" s="259" t="s">
        <v>1357</v>
      </c>
      <c r="AI123" s="259" t="s">
        <v>1358</v>
      </c>
      <c r="AJ123" s="259" t="s">
        <v>1359</v>
      </c>
      <c r="AK123" s="259" t="s">
        <v>1360</v>
      </c>
      <c r="AL123" s="259" t="s">
        <v>1361</v>
      </c>
      <c r="AM123" s="259" t="s">
        <v>1362</v>
      </c>
      <c r="AN123" s="259"/>
      <c r="AO123" s="259"/>
      <c r="AP123" s="259"/>
      <c r="AQ123" s="259"/>
      <c r="AR123" s="259"/>
      <c r="AS123" s="259"/>
      <c r="AT123" s="259"/>
      <c r="AU123" s="259"/>
      <c r="AV123" s="259" t="s">
        <v>1363</v>
      </c>
      <c r="AW123"/>
      <c r="AX123" s="17"/>
    </row>
    <row r="124" spans="5:50" ht="27" thickBot="1">
      <c r="E124" s="26"/>
      <c r="F124" s="26"/>
      <c r="G124" s="27"/>
      <c r="H124" s="27"/>
      <c r="I124" s="26"/>
      <c r="J124" s="28">
        <f t="shared" si="30"/>
        <v>0</v>
      </c>
      <c r="K124" s="64"/>
      <c r="L124" s="75"/>
      <c r="M124" s="106"/>
      <c r="N124" s="133"/>
      <c r="O124" s="108"/>
      <c r="P124" s="102"/>
      <c r="X124" s="106"/>
      <c r="Y124" s="165"/>
      <c r="AA124" s="3" t="s">
        <v>1748</v>
      </c>
      <c r="AB124" s="3" t="s">
        <v>1738</v>
      </c>
      <c r="AD124" s="302"/>
      <c r="AE124" s="291"/>
      <c r="AF124" s="303"/>
      <c r="AG124" s="303"/>
      <c r="AH124" s="304">
        <f aca="true" t="shared" si="31" ref="AH124:AM124">SUM(AH3:AH122)</f>
        <v>6062.339999999999</v>
      </c>
      <c r="AI124" s="304">
        <f t="shared" si="31"/>
        <v>13658.240000000003</v>
      </c>
      <c r="AJ124" s="304">
        <f t="shared" si="31"/>
        <v>19038.710000000003</v>
      </c>
      <c r="AK124" s="304">
        <f t="shared" si="31"/>
        <v>18424.89</v>
      </c>
      <c r="AL124" s="304">
        <f t="shared" si="31"/>
        <v>15888.540000000003</v>
      </c>
      <c r="AM124" s="304">
        <f t="shared" si="31"/>
        <v>15848.41</v>
      </c>
      <c r="AN124" s="304"/>
      <c r="AO124" s="304"/>
      <c r="AP124" s="304"/>
      <c r="AQ124" s="304"/>
      <c r="AR124" s="304"/>
      <c r="AS124" s="304"/>
      <c r="AT124" s="304"/>
      <c r="AU124" s="304"/>
      <c r="AV124" s="304">
        <f>SUM(AV3:AV122)</f>
        <v>5208.08</v>
      </c>
      <c r="AW124" s="304">
        <f>SUM(AW3:AW122)</f>
        <v>94129.21000000002</v>
      </c>
      <c r="AX124" s="289">
        <f>SUM(AH124:AV124)</f>
        <v>94129.21000000002</v>
      </c>
    </row>
    <row r="125" spans="5:50" ht="16.5" thickBot="1">
      <c r="E125" s="16">
        <f>SUM(E122:E124,E120,E119,E114,E103,E88,E79,E59,E54,E49)</f>
        <v>86346</v>
      </c>
      <c r="F125" s="16">
        <f>SUM(F122:F124,F120,F119,F114,F103,F88,F79,F59,F54,F49)</f>
        <v>86345.9</v>
      </c>
      <c r="G125" s="16">
        <f>+F125-E125</f>
        <v>-0.10000000000582077</v>
      </c>
      <c r="H125" s="58">
        <f>SUM(H44:H122,H23:H33,H17,H10,H3)</f>
        <v>0</v>
      </c>
      <c r="I125" s="16">
        <f>SUM(I122:I124,I120,I119,I114,I103,I88,I79,I59,I54,I49)</f>
        <v>86345.71801</v>
      </c>
      <c r="J125" s="58">
        <f>SUM(J122:J124,J120,J119,J114,J103,J88,J79,J59,J54,J49)</f>
        <v>-0.1819900000009511</v>
      </c>
      <c r="K125" s="72"/>
      <c r="L125" s="87">
        <f>SUM(L122:L124,L120,L119,L114,L103,L88,L79,L59,L54,L49)</f>
        <v>86345.38801</v>
      </c>
      <c r="M125" s="87">
        <f>SUM(M122:M124,M120,M119,M114,M103,M88,M79,M59,M54,M49)</f>
        <v>86345.28801</v>
      </c>
      <c r="N125" s="58">
        <f>SUM(N122:N124,N120,N119,N114,N103,N88,N79,N59,N54,N49)+0.2</f>
        <v>0.19999999999965895</v>
      </c>
      <c r="O125" s="134"/>
      <c r="P125" s="135"/>
      <c r="X125" s="87">
        <f>SUM(X122:X124,X120,X119,X114,X103,X88,X79,X59,X54,X49)</f>
        <v>94129.20999999999</v>
      </c>
      <c r="Y125" s="171">
        <f>SUM(Y122:Y124,Y120,Y119,Y114,Y103,Y88,Y79,Y59,Y54,Y49)</f>
        <v>7783.861990000003</v>
      </c>
      <c r="AD125" s="303" t="s">
        <v>354</v>
      </c>
      <c r="AE125" s="291"/>
      <c r="AF125" s="303"/>
      <c r="AG125" s="290"/>
      <c r="AH125" s="305">
        <f>+AH124</f>
        <v>6062.339999999999</v>
      </c>
      <c r="AI125" s="306">
        <f>+AI128+AH128-AI127</f>
        <v>19720.58</v>
      </c>
      <c r="AJ125" s="306">
        <f>+AI125+AJ128</f>
        <v>37959.05</v>
      </c>
      <c r="AK125" s="306">
        <f>+AJ125+AK128</f>
        <v>53383.94</v>
      </c>
      <c r="AL125" s="306">
        <f>+AK125+AL128</f>
        <v>66672.48000000001</v>
      </c>
      <c r="AM125" s="306">
        <f>+AL125+AM128</f>
        <v>79420.89000000001</v>
      </c>
      <c r="AN125" s="306"/>
      <c r="AO125" s="306"/>
      <c r="AP125" s="306"/>
      <c r="AQ125" s="306"/>
      <c r="AR125" s="306"/>
      <c r="AS125" s="306"/>
      <c r="AT125" s="306"/>
      <c r="AU125" s="306"/>
      <c r="AV125" s="306">
        <f>+AM125+AV128</f>
        <v>81886.97000000002</v>
      </c>
      <c r="AW125" s="304"/>
      <c r="AX125" s="290"/>
    </row>
    <row r="126" spans="5:50" ht="15">
      <c r="E126" s="2"/>
      <c r="F126" s="2"/>
      <c r="G126" s="2"/>
      <c r="H126" s="2"/>
      <c r="M126" s="105" t="s">
        <v>1319</v>
      </c>
      <c r="N126" s="129"/>
      <c r="X126" s="105">
        <f>+X125-X122-26285-1500</f>
        <v>54101.96999999999</v>
      </c>
      <c r="Y126" s="139"/>
      <c r="AD126" s="303" t="s">
        <v>355</v>
      </c>
      <c r="AE126" s="291"/>
      <c r="AF126" s="303"/>
      <c r="AG126" s="290"/>
      <c r="AH126" s="305">
        <v>7900</v>
      </c>
      <c r="AI126" s="306">
        <f>+AH126+15900</f>
        <v>23800</v>
      </c>
      <c r="AJ126" s="306">
        <f>+AI126+15800+1700</f>
        <v>41300</v>
      </c>
      <c r="AK126" s="306">
        <f>+AJ126+15900</f>
        <v>57200</v>
      </c>
      <c r="AL126" s="306">
        <f>+AK126+15900</f>
        <v>73100</v>
      </c>
      <c r="AM126" s="306">
        <f>+AL126+15900</f>
        <v>89000</v>
      </c>
      <c r="AN126" s="306"/>
      <c r="AO126" s="306"/>
      <c r="AP126" s="306"/>
      <c r="AQ126" s="306"/>
      <c r="AR126" s="306"/>
      <c r="AS126" s="306"/>
      <c r="AT126" s="306"/>
      <c r="AU126" s="306"/>
      <c r="AV126" s="306">
        <f>+AW124</f>
        <v>94129.21000000002</v>
      </c>
      <c r="AW126" s="304"/>
      <c r="AX126" s="289">
        <f>+AV126-AV125</f>
        <v>12242.240000000005</v>
      </c>
    </row>
    <row r="127" spans="5:50" ht="15">
      <c r="E127" s="2"/>
      <c r="F127" s="2"/>
      <c r="G127" s="2"/>
      <c r="H127" s="2"/>
      <c r="M127" s="105" t="s">
        <v>1318</v>
      </c>
      <c r="X127" s="137">
        <f>+X122/X126</f>
        <v>0.2262808544679612</v>
      </c>
      <c r="Y127" s="139"/>
      <c r="AD127" s="290" t="s">
        <v>978</v>
      </c>
      <c r="AE127" s="291"/>
      <c r="AF127" s="290"/>
      <c r="AG127" s="290"/>
      <c r="AH127" s="305"/>
      <c r="AI127" s="305">
        <f>SUM(AI122)</f>
        <v>0</v>
      </c>
      <c r="AJ127" s="305">
        <f>SUM(AJ122)</f>
        <v>800.24</v>
      </c>
      <c r="AK127" s="305">
        <f>SUM(AK122)</f>
        <v>3000</v>
      </c>
      <c r="AL127" s="305">
        <f>SUM(AL122)</f>
        <v>2600</v>
      </c>
      <c r="AM127" s="305">
        <f>SUM(AM122)</f>
        <v>3100</v>
      </c>
      <c r="AN127" s="305"/>
      <c r="AO127" s="305"/>
      <c r="AP127" s="305"/>
      <c r="AQ127" s="305"/>
      <c r="AR127" s="305"/>
      <c r="AS127" s="305"/>
      <c r="AT127" s="305"/>
      <c r="AU127" s="305"/>
      <c r="AV127" s="305">
        <f>SUM(AV122)</f>
        <v>2742</v>
      </c>
      <c r="AW127" s="290">
        <f>SUM(AI127:AV127)</f>
        <v>12242.24</v>
      </c>
      <c r="AX127" s="290"/>
    </row>
    <row r="128" spans="5:50" ht="15">
      <c r="E128" s="2"/>
      <c r="F128" s="2"/>
      <c r="G128" s="2"/>
      <c r="H128" s="2"/>
      <c r="X128" s="105"/>
      <c r="Y128" s="139"/>
      <c r="AD128" s="302" t="s">
        <v>2550</v>
      </c>
      <c r="AE128" s="291"/>
      <c r="AF128" s="290"/>
      <c r="AG128" s="290"/>
      <c r="AH128" s="305">
        <f aca="true" t="shared" si="32" ref="AH128:AM128">+AH124-AH127</f>
        <v>6062.339999999999</v>
      </c>
      <c r="AI128" s="305">
        <f t="shared" si="32"/>
        <v>13658.240000000003</v>
      </c>
      <c r="AJ128" s="305">
        <f t="shared" si="32"/>
        <v>18238.47</v>
      </c>
      <c r="AK128" s="305">
        <f t="shared" si="32"/>
        <v>15424.89</v>
      </c>
      <c r="AL128" s="305">
        <f t="shared" si="32"/>
        <v>13288.540000000003</v>
      </c>
      <c r="AM128" s="305">
        <f t="shared" si="32"/>
        <v>12748.41</v>
      </c>
      <c r="AN128" s="305"/>
      <c r="AO128" s="305"/>
      <c r="AP128" s="305"/>
      <c r="AQ128" s="305"/>
      <c r="AR128" s="305"/>
      <c r="AS128" s="305"/>
      <c r="AT128" s="305"/>
      <c r="AU128" s="305"/>
      <c r="AV128" s="305">
        <f>+AV124-AV127</f>
        <v>2466.08</v>
      </c>
      <c r="AW128" s="289">
        <f>SUM(AH128:AV128)</f>
        <v>81886.97000000002</v>
      </c>
      <c r="AX128" s="290">
        <f>SUM(AW127:AW128)</f>
        <v>94129.21000000002</v>
      </c>
    </row>
    <row r="129" spans="5:48" ht="15">
      <c r="E129" s="2"/>
      <c r="F129" s="2"/>
      <c r="G129" s="2"/>
      <c r="H129" s="2"/>
      <c r="Y129" s="139"/>
      <c r="AH129" s="300"/>
      <c r="AI129" s="300"/>
      <c r="AJ129" s="300"/>
      <c r="AK129" s="300"/>
      <c r="AL129" s="300"/>
      <c r="AM129" s="300"/>
      <c r="AN129" s="300"/>
      <c r="AO129" s="300"/>
      <c r="AP129" s="300"/>
      <c r="AQ129" s="300"/>
      <c r="AR129" s="300"/>
      <c r="AS129" s="300"/>
      <c r="AT129" s="300"/>
      <c r="AU129" s="300"/>
      <c r="AV129" s="300"/>
    </row>
    <row r="130" spans="3:25" ht="26.25">
      <c r="C130" s="230" t="s">
        <v>1620</v>
      </c>
      <c r="D130" s="97"/>
      <c r="E130" s="185"/>
      <c r="F130" s="185"/>
      <c r="G130" s="185"/>
      <c r="H130" s="185"/>
      <c r="I130" s="177"/>
      <c r="J130" s="97"/>
      <c r="K130" s="178"/>
      <c r="L130" s="177"/>
      <c r="M130" s="177"/>
      <c r="N130" s="97"/>
      <c r="O130" s="178"/>
      <c r="P130" s="178"/>
      <c r="Q130" s="97"/>
      <c r="R130" s="97"/>
      <c r="S130" s="97"/>
      <c r="T130" s="97"/>
      <c r="U130" s="97"/>
      <c r="V130" s="97"/>
      <c r="W130" s="97"/>
      <c r="X130" s="97"/>
      <c r="Y130" s="186"/>
    </row>
    <row r="131" spans="3:26" ht="45">
      <c r="C131" s="184"/>
      <c r="D131" s="97"/>
      <c r="E131" s="185"/>
      <c r="F131" s="185"/>
      <c r="G131" s="185"/>
      <c r="H131" s="185"/>
      <c r="I131" s="177"/>
      <c r="J131" s="97"/>
      <c r="K131" s="178"/>
      <c r="L131" s="177"/>
      <c r="M131" s="234" t="s">
        <v>1621</v>
      </c>
      <c r="N131" s="235"/>
      <c r="O131" s="235"/>
      <c r="P131" s="235"/>
      <c r="Q131" s="235"/>
      <c r="R131" s="235"/>
      <c r="S131" s="235"/>
      <c r="T131" s="235"/>
      <c r="U131" s="235"/>
      <c r="V131" s="235"/>
      <c r="W131" s="235"/>
      <c r="X131" s="235" t="s">
        <v>1622</v>
      </c>
      <c r="Y131" s="141" t="s">
        <v>1623</v>
      </c>
      <c r="Z131" s="235" t="s">
        <v>1746</v>
      </c>
    </row>
    <row r="132" spans="3:34" ht="20.25">
      <c r="C132" s="184"/>
      <c r="D132" s="97"/>
      <c r="E132" s="185"/>
      <c r="F132" s="185"/>
      <c r="G132" s="185"/>
      <c r="H132" s="185"/>
      <c r="I132" s="177"/>
      <c r="J132" s="97"/>
      <c r="K132" s="178"/>
      <c r="L132" s="177"/>
      <c r="M132" s="236">
        <f aca="true" t="shared" si="33" ref="M132:W132">+M125</f>
        <v>86345.28801</v>
      </c>
      <c r="N132" s="236">
        <f t="shared" si="33"/>
        <v>0.19999999999965895</v>
      </c>
      <c r="O132" s="236">
        <f t="shared" si="33"/>
        <v>0</v>
      </c>
      <c r="P132" s="236">
        <f t="shared" si="33"/>
        <v>0</v>
      </c>
      <c r="Q132" s="236">
        <f t="shared" si="33"/>
        <v>0</v>
      </c>
      <c r="R132" s="236">
        <f t="shared" si="33"/>
        <v>0</v>
      </c>
      <c r="S132" s="236">
        <f t="shared" si="33"/>
        <v>0</v>
      </c>
      <c r="T132" s="236">
        <f t="shared" si="33"/>
        <v>0</v>
      </c>
      <c r="U132" s="236">
        <f t="shared" si="33"/>
        <v>0</v>
      </c>
      <c r="V132" s="236">
        <f t="shared" si="33"/>
        <v>0</v>
      </c>
      <c r="W132" s="236">
        <f t="shared" si="33"/>
        <v>0</v>
      </c>
      <c r="X132" s="236">
        <f>+X125</f>
        <v>94129.20999999999</v>
      </c>
      <c r="Y132" s="236">
        <f>+Y125</f>
        <v>7783.861990000003</v>
      </c>
      <c r="Z132" s="237">
        <f>+Y132/M132</f>
        <v>0.09014808068158302</v>
      </c>
      <c r="AA132" s="181"/>
      <c r="AB132" s="181"/>
      <c r="AC132" s="181"/>
      <c r="AD132" s="217"/>
      <c r="AE132" s="181"/>
      <c r="AH132" s="260">
        <f>+Y132/M132</f>
        <v>0.09014808068158302</v>
      </c>
    </row>
    <row r="133" spans="3:31" ht="20.25">
      <c r="C133" s="233" t="s">
        <v>978</v>
      </c>
      <c r="D133" s="97"/>
      <c r="E133" s="185"/>
      <c r="F133" s="185"/>
      <c r="G133" s="185"/>
      <c r="H133" s="185"/>
      <c r="I133" s="177"/>
      <c r="J133" s="97"/>
      <c r="K133" s="178"/>
      <c r="L133" s="177"/>
      <c r="M133" s="177"/>
      <c r="N133" s="97"/>
      <c r="O133" s="178"/>
      <c r="P133" s="178"/>
      <c r="Q133" s="97"/>
      <c r="R133" s="97"/>
      <c r="S133" s="97"/>
      <c r="T133" s="97"/>
      <c r="U133" s="97"/>
      <c r="V133" s="97"/>
      <c r="W133" s="97"/>
      <c r="X133" s="97"/>
      <c r="Y133" s="1"/>
      <c r="Z133" s="1"/>
      <c r="AA133" s="1"/>
      <c r="AB133" s="1"/>
      <c r="AC133" s="1"/>
      <c r="AD133" s="4"/>
      <c r="AE133" s="1"/>
    </row>
    <row r="134" spans="4:31" ht="13.5" thickBot="1">
      <c r="D134" s="1" t="s">
        <v>2761</v>
      </c>
      <c r="E134" s="2"/>
      <c r="F134" s="2"/>
      <c r="G134" s="2"/>
      <c r="H134" s="2"/>
      <c r="R134" s="92"/>
      <c r="V134" s="92"/>
      <c r="W134" s="92"/>
      <c r="Y134" s="1"/>
      <c r="Z134" s="1"/>
      <c r="AA134" s="1"/>
      <c r="AB134" s="1"/>
      <c r="AC134" s="1"/>
      <c r="AD134" s="4"/>
      <c r="AE134" s="1"/>
    </row>
    <row r="135" spans="3:31" ht="12.75">
      <c r="C135" s="196" t="s">
        <v>349</v>
      </c>
      <c r="D135" s="261">
        <v>4350517.4575</v>
      </c>
      <c r="E135" s="2"/>
      <c r="F135" s="2"/>
      <c r="G135" s="2"/>
      <c r="H135" s="2"/>
      <c r="M135" s="261">
        <v>217525.872875</v>
      </c>
      <c r="R135" s="92"/>
      <c r="V135" s="92"/>
      <c r="W135" s="92"/>
      <c r="X135" s="231">
        <v>0.05</v>
      </c>
      <c r="Y135" s="1"/>
      <c r="Z135" s="1"/>
      <c r="AA135" s="1"/>
      <c r="AB135" s="1"/>
      <c r="AC135" s="1"/>
      <c r="AD135" s="4"/>
      <c r="AE135" s="1"/>
    </row>
    <row r="136" spans="3:31" ht="12.75">
      <c r="C136" s="200" t="s">
        <v>350</v>
      </c>
      <c r="D136" s="262">
        <v>6635395.932</v>
      </c>
      <c r="E136" s="2"/>
      <c r="F136" s="2"/>
      <c r="G136" s="2"/>
      <c r="H136" s="2"/>
      <c r="M136" s="262">
        <v>663539.5932</v>
      </c>
      <c r="R136" s="92"/>
      <c r="V136" s="92"/>
      <c r="W136" s="92"/>
      <c r="X136" s="232">
        <v>0.1</v>
      </c>
      <c r="Y136" s="1"/>
      <c r="Z136" s="1"/>
      <c r="AA136" s="1"/>
      <c r="AB136" s="1"/>
      <c r="AC136" s="1"/>
      <c r="AD136" s="4"/>
      <c r="AE136" s="1"/>
    </row>
    <row r="137" spans="3:31" ht="12.75">
      <c r="C137" s="200" t="s">
        <v>351</v>
      </c>
      <c r="D137" s="262">
        <v>23980227.609540008</v>
      </c>
      <c r="E137" s="2"/>
      <c r="F137" s="2"/>
      <c r="G137" s="2"/>
      <c r="H137" s="2"/>
      <c r="M137" s="262">
        <v>8029972.165339595</v>
      </c>
      <c r="R137" s="92"/>
      <c r="V137" s="92"/>
      <c r="W137" s="92"/>
      <c r="X137" s="232">
        <v>0.334858046224092</v>
      </c>
      <c r="Y137" s="1"/>
      <c r="Z137" s="1"/>
      <c r="AA137" s="1"/>
      <c r="AB137" s="1"/>
      <c r="AC137" s="1"/>
      <c r="AD137" s="4"/>
      <c r="AE137" s="1"/>
    </row>
    <row r="138" spans="3:31" ht="12.75">
      <c r="C138" s="200" t="s">
        <v>352</v>
      </c>
      <c r="D138" s="262">
        <v>12125449.439880002</v>
      </c>
      <c r="E138" s="2"/>
      <c r="F138" s="2"/>
      <c r="G138" s="2"/>
      <c r="H138" s="2"/>
      <c r="M138" s="262">
        <v>2373989.597404801</v>
      </c>
      <c r="R138" s="92"/>
      <c r="V138" s="92"/>
      <c r="W138" s="92"/>
      <c r="X138" s="232">
        <v>0.19578569925803052</v>
      </c>
      <c r="Y138" s="1"/>
      <c r="Z138" s="1"/>
      <c r="AA138" s="1"/>
      <c r="AB138" s="1"/>
      <c r="AC138" s="1"/>
      <c r="AD138" s="4"/>
      <c r="AE138" s="1"/>
    </row>
    <row r="139" spans="3:30" ht="15">
      <c r="C139" s="200" t="s">
        <v>353</v>
      </c>
      <c r="D139" s="263">
        <v>8521552.21344</v>
      </c>
      <c r="M139" s="263">
        <v>957821.7642240002</v>
      </c>
      <c r="X139" s="264">
        <v>0.11239991731944626</v>
      </c>
      <c r="Z139" s="1"/>
      <c r="AA139" s="1"/>
      <c r="AB139" s="1"/>
      <c r="AC139" s="1"/>
      <c r="AD139" s="1"/>
    </row>
    <row r="140" spans="3:30" ht="13.5" thickBot="1">
      <c r="C140" s="203"/>
      <c r="D140" s="265">
        <v>55613142.65236001</v>
      </c>
      <c r="M140" s="265">
        <v>12242848.993043395</v>
      </c>
      <c r="X140" s="266">
        <v>0.2201430886503562</v>
      </c>
      <c r="Z140" s="1"/>
      <c r="AA140" s="1"/>
      <c r="AB140" s="1"/>
      <c r="AC140" s="1"/>
      <c r="AD140" s="1"/>
    </row>
    <row r="141" spans="26:30" ht="12.75">
      <c r="Z141" s="1"/>
      <c r="AA141" s="1"/>
      <c r="AB141" s="1"/>
      <c r="AC141" s="1"/>
      <c r="AD141" s="1"/>
    </row>
    <row r="142" spans="3:31" ht="20.25">
      <c r="C142" s="229" t="s">
        <v>1604</v>
      </c>
      <c r="E142" s="2"/>
      <c r="F142" s="2"/>
      <c r="G142" s="2"/>
      <c r="H142" s="2"/>
      <c r="M142" s="1"/>
      <c r="R142" s="92"/>
      <c r="V142" s="92"/>
      <c r="W142" s="92"/>
      <c r="X142" s="1"/>
      <c r="Y142" s="191"/>
      <c r="Z142" s="1"/>
      <c r="AA142" s="1"/>
      <c r="AB142" s="1"/>
      <c r="AC142" s="1"/>
      <c r="AD142" s="4"/>
      <c r="AE142" s="1"/>
    </row>
    <row r="143" spans="3:31" ht="15.75">
      <c r="C143" s="187"/>
      <c r="D143" s="190" t="s">
        <v>1739</v>
      </c>
      <c r="E143" s="2"/>
      <c r="F143" s="2"/>
      <c r="G143" s="2"/>
      <c r="H143" s="2"/>
      <c r="M143" s="1"/>
      <c r="R143" s="92"/>
      <c r="V143" s="92"/>
      <c r="W143" s="92"/>
      <c r="X143" s="1"/>
      <c r="Y143" s="191"/>
      <c r="Z143" s="228"/>
      <c r="AA143" s="1"/>
      <c r="AB143" s="1"/>
      <c r="AC143" s="1"/>
      <c r="AD143" s="4"/>
      <c r="AE143" s="1"/>
    </row>
    <row r="144" spans="3:31" ht="15.75">
      <c r="C144" s="187" t="s">
        <v>1605</v>
      </c>
      <c r="D144" s="191" t="s">
        <v>1742</v>
      </c>
      <c r="E144" s="2"/>
      <c r="F144" s="2"/>
      <c r="G144" s="2"/>
      <c r="H144" s="2"/>
      <c r="M144" s="1"/>
      <c r="R144" s="92"/>
      <c r="V144" s="92"/>
      <c r="W144" s="92"/>
      <c r="X144" s="1"/>
      <c r="Y144" s="191"/>
      <c r="Z144" s="281">
        <v>950</v>
      </c>
      <c r="AA144" s="1"/>
      <c r="AB144" s="1"/>
      <c r="AC144" s="1"/>
      <c r="AD144" s="4"/>
      <c r="AE144" s="1"/>
    </row>
    <row r="145" spans="3:31" ht="15.75">
      <c r="C145" s="187" t="s">
        <v>1606</v>
      </c>
      <c r="D145" s="191" t="s">
        <v>1747</v>
      </c>
      <c r="I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281">
        <v>563</v>
      </c>
      <c r="AA145" s="1"/>
      <c r="AB145" s="1"/>
      <c r="AC145" s="1"/>
      <c r="AD145" s="4"/>
      <c r="AE145" s="1"/>
    </row>
    <row r="146" spans="3:31" ht="15.75">
      <c r="C146" s="187" t="s">
        <v>1607</v>
      </c>
      <c r="D146" s="191" t="s">
        <v>2548</v>
      </c>
      <c r="I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281">
        <f>SUM(AA13:AA17)</f>
        <v>226</v>
      </c>
      <c r="AA146" s="1"/>
      <c r="AB146" s="1"/>
      <c r="AC146" s="1"/>
      <c r="AD146" s="4"/>
      <c r="AE146" s="1"/>
    </row>
    <row r="147" spans="3:31" ht="15.75">
      <c r="C147" s="187" t="s">
        <v>1608</v>
      </c>
      <c r="D147" s="191" t="s">
        <v>2547</v>
      </c>
      <c r="I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281">
        <f>SUM(AA5:AA10)</f>
        <v>119</v>
      </c>
      <c r="AA147" s="1"/>
      <c r="AB147" s="1"/>
      <c r="AC147" s="1"/>
      <c r="AD147" s="4"/>
      <c r="AE147" s="1"/>
    </row>
    <row r="148" spans="3:31" ht="15.75">
      <c r="C148" s="187" t="s">
        <v>1609</v>
      </c>
      <c r="D148" s="191" t="s">
        <v>2539</v>
      </c>
      <c r="E148" s="2"/>
      <c r="F148" s="2"/>
      <c r="G148" s="2"/>
      <c r="H148" s="2"/>
      <c r="M148" s="1"/>
      <c r="R148" s="92"/>
      <c r="V148" s="92"/>
      <c r="W148" s="92"/>
      <c r="X148" s="1"/>
      <c r="Y148" s="191"/>
      <c r="Z148" s="281">
        <v>499</v>
      </c>
      <c r="AA148" s="1"/>
      <c r="AB148" s="1"/>
      <c r="AC148" s="1"/>
      <c r="AD148" s="4"/>
      <c r="AE148" s="1"/>
    </row>
    <row r="149" spans="3:49" ht="15.75">
      <c r="C149" s="187" t="s">
        <v>1610</v>
      </c>
      <c r="D149" s="191" t="s">
        <v>1743</v>
      </c>
      <c r="E149" s="2"/>
      <c r="F149" s="2"/>
      <c r="G149" s="2"/>
      <c r="H149" s="2"/>
      <c r="M149" s="1"/>
      <c r="R149" s="92"/>
      <c r="V149" s="92"/>
      <c r="W149" s="92"/>
      <c r="X149" s="1"/>
      <c r="Y149" s="191"/>
      <c r="Z149" s="281">
        <v>473</v>
      </c>
      <c r="AA149" s="1"/>
      <c r="AB149" s="1"/>
      <c r="AC149" s="1"/>
      <c r="AD149" s="4"/>
      <c r="AE149" s="1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</row>
    <row r="150" spans="3:31" ht="15.75">
      <c r="C150" s="187" t="s">
        <v>1611</v>
      </c>
      <c r="D150" s="191" t="s">
        <v>1744</v>
      </c>
      <c r="E150" s="2"/>
      <c r="F150" s="2"/>
      <c r="G150" s="2"/>
      <c r="H150" s="2"/>
      <c r="M150" s="1"/>
      <c r="R150" s="92"/>
      <c r="V150" s="92"/>
      <c r="W150" s="92"/>
      <c r="X150" s="1"/>
      <c r="Y150" s="191"/>
      <c r="Z150" s="281">
        <v>388</v>
      </c>
      <c r="AA150" s="1"/>
      <c r="AB150" s="1"/>
      <c r="AC150" s="1"/>
      <c r="AD150" s="4"/>
      <c r="AE150" s="1"/>
    </row>
    <row r="151" spans="3:31" ht="15.75">
      <c r="C151" s="187" t="s">
        <v>1612</v>
      </c>
      <c r="D151" s="191" t="s">
        <v>1745</v>
      </c>
      <c r="E151" s="2"/>
      <c r="F151" s="2"/>
      <c r="G151" s="2"/>
      <c r="H151" s="2"/>
      <c r="M151" s="1"/>
      <c r="R151" s="92"/>
      <c r="V151" s="92"/>
      <c r="W151" s="92"/>
      <c r="X151" s="1"/>
      <c r="Y151" s="191"/>
      <c r="Z151" s="281">
        <v>386</v>
      </c>
      <c r="AA151" s="1"/>
      <c r="AB151" s="1"/>
      <c r="AC151" s="1"/>
      <c r="AD151" s="4"/>
      <c r="AE151" s="1"/>
    </row>
    <row r="152" spans="3:31" ht="15.75">
      <c r="C152" s="187" t="s">
        <v>1613</v>
      </c>
      <c r="D152" s="191" t="s">
        <v>2537</v>
      </c>
      <c r="E152" s="2"/>
      <c r="F152" s="2"/>
      <c r="G152" s="2"/>
      <c r="H152" s="2"/>
      <c r="M152" s="1"/>
      <c r="R152" s="92"/>
      <c r="V152" s="92"/>
      <c r="W152" s="92"/>
      <c r="X152" s="1"/>
      <c r="Y152" s="191"/>
      <c r="Z152" s="282">
        <f>SUM(AA114,AA103,AA88,AA79,AA59,AA54,AA44,AA42,AA35,AA30,AA25,AA23,AA19)+AA118</f>
        <v>1499</v>
      </c>
      <c r="AA152" s="1"/>
      <c r="AB152" s="1"/>
      <c r="AC152" s="1"/>
      <c r="AD152" s="4"/>
      <c r="AE152" s="1"/>
    </row>
    <row r="153" spans="3:49" ht="18">
      <c r="C153" s="187"/>
      <c r="D153" s="190"/>
      <c r="E153" s="2"/>
      <c r="F153" s="2"/>
      <c r="G153" s="2"/>
      <c r="H153" s="2"/>
      <c r="M153" s="1"/>
      <c r="R153" s="92"/>
      <c r="V153" s="92"/>
      <c r="W153" s="92"/>
      <c r="X153" s="1"/>
      <c r="Y153" s="191"/>
      <c r="Z153" s="283">
        <f>SUM(Z144:Z152)</f>
        <v>5103</v>
      </c>
      <c r="AA153" s="1"/>
      <c r="AB153" s="1"/>
      <c r="AC153" s="1"/>
      <c r="AD153" s="4"/>
      <c r="AE153" s="1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</row>
    <row r="154" spans="3:49" ht="15.75">
      <c r="C154" s="187"/>
      <c r="D154" s="190" t="s">
        <v>1738</v>
      </c>
      <c r="E154" s="2"/>
      <c r="F154" s="2"/>
      <c r="G154" s="2"/>
      <c r="H154" s="2"/>
      <c r="M154" s="1"/>
      <c r="R154" s="92"/>
      <c r="V154" s="92"/>
      <c r="W154" s="92"/>
      <c r="X154" s="1"/>
      <c r="Y154" s="191"/>
      <c r="Z154" s="228"/>
      <c r="AA154" s="1"/>
      <c r="AB154" s="1"/>
      <c r="AC154" s="1"/>
      <c r="AD154" s="4"/>
      <c r="AE154" s="1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</row>
    <row r="155" spans="3:31" ht="15.75">
      <c r="C155" s="187" t="s">
        <v>1605</v>
      </c>
      <c r="D155" s="191" t="s">
        <v>2527</v>
      </c>
      <c r="E155" s="2"/>
      <c r="F155" s="2"/>
      <c r="G155" s="2"/>
      <c r="H155" s="2"/>
      <c r="M155" s="1"/>
      <c r="R155" s="92"/>
      <c r="V155" s="92"/>
      <c r="W155" s="92"/>
      <c r="X155" s="1"/>
      <c r="Y155" s="191"/>
      <c r="Z155" s="228">
        <v>599</v>
      </c>
      <c r="AA155" s="1"/>
      <c r="AB155" s="1"/>
      <c r="AC155" s="1"/>
      <c r="AD155" s="4"/>
      <c r="AE155" s="1"/>
    </row>
    <row r="156" spans="3:49" ht="15.75">
      <c r="C156" s="187" t="s">
        <v>1606</v>
      </c>
      <c r="D156" s="191" t="s">
        <v>2532</v>
      </c>
      <c r="E156" s="2"/>
      <c r="F156" s="2"/>
      <c r="G156" s="2"/>
      <c r="H156" s="2"/>
      <c r="M156" s="1"/>
      <c r="R156" s="92"/>
      <c r="V156" s="92"/>
      <c r="W156" s="92"/>
      <c r="X156" s="1"/>
      <c r="Y156" s="191"/>
      <c r="Z156" s="228">
        <v>640</v>
      </c>
      <c r="AA156" s="1"/>
      <c r="AB156" s="1"/>
      <c r="AC156" s="1"/>
      <c r="AD156" s="4"/>
      <c r="AE156" s="1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</row>
    <row r="157" spans="3:31" ht="15.75">
      <c r="C157" s="187" t="s">
        <v>1607</v>
      </c>
      <c r="D157" s="191" t="s">
        <v>2536</v>
      </c>
      <c r="E157" s="2"/>
      <c r="F157" s="2"/>
      <c r="G157" s="2"/>
      <c r="H157" s="2"/>
      <c r="M157" s="1"/>
      <c r="R157" s="92"/>
      <c r="V157" s="92"/>
      <c r="W157" s="92"/>
      <c r="X157" s="1"/>
      <c r="Y157" s="191"/>
      <c r="Z157" s="228">
        <v>322</v>
      </c>
      <c r="AA157" s="1"/>
      <c r="AB157" s="1"/>
      <c r="AC157" s="1"/>
      <c r="AD157" s="4"/>
      <c r="AE157" s="1"/>
    </row>
    <row r="158" spans="3:31" ht="15.75">
      <c r="C158" s="187" t="s">
        <v>1608</v>
      </c>
      <c r="D158" s="191" t="s">
        <v>2543</v>
      </c>
      <c r="E158" s="2"/>
      <c r="F158" s="2"/>
      <c r="G158" s="2"/>
      <c r="H158" s="2"/>
      <c r="M158" s="1"/>
      <c r="R158" s="92"/>
      <c r="V158" s="92"/>
      <c r="W158" s="92"/>
      <c r="X158" s="1"/>
      <c r="Y158" s="191"/>
      <c r="Z158" s="228">
        <f>SUM(AB42,AB38)</f>
        <v>297</v>
      </c>
      <c r="AA158" s="1"/>
      <c r="AB158" s="1"/>
      <c r="AC158" s="1"/>
      <c r="AD158" s="4"/>
      <c r="AE158" s="1"/>
    </row>
    <row r="159" spans="3:31" ht="15.75">
      <c r="C159" s="187" t="s">
        <v>1609</v>
      </c>
      <c r="D159" s="191" t="s">
        <v>2528</v>
      </c>
      <c r="E159" s="2"/>
      <c r="F159" s="2"/>
      <c r="G159" s="2"/>
      <c r="H159" s="2"/>
      <c r="M159" s="1"/>
      <c r="R159" s="92"/>
      <c r="V159" s="92"/>
      <c r="W159" s="92"/>
      <c r="X159" s="1"/>
      <c r="Y159" s="191"/>
      <c r="Z159" s="228">
        <v>431</v>
      </c>
      <c r="AA159" s="1"/>
      <c r="AB159" s="1"/>
      <c r="AC159" s="1"/>
      <c r="AD159" s="4"/>
      <c r="AE159" s="1"/>
    </row>
    <row r="160" spans="3:31" ht="15.75">
      <c r="C160" s="187" t="s">
        <v>1610</v>
      </c>
      <c r="D160" s="191" t="s">
        <v>1741</v>
      </c>
      <c r="E160" s="2"/>
      <c r="F160" s="2"/>
      <c r="G160" s="2"/>
      <c r="H160" s="2"/>
      <c r="M160" s="1"/>
      <c r="R160" s="92"/>
      <c r="V160" s="92"/>
      <c r="W160" s="92"/>
      <c r="X160" s="1"/>
      <c r="Y160" s="191"/>
      <c r="Z160" s="228">
        <v>430</v>
      </c>
      <c r="AA160" s="1"/>
      <c r="AB160" s="1"/>
      <c r="AC160" s="1"/>
      <c r="AD160" s="4"/>
      <c r="AE160" s="1"/>
    </row>
    <row r="161" spans="3:31" ht="15.75">
      <c r="C161" s="187" t="s">
        <v>1611</v>
      </c>
      <c r="D161" s="191" t="s">
        <v>2533</v>
      </c>
      <c r="E161" s="2"/>
      <c r="F161" s="2"/>
      <c r="G161" s="2"/>
      <c r="H161" s="2"/>
      <c r="M161" s="1"/>
      <c r="R161" s="92"/>
      <c r="V161" s="92"/>
      <c r="W161" s="92"/>
      <c r="X161" s="1"/>
      <c r="Y161" s="191"/>
      <c r="Z161" s="228">
        <v>97</v>
      </c>
      <c r="AA161" s="1"/>
      <c r="AB161" s="1"/>
      <c r="AC161" s="1"/>
      <c r="AD161" s="4"/>
      <c r="AE161" s="1"/>
    </row>
    <row r="162" spans="3:31" ht="15.75">
      <c r="C162" s="187" t="s">
        <v>1612</v>
      </c>
      <c r="D162" s="191" t="s">
        <v>2529</v>
      </c>
      <c r="E162" s="2"/>
      <c r="F162" s="2"/>
      <c r="G162" s="2"/>
      <c r="H162" s="2"/>
      <c r="M162" s="1"/>
      <c r="R162" s="92"/>
      <c r="V162" s="92"/>
      <c r="W162" s="92"/>
      <c r="X162" s="1"/>
      <c r="Y162" s="191"/>
      <c r="Z162" s="228">
        <v>240</v>
      </c>
      <c r="AA162" s="288"/>
      <c r="AB162" s="1"/>
      <c r="AC162" s="1"/>
      <c r="AD162" s="4"/>
      <c r="AE162" s="1"/>
    </row>
    <row r="163" spans="3:31" ht="15.75">
      <c r="C163" s="187" t="s">
        <v>1613</v>
      </c>
      <c r="D163" s="191" t="s">
        <v>2534</v>
      </c>
      <c r="E163" s="2"/>
      <c r="F163" s="2"/>
      <c r="G163" s="2"/>
      <c r="H163" s="2"/>
      <c r="M163" s="1"/>
      <c r="R163" s="92"/>
      <c r="V163" s="92"/>
      <c r="W163" s="92"/>
      <c r="X163" s="1"/>
      <c r="Y163" s="191"/>
      <c r="Z163" s="228">
        <v>195</v>
      </c>
      <c r="AA163" s="1"/>
      <c r="AB163" s="1"/>
      <c r="AC163" s="1"/>
      <c r="AD163" s="4"/>
      <c r="AE163" s="1"/>
    </row>
    <row r="164" spans="3:31" ht="15.75">
      <c r="C164" s="187" t="s">
        <v>1614</v>
      </c>
      <c r="D164" s="191" t="s">
        <v>2526</v>
      </c>
      <c r="E164" s="2"/>
      <c r="F164" s="2"/>
      <c r="G164" s="2"/>
      <c r="H164" s="2"/>
      <c r="M164" s="1"/>
      <c r="R164" s="92"/>
      <c r="V164" s="92"/>
      <c r="W164" s="92"/>
      <c r="X164" s="1"/>
      <c r="Y164" s="191"/>
      <c r="Z164" s="282">
        <f>SUM(AB122,AB118,AB115,AB90,AB41)+55</f>
        <v>-570</v>
      </c>
      <c r="AA164" s="1"/>
      <c r="AB164" s="1"/>
      <c r="AC164" s="1"/>
      <c r="AD164" s="4"/>
      <c r="AE164" s="1"/>
    </row>
    <row r="165" spans="3:31" ht="18">
      <c r="C165" s="187"/>
      <c r="D165" s="292" t="s">
        <v>2540</v>
      </c>
      <c r="E165" s="293"/>
      <c r="F165" s="293"/>
      <c r="G165" s="293"/>
      <c r="H165" s="293"/>
      <c r="I165" s="294"/>
      <c r="J165" s="295"/>
      <c r="K165" s="296"/>
      <c r="L165" s="294"/>
      <c r="M165" s="295">
        <f>SUM(AB90)</f>
        <v>-151</v>
      </c>
      <c r="R165" s="92"/>
      <c r="V165" s="92"/>
      <c r="W165" s="92"/>
      <c r="X165" s="1"/>
      <c r="Y165" s="191"/>
      <c r="Z165" s="238">
        <f>SUM(Z155:Z164)</f>
        <v>2681</v>
      </c>
      <c r="AA165" s="1"/>
      <c r="AB165" s="1"/>
      <c r="AC165" s="1"/>
      <c r="AD165" s="4"/>
      <c r="AE165" s="1"/>
    </row>
    <row r="166" spans="3:31" ht="18">
      <c r="C166" s="187"/>
      <c r="D166" s="292" t="s">
        <v>2541</v>
      </c>
      <c r="E166" s="293"/>
      <c r="F166" s="293"/>
      <c r="G166" s="293"/>
      <c r="H166" s="293"/>
      <c r="I166" s="294"/>
      <c r="J166" s="295"/>
      <c r="K166" s="296"/>
      <c r="L166" s="294"/>
      <c r="M166" s="295">
        <f>SUM(AB41)</f>
        <v>-118</v>
      </c>
      <c r="R166" s="92"/>
      <c r="V166" s="92"/>
      <c r="W166" s="92"/>
      <c r="X166" s="1"/>
      <c r="Y166" s="191"/>
      <c r="Z166" s="238"/>
      <c r="AA166" s="1"/>
      <c r="AB166" s="1"/>
      <c r="AC166" s="1"/>
      <c r="AD166" s="4"/>
      <c r="AE166" s="1"/>
    </row>
    <row r="167" spans="3:31" ht="18">
      <c r="C167" s="187"/>
      <c r="D167" s="292" t="s">
        <v>2542</v>
      </c>
      <c r="E167" s="293"/>
      <c r="F167" s="293"/>
      <c r="G167" s="293"/>
      <c r="H167" s="293"/>
      <c r="I167" s="294"/>
      <c r="J167" s="295"/>
      <c r="K167" s="296"/>
      <c r="L167" s="294"/>
      <c r="M167" s="297">
        <f>SUM(AB118)</f>
        <v>-121</v>
      </c>
      <c r="R167" s="92"/>
      <c r="V167" s="92"/>
      <c r="W167" s="92"/>
      <c r="X167" s="1"/>
      <c r="Y167" s="191"/>
      <c r="Z167" s="238"/>
      <c r="AA167" s="1"/>
      <c r="AB167" s="1"/>
      <c r="AC167" s="1"/>
      <c r="AD167" s="4"/>
      <c r="AE167" s="1"/>
    </row>
    <row r="168" spans="3:31" ht="18">
      <c r="C168" s="187"/>
      <c r="D168" s="292" t="s">
        <v>2544</v>
      </c>
      <c r="E168" s="293"/>
      <c r="F168" s="293"/>
      <c r="G168" s="293"/>
      <c r="H168" s="293"/>
      <c r="I168" s="294"/>
      <c r="J168" s="295"/>
      <c r="K168" s="296"/>
      <c r="L168" s="294"/>
      <c r="M168" s="295">
        <f>SUM(AB115)</f>
        <v>-37</v>
      </c>
      <c r="R168" s="92"/>
      <c r="V168" s="92"/>
      <c r="W168" s="92"/>
      <c r="X168" s="1"/>
      <c r="Y168" s="191"/>
      <c r="Z168" s="238"/>
      <c r="AA168" s="1"/>
      <c r="AB168" s="1"/>
      <c r="AC168" s="1"/>
      <c r="AD168" s="4"/>
      <c r="AE168" s="1"/>
    </row>
    <row r="169" spans="3:31" ht="18">
      <c r="C169" s="187"/>
      <c r="D169" s="292" t="s">
        <v>2546</v>
      </c>
      <c r="E169" s="293"/>
      <c r="F169" s="293"/>
      <c r="G169" s="293"/>
      <c r="H169" s="293"/>
      <c r="I169" s="294"/>
      <c r="J169" s="295"/>
      <c r="K169" s="296"/>
      <c r="L169" s="294"/>
      <c r="M169" s="297">
        <f>SUM(AB118)</f>
        <v>-121</v>
      </c>
      <c r="R169" s="92"/>
      <c r="V169" s="92"/>
      <c r="W169" s="92"/>
      <c r="X169" s="1"/>
      <c r="Y169" s="191"/>
      <c r="Z169" s="238"/>
      <c r="AA169" s="1"/>
      <c r="AB169" s="1"/>
      <c r="AC169" s="1"/>
      <c r="AD169" s="4"/>
      <c r="AE169" s="1"/>
    </row>
    <row r="170" spans="3:31" ht="18">
      <c r="C170" s="187"/>
      <c r="D170" s="292" t="s">
        <v>2545</v>
      </c>
      <c r="E170" s="293"/>
      <c r="F170" s="293"/>
      <c r="G170" s="293"/>
      <c r="H170" s="293"/>
      <c r="I170" s="294"/>
      <c r="J170" s="295"/>
      <c r="K170" s="296"/>
      <c r="L170" s="294"/>
      <c r="M170" s="299">
        <v>-22</v>
      </c>
      <c r="R170" s="92"/>
      <c r="V170" s="92"/>
      <c r="W170" s="92"/>
      <c r="X170" s="1"/>
      <c r="Y170" s="191"/>
      <c r="Z170" s="238"/>
      <c r="AA170" s="1"/>
      <c r="AB170" s="1"/>
      <c r="AC170" s="1"/>
      <c r="AD170" s="4"/>
      <c r="AE170" s="1"/>
    </row>
    <row r="171" spans="3:31" ht="18">
      <c r="C171" s="187"/>
      <c r="D171" s="298"/>
      <c r="E171" s="293"/>
      <c r="F171" s="293"/>
      <c r="G171" s="293"/>
      <c r="H171" s="293"/>
      <c r="I171" s="294"/>
      <c r="J171" s="295"/>
      <c r="K171" s="296"/>
      <c r="L171" s="294"/>
      <c r="M171" s="295">
        <f>SUM(M165:M170)</f>
        <v>-570</v>
      </c>
      <c r="R171" s="92"/>
      <c r="V171" s="92"/>
      <c r="W171" s="92"/>
      <c r="X171" s="1"/>
      <c r="Y171" s="191"/>
      <c r="Z171" s="238"/>
      <c r="AA171" s="1"/>
      <c r="AB171" s="1"/>
      <c r="AC171" s="1"/>
      <c r="AD171" s="4"/>
      <c r="AE171" s="1"/>
    </row>
    <row r="172" spans="3:47" ht="20.25">
      <c r="C172" s="229" t="s">
        <v>2549</v>
      </c>
      <c r="M172" s="1"/>
      <c r="R172" s="92"/>
      <c r="V172" s="92"/>
      <c r="W172" s="92"/>
      <c r="X172" s="1"/>
      <c r="Y172" s="1"/>
      <c r="Z172" s="193"/>
      <c r="AA172" s="193"/>
      <c r="AB172" s="193"/>
      <c r="AC172" s="193"/>
      <c r="AD172" s="218"/>
      <c r="AE172" s="193"/>
      <c r="AG172" s="241">
        <v>7.9</v>
      </c>
      <c r="AH172" s="241"/>
      <c r="AI172" s="241"/>
      <c r="AJ172" s="241"/>
      <c r="AK172" s="241"/>
      <c r="AL172" s="241"/>
      <c r="AM172" s="241"/>
      <c r="AN172" s="241"/>
      <c r="AO172" s="241"/>
      <c r="AP172" s="241"/>
      <c r="AQ172" s="241"/>
      <c r="AR172" s="241"/>
      <c r="AS172" s="241"/>
      <c r="AT172" s="241"/>
      <c r="AU172" s="241"/>
    </row>
    <row r="173" spans="3:31" ht="24.75" customHeight="1">
      <c r="C173" s="188" t="s">
        <v>1605</v>
      </c>
      <c r="D173" s="191" t="s">
        <v>1616</v>
      </c>
      <c r="E173" s="92"/>
      <c r="F173" s="92"/>
      <c r="G173" s="92"/>
      <c r="H173" s="92"/>
      <c r="I173" s="105"/>
      <c r="J173" s="92"/>
      <c r="K173" s="136"/>
      <c r="L173" s="105"/>
      <c r="M173" s="92"/>
      <c r="R173" s="92"/>
      <c r="V173" s="92"/>
      <c r="W173" s="92"/>
      <c r="Y173" s="193">
        <v>500</v>
      </c>
      <c r="AA173" s="193"/>
      <c r="AB173" s="193"/>
      <c r="AC173" s="193"/>
      <c r="AD173" s="218"/>
      <c r="AE173" s="193"/>
    </row>
    <row r="174" spans="3:33" ht="24.75" customHeight="1">
      <c r="C174" s="188" t="s">
        <v>1606</v>
      </c>
      <c r="D174" s="191" t="s">
        <v>806</v>
      </c>
      <c r="E174" s="92"/>
      <c r="F174" s="92"/>
      <c r="G174" s="92"/>
      <c r="H174" s="92"/>
      <c r="I174" s="105"/>
      <c r="J174" s="92"/>
      <c r="K174" s="136"/>
      <c r="L174" s="105"/>
      <c r="M174" s="92"/>
      <c r="R174" s="92"/>
      <c r="V174" s="123"/>
      <c r="W174" s="123"/>
      <c r="Y174" s="193">
        <v>200</v>
      </c>
      <c r="AA174" s="193"/>
      <c r="AB174" s="193"/>
      <c r="AC174" s="193"/>
      <c r="AD174" s="218"/>
      <c r="AE174" s="193"/>
      <c r="AG174" s="1" t="s">
        <v>1357</v>
      </c>
    </row>
    <row r="175" spans="3:48" ht="24.75" customHeight="1">
      <c r="C175" s="188" t="s">
        <v>1607</v>
      </c>
      <c r="D175" s="191" t="s">
        <v>1624</v>
      </c>
      <c r="E175" s="92"/>
      <c r="F175" s="92"/>
      <c r="G175" s="92"/>
      <c r="H175" s="92"/>
      <c r="I175" s="105"/>
      <c r="J175" s="92"/>
      <c r="K175" s="136"/>
      <c r="L175" s="105"/>
      <c r="M175" s="92"/>
      <c r="R175" s="92"/>
      <c r="V175" s="92"/>
      <c r="W175" s="92"/>
      <c r="Y175" s="193">
        <v>425</v>
      </c>
      <c r="AA175" s="193"/>
      <c r="AB175" s="193"/>
      <c r="AC175" s="193"/>
      <c r="AD175" s="218"/>
      <c r="AE175" s="193"/>
      <c r="AF175" s="1" t="s">
        <v>1749</v>
      </c>
      <c r="AG175" s="241">
        <v>7.9</v>
      </c>
      <c r="AH175" s="241"/>
      <c r="AI175" s="241"/>
      <c r="AJ175" s="241"/>
      <c r="AK175" s="241"/>
      <c r="AL175" s="241"/>
      <c r="AM175" s="241"/>
      <c r="AN175" s="241"/>
      <c r="AO175" s="241"/>
      <c r="AP175" s="241"/>
      <c r="AQ175" s="241"/>
      <c r="AR175" s="241"/>
      <c r="AS175" s="241"/>
      <c r="AT175" s="241"/>
      <c r="AU175" s="241"/>
      <c r="AV175" s="241"/>
    </row>
    <row r="176" spans="3:48" ht="24.75" customHeight="1">
      <c r="C176" s="188" t="s">
        <v>1608</v>
      </c>
      <c r="D176" s="191" t="s">
        <v>807</v>
      </c>
      <c r="E176" s="92"/>
      <c r="F176" s="92"/>
      <c r="G176" s="92"/>
      <c r="H176" s="92"/>
      <c r="I176" s="105"/>
      <c r="J176" s="92"/>
      <c r="K176" s="136"/>
      <c r="L176" s="105"/>
      <c r="M176" s="92"/>
      <c r="R176" s="92"/>
      <c r="V176" s="123"/>
      <c r="W176" s="123"/>
      <c r="Y176" s="193">
        <v>400</v>
      </c>
      <c r="AA176" s="193"/>
      <c r="AB176" s="193"/>
      <c r="AC176" s="193"/>
      <c r="AD176" s="218"/>
      <c r="AE176" s="193"/>
      <c r="AF176" s="1" t="s">
        <v>1723</v>
      </c>
      <c r="AG176" s="241">
        <v>6.062</v>
      </c>
      <c r="AH176" s="241"/>
      <c r="AI176" s="241"/>
      <c r="AJ176" s="241"/>
      <c r="AK176" s="241"/>
      <c r="AL176" s="241"/>
      <c r="AM176" s="241"/>
      <c r="AN176" s="241"/>
      <c r="AO176" s="241"/>
      <c r="AP176" s="241"/>
      <c r="AQ176" s="241"/>
      <c r="AR176" s="241"/>
      <c r="AS176" s="241"/>
      <c r="AT176" s="241"/>
      <c r="AU176" s="241"/>
      <c r="AV176" s="241"/>
    </row>
    <row r="177" spans="3:47" ht="24.75" customHeight="1">
      <c r="C177" s="188" t="s">
        <v>1609</v>
      </c>
      <c r="D177" s="191" t="s">
        <v>1618</v>
      </c>
      <c r="E177" s="92"/>
      <c r="F177" s="92"/>
      <c r="G177" s="92"/>
      <c r="H177" s="92"/>
      <c r="I177" s="105"/>
      <c r="J177" s="92"/>
      <c r="K177" s="136"/>
      <c r="L177" s="105"/>
      <c r="M177" s="92"/>
      <c r="R177" s="92"/>
      <c r="V177" s="92"/>
      <c r="W177" s="92"/>
      <c r="Y177" s="193">
        <v>230</v>
      </c>
      <c r="AA177" s="193"/>
      <c r="AB177" s="193"/>
      <c r="AC177" s="193"/>
      <c r="AD177" s="218"/>
      <c r="AE177" s="193"/>
      <c r="AF177" s="1" t="s">
        <v>1750</v>
      </c>
      <c r="AG177" s="241">
        <f>+AG175</f>
        <v>7.9</v>
      </c>
      <c r="AH177" s="241"/>
      <c r="AI177" s="241"/>
      <c r="AJ177" s="241"/>
      <c r="AK177" s="241"/>
      <c r="AL177" s="241"/>
      <c r="AM177" s="241"/>
      <c r="AN177" s="241"/>
      <c r="AO177" s="241"/>
      <c r="AP177" s="241"/>
      <c r="AQ177" s="241"/>
      <c r="AR177" s="241"/>
      <c r="AS177" s="241"/>
      <c r="AT177" s="241"/>
      <c r="AU177" s="241"/>
    </row>
    <row r="178" spans="3:47" ht="24.75" customHeight="1">
      <c r="C178" s="188" t="s">
        <v>1610</v>
      </c>
      <c r="D178" s="191" t="s">
        <v>808</v>
      </c>
      <c r="E178" s="92"/>
      <c r="F178" s="92"/>
      <c r="G178" s="92"/>
      <c r="H178" s="92"/>
      <c r="I178" s="105"/>
      <c r="J178" s="92"/>
      <c r="K178" s="136"/>
      <c r="L178" s="105"/>
      <c r="M178" s="92"/>
      <c r="R178" s="92"/>
      <c r="V178" s="92"/>
      <c r="W178" s="92"/>
      <c r="Y178" s="193">
        <v>185</v>
      </c>
      <c r="AA178" s="193"/>
      <c r="AB178" s="193"/>
      <c r="AC178" s="193"/>
      <c r="AD178" s="218"/>
      <c r="AE178" s="193"/>
      <c r="AF178" s="1" t="s">
        <v>1751</v>
      </c>
      <c r="AG178" s="241">
        <f>+AG176</f>
        <v>6.062</v>
      </c>
      <c r="AH178" s="241"/>
      <c r="AI178" s="241"/>
      <c r="AJ178" s="241"/>
      <c r="AK178" s="241"/>
      <c r="AL178" s="241"/>
      <c r="AM178" s="241"/>
      <c r="AN178" s="241"/>
      <c r="AO178" s="241"/>
      <c r="AP178" s="241"/>
      <c r="AQ178" s="241"/>
      <c r="AR178" s="241"/>
      <c r="AS178" s="241"/>
      <c r="AT178" s="241"/>
      <c r="AU178" s="241"/>
    </row>
    <row r="179" spans="3:31" ht="24.75" customHeight="1">
      <c r="C179" s="188" t="s">
        <v>1611</v>
      </c>
      <c r="D179" s="191" t="s">
        <v>809</v>
      </c>
      <c r="E179" s="92"/>
      <c r="F179" s="92"/>
      <c r="G179" s="92"/>
      <c r="H179" s="92"/>
      <c r="I179" s="105"/>
      <c r="J179" s="92"/>
      <c r="K179" s="136"/>
      <c r="L179" s="105"/>
      <c r="M179" s="92"/>
      <c r="R179" s="92"/>
      <c r="V179" s="92"/>
      <c r="W179" s="92"/>
      <c r="Y179" s="193">
        <v>150</v>
      </c>
      <c r="AA179" s="193"/>
      <c r="AB179" s="193"/>
      <c r="AC179" s="193"/>
      <c r="AD179" s="218"/>
      <c r="AE179" s="193"/>
    </row>
    <row r="180" spans="3:31" ht="24.75" customHeight="1">
      <c r="C180" s="188" t="s">
        <v>1612</v>
      </c>
      <c r="D180" s="191" t="s">
        <v>1617</v>
      </c>
      <c r="E180" s="92"/>
      <c r="F180" s="92"/>
      <c r="G180" s="92"/>
      <c r="H180" s="92"/>
      <c r="I180" s="105"/>
      <c r="J180" s="92"/>
      <c r="K180" s="136"/>
      <c r="L180" s="105"/>
      <c r="M180" s="92"/>
      <c r="R180" s="92"/>
      <c r="V180" s="92"/>
      <c r="W180" s="92"/>
      <c r="Y180" s="193">
        <v>120</v>
      </c>
      <c r="AA180" s="194"/>
      <c r="AB180" s="194"/>
      <c r="AC180" s="194"/>
      <c r="AD180" s="219"/>
      <c r="AE180" s="194"/>
    </row>
    <row r="181" spans="3:31" ht="24.75" customHeight="1">
      <c r="C181" s="188" t="s">
        <v>1613</v>
      </c>
      <c r="D181" s="191" t="s">
        <v>1619</v>
      </c>
      <c r="E181" s="92"/>
      <c r="F181" s="92"/>
      <c r="G181" s="92"/>
      <c r="H181" s="92"/>
      <c r="I181" s="105"/>
      <c r="J181" s="92"/>
      <c r="K181" s="136"/>
      <c r="L181" s="105"/>
      <c r="M181" s="92"/>
      <c r="R181" s="92"/>
      <c r="V181" s="123"/>
      <c r="W181" s="123"/>
      <c r="Y181" s="194">
        <v>120</v>
      </c>
      <c r="AA181" s="194"/>
      <c r="AB181" s="194"/>
      <c r="AC181" s="194"/>
      <c r="AD181" s="219"/>
      <c r="AE181" s="194"/>
    </row>
    <row r="182" spans="3:31" ht="24.75" customHeight="1">
      <c r="C182" s="188"/>
      <c r="D182" s="191"/>
      <c r="M182" s="1"/>
      <c r="R182" s="92"/>
      <c r="V182" s="92"/>
      <c r="W182" s="92"/>
      <c r="X182" s="1"/>
      <c r="Y182" s="239">
        <f>SUM(Y173:Y181)</f>
        <v>2330</v>
      </c>
      <c r="AA182" s="193"/>
      <c r="AB182" s="193"/>
      <c r="AC182" s="193"/>
      <c r="AD182" s="218"/>
      <c r="AE182" s="193"/>
    </row>
    <row r="183" spans="3:31" ht="15.75">
      <c r="C183" s="188"/>
      <c r="D183" s="191"/>
      <c r="M183" s="1"/>
      <c r="R183" s="92"/>
      <c r="V183" s="92"/>
      <c r="W183" s="92"/>
      <c r="X183" s="1"/>
      <c r="Y183" s="1"/>
      <c r="Z183" s="194"/>
      <c r="AA183" s="194"/>
      <c r="AB183" s="194"/>
      <c r="AC183" s="194"/>
      <c r="AD183" s="219"/>
      <c r="AE183" s="194"/>
    </row>
    <row r="184" spans="3:31" ht="15.75">
      <c r="C184" s="184"/>
      <c r="D184" s="191"/>
      <c r="M184" s="1"/>
      <c r="R184" s="92"/>
      <c r="V184" s="92"/>
      <c r="W184" s="92"/>
      <c r="X184" s="1"/>
      <c r="Y184" s="1"/>
      <c r="Z184" s="193"/>
      <c r="AA184" s="193"/>
      <c r="AB184" s="193"/>
      <c r="AC184" s="193"/>
      <c r="AD184" s="218"/>
      <c r="AE184" s="193"/>
    </row>
    <row r="185" spans="3:31" ht="15.75">
      <c r="C185" s="1"/>
      <c r="D185" s="191"/>
      <c r="M185" s="1"/>
      <c r="R185" s="92"/>
      <c r="V185" s="92"/>
      <c r="W185" s="92"/>
      <c r="X185" s="1"/>
      <c r="Y185" s="1"/>
      <c r="Z185" s="192"/>
      <c r="AA185" s="192"/>
      <c r="AB185" s="192"/>
      <c r="AC185" s="192"/>
      <c r="AD185" s="220"/>
      <c r="AE185" s="192"/>
    </row>
    <row r="186" spans="18:35" ht="15">
      <c r="R186" s="92"/>
      <c r="V186" s="92"/>
      <c r="W186" s="92"/>
      <c r="Y186" s="189"/>
      <c r="Z186" s="180"/>
      <c r="AA186" s="180"/>
      <c r="AB186" s="368"/>
      <c r="AC186" s="368"/>
      <c r="AD186" s="368"/>
      <c r="AE186" s="368"/>
      <c r="AF186" s="368"/>
      <c r="AG186" s="368"/>
      <c r="AH186" s="368"/>
      <c r="AI186" s="368"/>
    </row>
    <row r="187" spans="18:54" ht="15">
      <c r="R187" s="92"/>
      <c r="V187" s="92"/>
      <c r="W187" s="92"/>
      <c r="Y187" s="189"/>
      <c r="Z187" s="180"/>
      <c r="AA187" s="180"/>
      <c r="AB187" s="180"/>
      <c r="AC187" s="180"/>
      <c r="AD187" s="221"/>
      <c r="AE187" s="180"/>
      <c r="AJ187" s="1" t="s">
        <v>1357</v>
      </c>
      <c r="AK187" s="1" t="s">
        <v>1358</v>
      </c>
      <c r="AL187" s="1" t="s">
        <v>1359</v>
      </c>
      <c r="AM187" s="1" t="s">
        <v>1360</v>
      </c>
      <c r="AN187" s="1" t="s">
        <v>1361</v>
      </c>
      <c r="AO187" s="1" t="s">
        <v>1362</v>
      </c>
      <c r="AP187" s="1" t="s">
        <v>1363</v>
      </c>
      <c r="AQ187" s="1" t="s">
        <v>2876</v>
      </c>
      <c r="AZ187" s="326" t="s">
        <v>2753</v>
      </c>
      <c r="BA187" s="326" t="s">
        <v>2754</v>
      </c>
      <c r="BB187" s="326" t="s">
        <v>2755</v>
      </c>
    </row>
    <row r="188" spans="18:55" ht="15">
      <c r="R188" s="92"/>
      <c r="V188" s="92"/>
      <c r="W188" s="92"/>
      <c r="Y188" s="189"/>
      <c r="Z188" s="180"/>
      <c r="AA188" s="180"/>
      <c r="AB188" s="180"/>
      <c r="AC188" s="180"/>
      <c r="AD188" s="221"/>
      <c r="AE188" s="180"/>
      <c r="AI188" s="1" t="s">
        <v>2880</v>
      </c>
      <c r="AJ188" s="369">
        <v>7.9</v>
      </c>
      <c r="AK188" s="369">
        <v>15.83</v>
      </c>
      <c r="AL188" s="369">
        <v>15.84</v>
      </c>
      <c r="AM188" s="369">
        <v>22.14</v>
      </c>
      <c r="AN188" s="369">
        <v>19.42</v>
      </c>
      <c r="AO188" s="369">
        <v>5.2</v>
      </c>
      <c r="AP188" s="369"/>
      <c r="AQ188" s="369">
        <f>SUM(AJ188:AP188)</f>
        <v>86.33</v>
      </c>
      <c r="AR188" s="369"/>
      <c r="AS188" s="369"/>
      <c r="AT188" s="369"/>
      <c r="AU188" s="369"/>
      <c r="AY188" s="92" t="s">
        <v>980</v>
      </c>
      <c r="AZ188" s="2">
        <v>8737.37</v>
      </c>
      <c r="BA188" s="2">
        <v>9684.1</v>
      </c>
      <c r="BB188" s="2">
        <v>946.73</v>
      </c>
      <c r="BC188" s="1" t="s">
        <v>2985</v>
      </c>
    </row>
    <row r="189" spans="18:55" ht="15">
      <c r="R189" s="92"/>
      <c r="V189" s="92"/>
      <c r="W189" s="92"/>
      <c r="Y189" s="189"/>
      <c r="Z189" s="180"/>
      <c r="AA189" s="180"/>
      <c r="AB189" s="180"/>
      <c r="AC189" s="180"/>
      <c r="AD189" s="221"/>
      <c r="AE189" s="180"/>
      <c r="AI189" s="1" t="s">
        <v>2881</v>
      </c>
      <c r="AJ189" s="369">
        <v>7.9</v>
      </c>
      <c r="AK189" s="369">
        <v>15.83</v>
      </c>
      <c r="AL189" s="369">
        <f>15.8+1.7</f>
        <v>17.5</v>
      </c>
      <c r="AM189" s="369">
        <v>15.9</v>
      </c>
      <c r="AN189" s="369">
        <v>15.9</v>
      </c>
      <c r="AO189" s="369">
        <v>15.9</v>
      </c>
      <c r="AP189" s="369">
        <v>5.199</v>
      </c>
      <c r="AQ189" s="369">
        <f>SUM(AJ189:AP189)</f>
        <v>94.129</v>
      </c>
      <c r="AR189" s="369"/>
      <c r="AS189" s="369"/>
      <c r="AT189" s="369"/>
      <c r="AU189" s="369"/>
      <c r="AY189" s="92" t="s">
        <v>981</v>
      </c>
      <c r="AZ189" s="2">
        <v>4552.21</v>
      </c>
      <c r="BA189" s="2">
        <v>5377.52</v>
      </c>
      <c r="BB189" s="2">
        <v>825.31</v>
      </c>
      <c r="BC189" s="1" t="s">
        <v>2756</v>
      </c>
    </row>
    <row r="190" spans="18:55" ht="15">
      <c r="R190" s="92"/>
      <c r="V190" s="92"/>
      <c r="W190" s="92"/>
      <c r="Y190" s="189"/>
      <c r="AI190" s="1" t="s">
        <v>2550</v>
      </c>
      <c r="AJ190" s="369">
        <v>6.062</v>
      </c>
      <c r="AK190" s="369">
        <v>13.658</v>
      </c>
      <c r="AL190" s="369">
        <v>18.238</v>
      </c>
      <c r="AM190" s="369">
        <v>15.425</v>
      </c>
      <c r="AN190" s="369">
        <v>13.289</v>
      </c>
      <c r="AO190" s="369">
        <v>12.748</v>
      </c>
      <c r="AP190" s="369">
        <v>2.466</v>
      </c>
      <c r="AQ190" s="369">
        <f>SUM(AJ190:AP190)</f>
        <v>81.886</v>
      </c>
      <c r="AR190" s="369"/>
      <c r="AS190" s="369"/>
      <c r="AT190" s="369"/>
      <c r="AU190" s="369"/>
      <c r="AY190" s="92" t="s">
        <v>982</v>
      </c>
      <c r="AZ190" s="2">
        <v>26439.32</v>
      </c>
      <c r="BA190" s="2">
        <v>28993.47</v>
      </c>
      <c r="BB190" s="2">
        <v>2554.15</v>
      </c>
      <c r="BC190" s="1" t="s">
        <v>2757</v>
      </c>
    </row>
    <row r="191" spans="18:54" ht="15">
      <c r="R191" s="92"/>
      <c r="V191" s="92"/>
      <c r="W191" s="92"/>
      <c r="Y191" s="189"/>
      <c r="Z191" s="180"/>
      <c r="AA191" s="180"/>
      <c r="AB191" s="180"/>
      <c r="AC191" s="180"/>
      <c r="AD191" s="221"/>
      <c r="AE191" s="180"/>
      <c r="AI191" s="1" t="s">
        <v>978</v>
      </c>
      <c r="AJ191" s="369"/>
      <c r="AK191" s="369"/>
      <c r="AL191" s="369">
        <v>0.8</v>
      </c>
      <c r="AM191" s="369">
        <v>3</v>
      </c>
      <c r="AN191" s="369">
        <v>2.6</v>
      </c>
      <c r="AO191" s="369">
        <v>3.1</v>
      </c>
      <c r="AP191" s="369">
        <v>2.742</v>
      </c>
      <c r="AQ191" s="369">
        <f>SUM(AJ191:AP191)</f>
        <v>12.242</v>
      </c>
      <c r="AR191" s="369"/>
      <c r="AS191" s="369"/>
      <c r="AT191" s="369"/>
      <c r="AU191" s="369"/>
      <c r="AY191" s="92" t="s">
        <v>983</v>
      </c>
      <c r="AZ191" s="2">
        <v>1380.71</v>
      </c>
      <c r="BA191" s="2">
        <v>1412.96</v>
      </c>
      <c r="BB191" s="2">
        <v>32.25</v>
      </c>
    </row>
    <row r="192" spans="18:54" ht="15">
      <c r="R192" s="92"/>
      <c r="V192" s="92"/>
      <c r="W192" s="92"/>
      <c r="Y192" s="189"/>
      <c r="AI192" s="1" t="s">
        <v>2882</v>
      </c>
      <c r="AJ192" s="369">
        <f>+AJ188</f>
        <v>7.9</v>
      </c>
      <c r="AK192" s="369">
        <f>+AJ192+AK188</f>
        <v>23.73</v>
      </c>
      <c r="AL192" s="369">
        <f>+AK192+AL188</f>
        <v>39.57</v>
      </c>
      <c r="AM192" s="369">
        <f>+AL192+AM188</f>
        <v>61.71</v>
      </c>
      <c r="AN192" s="369">
        <f>+AM192+AN188</f>
        <v>81.13</v>
      </c>
      <c r="AO192" s="369">
        <f>+AN192+AO188</f>
        <v>86.33</v>
      </c>
      <c r="AP192" s="370">
        <f>+AO192</f>
        <v>86.33</v>
      </c>
      <c r="AQ192" s="369"/>
      <c r="AR192" s="369"/>
      <c r="AS192" s="369"/>
      <c r="AT192" s="369"/>
      <c r="AU192" s="369"/>
      <c r="AY192" s="92" t="s">
        <v>984</v>
      </c>
      <c r="AZ192" s="2">
        <v>1036</v>
      </c>
      <c r="BA192" s="2">
        <v>1145.5</v>
      </c>
      <c r="BB192" s="2">
        <v>109.5</v>
      </c>
    </row>
    <row r="193" spans="18:54" ht="15">
      <c r="R193" s="92"/>
      <c r="V193" s="92"/>
      <c r="W193" s="92"/>
      <c r="Y193" s="189"/>
      <c r="Z193" s="180"/>
      <c r="AA193" s="180"/>
      <c r="AB193" s="180"/>
      <c r="AC193" s="180"/>
      <c r="AD193" s="221"/>
      <c r="AE193" s="180"/>
      <c r="AI193" s="1" t="s">
        <v>2883</v>
      </c>
      <c r="AJ193" s="371">
        <f>+AJ189</f>
        <v>7.9</v>
      </c>
      <c r="AK193" s="371">
        <f aca="true" t="shared" si="34" ref="AK193:AP194">+AJ193+AK189</f>
        <v>23.73</v>
      </c>
      <c r="AL193" s="371">
        <f t="shared" si="34"/>
        <v>41.230000000000004</v>
      </c>
      <c r="AM193" s="371">
        <f t="shared" si="34"/>
        <v>57.13</v>
      </c>
      <c r="AN193" s="371">
        <f t="shared" si="34"/>
        <v>73.03</v>
      </c>
      <c r="AO193" s="371">
        <f t="shared" si="34"/>
        <v>88.93</v>
      </c>
      <c r="AP193" s="371">
        <f t="shared" si="34"/>
        <v>94.129</v>
      </c>
      <c r="AQ193" s="369"/>
      <c r="AR193" s="369"/>
      <c r="AS193" s="369"/>
      <c r="AT193" s="369"/>
      <c r="AU193" s="369"/>
      <c r="AY193" s="92" t="s">
        <v>2752</v>
      </c>
      <c r="AZ193" s="2">
        <v>1321.14</v>
      </c>
      <c r="BA193" s="2">
        <v>1361.24</v>
      </c>
      <c r="BB193" s="2">
        <v>40.09999999999968</v>
      </c>
    </row>
    <row r="194" spans="18:55" ht="15">
      <c r="R194" s="92"/>
      <c r="V194" s="92"/>
      <c r="W194" s="92"/>
      <c r="Y194" s="189"/>
      <c r="Z194" s="180"/>
      <c r="AA194" s="180"/>
      <c r="AB194" s="180"/>
      <c r="AC194" s="180"/>
      <c r="AD194" s="221"/>
      <c r="AE194" s="180"/>
      <c r="AI194" s="1" t="s">
        <v>2884</v>
      </c>
      <c r="AJ194" s="371">
        <f>+AJ190</f>
        <v>6.062</v>
      </c>
      <c r="AK194" s="371">
        <f t="shared" si="34"/>
        <v>19.72</v>
      </c>
      <c r="AL194" s="371">
        <f t="shared" si="34"/>
        <v>37.958</v>
      </c>
      <c r="AM194" s="371">
        <f t="shared" si="34"/>
        <v>53.382999999999996</v>
      </c>
      <c r="AN194" s="371">
        <f t="shared" si="34"/>
        <v>66.672</v>
      </c>
      <c r="AO194" s="371">
        <f t="shared" si="34"/>
        <v>79.42</v>
      </c>
      <c r="AP194" s="371">
        <f t="shared" si="34"/>
        <v>81.886</v>
      </c>
      <c r="AQ194" s="369"/>
      <c r="AR194" s="369"/>
      <c r="AS194" s="369"/>
      <c r="AT194" s="369"/>
      <c r="AU194" s="369"/>
      <c r="AY194" s="92" t="s">
        <v>986</v>
      </c>
      <c r="AZ194" s="2">
        <v>5118.09001</v>
      </c>
      <c r="BA194" s="2">
        <v>5725.09</v>
      </c>
      <c r="BB194" s="2">
        <v>606.9999900000003</v>
      </c>
      <c r="BC194" s="1" t="s">
        <v>2986</v>
      </c>
    </row>
    <row r="195" spans="18:55" ht="15">
      <c r="R195" s="92"/>
      <c r="V195" s="92"/>
      <c r="W195" s="92"/>
      <c r="Y195" s="189"/>
      <c r="AY195" s="92" t="s">
        <v>2751</v>
      </c>
      <c r="AZ195" s="327">
        <v>2421.02</v>
      </c>
      <c r="BA195" s="327">
        <v>2752.03</v>
      </c>
      <c r="BB195" s="327">
        <v>331.0100000000007</v>
      </c>
      <c r="BC195" s="1" t="s">
        <v>2758</v>
      </c>
    </row>
    <row r="196" spans="18:54" ht="15">
      <c r="R196" s="92"/>
      <c r="V196" s="92"/>
      <c r="W196" s="92"/>
      <c r="Y196" s="189"/>
      <c r="Z196" s="180"/>
      <c r="AA196" s="180"/>
      <c r="AB196" s="180"/>
      <c r="AC196" s="180"/>
      <c r="AD196" s="221"/>
      <c r="AE196" s="180"/>
      <c r="AY196" s="4" t="s">
        <v>2742</v>
      </c>
      <c r="AZ196" s="2">
        <v>51005.86001</v>
      </c>
      <c r="BA196" s="2">
        <v>56451.91</v>
      </c>
      <c r="BB196" s="2">
        <v>5446.049990000001</v>
      </c>
    </row>
    <row r="197" spans="18:54" ht="15">
      <c r="R197" s="92"/>
      <c r="V197" s="92"/>
      <c r="W197" s="92"/>
      <c r="Y197" s="189"/>
      <c r="Z197" s="180"/>
      <c r="AA197" s="180"/>
      <c r="AB197" s="180"/>
      <c r="AC197" s="180"/>
      <c r="AD197" s="221"/>
      <c r="AE197" s="180"/>
      <c r="AY197" s="4" t="s">
        <v>2743</v>
      </c>
      <c r="AZ197" s="2">
        <v>778.32</v>
      </c>
      <c r="BA197" s="2">
        <v>783.47</v>
      </c>
      <c r="BB197" s="2">
        <v>5.150000000000091</v>
      </c>
    </row>
    <row r="198" spans="18:54" ht="15">
      <c r="R198" s="92"/>
      <c r="V198" s="92"/>
      <c r="W198" s="92"/>
      <c r="Y198" s="189"/>
      <c r="Z198" s="180"/>
      <c r="AA198" s="180"/>
      <c r="AB198" s="180"/>
      <c r="AC198" s="180"/>
      <c r="AD198" s="221"/>
      <c r="AE198" s="180"/>
      <c r="AY198" s="4" t="s">
        <v>2744</v>
      </c>
      <c r="AZ198" s="2">
        <v>1116.7</v>
      </c>
      <c r="BA198" s="2">
        <v>1143</v>
      </c>
      <c r="BB198" s="2">
        <v>26.300000000000182</v>
      </c>
    </row>
    <row r="199" spans="18:54" ht="15">
      <c r="R199" s="92"/>
      <c r="V199" s="92"/>
      <c r="W199" s="92"/>
      <c r="Y199" s="189"/>
      <c r="AY199" s="4" t="s">
        <v>2745</v>
      </c>
      <c r="AZ199" s="2">
        <v>3214.12</v>
      </c>
      <c r="BA199" s="2">
        <v>3301.09</v>
      </c>
      <c r="BB199" s="2">
        <v>86.97000000000025</v>
      </c>
    </row>
    <row r="200" spans="18:54" ht="15">
      <c r="R200" s="92"/>
      <c r="V200" s="92"/>
      <c r="W200" s="92"/>
      <c r="Y200" s="189"/>
      <c r="Z200" s="180"/>
      <c r="AA200" s="180"/>
      <c r="AB200" s="180"/>
      <c r="AC200" s="180"/>
      <c r="AD200" s="221"/>
      <c r="AE200" s="180"/>
      <c r="AY200" s="4" t="s">
        <v>2746</v>
      </c>
      <c r="AZ200" s="2">
        <v>1915.2</v>
      </c>
      <c r="BA200" s="2">
        <v>2049.54</v>
      </c>
      <c r="BB200" s="2">
        <v>134.34</v>
      </c>
    </row>
    <row r="201" spans="18:55" ht="15">
      <c r="R201" s="92"/>
      <c r="V201" s="92"/>
      <c r="W201" s="92"/>
      <c r="Y201" s="189"/>
      <c r="Z201" s="180"/>
      <c r="AA201" s="180"/>
      <c r="AB201" s="180"/>
      <c r="AC201" s="180"/>
      <c r="AD201" s="221"/>
      <c r="AE201" s="180"/>
      <c r="AY201" s="4" t="s">
        <v>2747</v>
      </c>
      <c r="AZ201" s="2">
        <v>825.2</v>
      </c>
      <c r="BA201" s="2">
        <v>691.46</v>
      </c>
      <c r="BB201" s="2">
        <v>-133.74</v>
      </c>
      <c r="BC201" s="1" t="s">
        <v>2759</v>
      </c>
    </row>
    <row r="202" spans="18:55" ht="15">
      <c r="R202" s="92"/>
      <c r="V202" s="92"/>
      <c r="W202" s="92"/>
      <c r="Y202" s="189"/>
      <c r="Z202" s="180"/>
      <c r="AA202" s="180"/>
      <c r="AB202" s="180"/>
      <c r="AC202" s="180"/>
      <c r="AD202" s="221"/>
      <c r="AE202" s="180"/>
      <c r="AY202" s="4" t="s">
        <v>2984</v>
      </c>
      <c r="AZ202" s="2">
        <v>4207.89</v>
      </c>
      <c r="BA202" s="2">
        <v>4410.76</v>
      </c>
      <c r="BB202" s="2">
        <v>202.8700000000008</v>
      </c>
      <c r="BC202" s="1" t="s">
        <v>2760</v>
      </c>
    </row>
    <row r="203" spans="18:55" ht="15">
      <c r="R203" s="92"/>
      <c r="V203" s="92"/>
      <c r="W203" s="92"/>
      <c r="Y203" s="189"/>
      <c r="AY203" s="4" t="s">
        <v>2749</v>
      </c>
      <c r="AZ203" s="327">
        <v>10841.45</v>
      </c>
      <c r="BA203" s="327">
        <v>13055.68</v>
      </c>
      <c r="BB203" s="327">
        <v>2214.23</v>
      </c>
      <c r="BC203" s="1" t="s">
        <v>2762</v>
      </c>
    </row>
    <row r="204" spans="18:54" ht="15">
      <c r="R204" s="92"/>
      <c r="V204" s="92"/>
      <c r="W204" s="92"/>
      <c r="Y204" s="189"/>
      <c r="Z204" s="180"/>
      <c r="AA204" s="180"/>
      <c r="AB204" s="180"/>
      <c r="AC204" s="180"/>
      <c r="AD204" s="221"/>
      <c r="AE204" s="180"/>
      <c r="AY204" s="4" t="s">
        <v>1056</v>
      </c>
      <c r="AZ204" s="2">
        <v>73904.74001</v>
      </c>
      <c r="BA204" s="2">
        <v>81886.91</v>
      </c>
      <c r="BB204" s="2">
        <v>7982.169990000002</v>
      </c>
    </row>
    <row r="205" spans="18:54" ht="15">
      <c r="R205" s="92"/>
      <c r="V205" s="92"/>
      <c r="W205" s="92"/>
      <c r="Y205" s="189"/>
      <c r="Z205" s="180"/>
      <c r="AA205" s="180"/>
      <c r="AB205" s="180"/>
      <c r="AC205" s="180"/>
      <c r="AD205" s="221"/>
      <c r="AE205" s="180"/>
      <c r="AY205" s="4" t="s">
        <v>978</v>
      </c>
      <c r="AZ205" s="327">
        <v>12440.547999999999</v>
      </c>
      <c r="BA205" s="327">
        <v>12242.24</v>
      </c>
      <c r="BB205" s="327">
        <v>-198.30799999999908</v>
      </c>
    </row>
    <row r="206" spans="18:55" ht="15">
      <c r="R206" s="92"/>
      <c r="V206" s="92"/>
      <c r="W206" s="92"/>
      <c r="Y206" s="189"/>
      <c r="AY206" s="4" t="s">
        <v>2750</v>
      </c>
      <c r="AZ206" s="2">
        <v>86345.28800999999</v>
      </c>
      <c r="BA206" s="2">
        <v>94129.15</v>
      </c>
      <c r="BB206" s="2">
        <v>7783.861990000019</v>
      </c>
      <c r="BC206" s="332" t="s">
        <v>2764</v>
      </c>
    </row>
    <row r="207" spans="18:67" ht="15.75" thickBot="1">
      <c r="R207" s="92"/>
      <c r="V207" s="92"/>
      <c r="W207" s="92"/>
      <c r="Y207" s="189"/>
      <c r="Z207" s="180"/>
      <c r="AA207" s="180"/>
      <c r="AB207" s="180"/>
      <c r="AC207" s="180"/>
      <c r="AD207" s="221"/>
      <c r="AE207" s="180"/>
      <c r="BL207" s="326" t="s">
        <v>2754</v>
      </c>
      <c r="BM207" s="326" t="s">
        <v>1629</v>
      </c>
      <c r="BN207" s="326" t="s">
        <v>978</v>
      </c>
      <c r="BO207" s="326" t="s">
        <v>2879</v>
      </c>
    </row>
    <row r="208" spans="18:71" ht="15">
      <c r="R208" s="92"/>
      <c r="V208" s="92"/>
      <c r="W208" s="92"/>
      <c r="Y208" s="189"/>
      <c r="Z208" s="180"/>
      <c r="AA208" s="180"/>
      <c r="AB208" s="180"/>
      <c r="AC208" s="180"/>
      <c r="AD208" s="221"/>
      <c r="AE208" s="180"/>
      <c r="AY208" s="376"/>
      <c r="AZ208" s="378" t="s">
        <v>2983</v>
      </c>
      <c r="BA208" s="378" t="s">
        <v>978</v>
      </c>
      <c r="BB208" s="377"/>
      <c r="BC208" s="92"/>
      <c r="BD208" s="105"/>
      <c r="BE208" s="105"/>
      <c r="BK208" s="92" t="s">
        <v>980</v>
      </c>
      <c r="BL208" s="2">
        <f>+BA188-BL209</f>
        <v>4572.215</v>
      </c>
      <c r="BM208" s="55">
        <v>1373.98968585</v>
      </c>
      <c r="BN208" s="55">
        <v>481.13774603319996</v>
      </c>
      <c r="BO208" s="359">
        <f>+BN208/BM208</f>
        <v>0.35017566069686373</v>
      </c>
      <c r="BQ208" s="55"/>
      <c r="BR208" s="55"/>
      <c r="BS208" s="55"/>
    </row>
    <row r="209" spans="18:71" ht="15">
      <c r="R209" s="92"/>
      <c r="V209" s="92"/>
      <c r="W209" s="92"/>
      <c r="Y209" s="189"/>
      <c r="Z209" s="180"/>
      <c r="AA209" s="180"/>
      <c r="AB209" s="180"/>
      <c r="AC209" s="180"/>
      <c r="AD209" s="221"/>
      <c r="AE209" s="180"/>
      <c r="AY209" s="200" t="s">
        <v>349</v>
      </c>
      <c r="AZ209" s="262">
        <v>4350.517457499999</v>
      </c>
      <c r="BA209" s="262">
        <v>217.525872875</v>
      </c>
      <c r="BB209" s="232">
        <v>0.05</v>
      </c>
      <c r="BC209" s="92"/>
      <c r="BD209" s="105"/>
      <c r="BE209" s="105"/>
      <c r="BK209" s="92"/>
      <c r="BL209" s="2">
        <v>5111.885</v>
      </c>
      <c r="BM209" s="55">
        <v>4350.517457499999</v>
      </c>
      <c r="BN209" s="55">
        <v>217.525872875</v>
      </c>
      <c r="BO209" s="359">
        <f aca="true" t="shared" si="35" ref="BO209:BO226">+BN209/BM209</f>
        <v>0.05000000000000001</v>
      </c>
      <c r="BQ209" s="55"/>
      <c r="BR209" s="55"/>
      <c r="BS209" s="55"/>
    </row>
    <row r="210" spans="18:71" ht="15">
      <c r="R210" s="92"/>
      <c r="V210" s="92"/>
      <c r="W210" s="92"/>
      <c r="Y210" s="189"/>
      <c r="Z210" s="180"/>
      <c r="AA210" s="180"/>
      <c r="AB210" s="180"/>
      <c r="AC210" s="180"/>
      <c r="AD210" s="221"/>
      <c r="AE210" s="180"/>
      <c r="AY210" s="200" t="s">
        <v>350</v>
      </c>
      <c r="AZ210" s="262">
        <v>6635.395932</v>
      </c>
      <c r="BA210" s="262">
        <v>663.5395932</v>
      </c>
      <c r="BB210" s="232">
        <v>0.1</v>
      </c>
      <c r="BC210" s="92"/>
      <c r="BD210" s="105"/>
      <c r="BE210" s="105"/>
      <c r="BK210" s="92" t="s">
        <v>981</v>
      </c>
      <c r="BL210" s="2">
        <f>SUM(BA189)</f>
        <v>5377.52</v>
      </c>
      <c r="BM210" s="55">
        <v>4710.55209</v>
      </c>
      <c r="BN210" s="55">
        <v>1262.7093835999995</v>
      </c>
      <c r="BO210" s="359">
        <f t="shared" si="35"/>
        <v>0.2680597432051748</v>
      </c>
      <c r="BQ210" s="55"/>
      <c r="BR210" s="55"/>
      <c r="BS210" s="55"/>
    </row>
    <row r="211" spans="18:71" ht="15">
      <c r="R211" s="92"/>
      <c r="V211" s="92"/>
      <c r="W211" s="92"/>
      <c r="Y211" s="189"/>
      <c r="Z211" s="179"/>
      <c r="AA211" s="179"/>
      <c r="AB211" s="179"/>
      <c r="AC211" s="179"/>
      <c r="AD211" s="222"/>
      <c r="AE211" s="179"/>
      <c r="AY211" s="200" t="s">
        <v>351</v>
      </c>
      <c r="AZ211" s="262">
        <v>23980.22760954001</v>
      </c>
      <c r="BA211" s="262">
        <v>8029.9721653395945</v>
      </c>
      <c r="BB211" s="232">
        <v>0.334858046224092</v>
      </c>
      <c r="BC211" s="92"/>
      <c r="BD211" s="105"/>
      <c r="BE211" s="105"/>
      <c r="BK211" s="92" t="s">
        <v>982</v>
      </c>
      <c r="BL211" s="2">
        <f>SUM(BA190-BL212)</f>
        <v>20839.545000000002</v>
      </c>
      <c r="BM211" s="55">
        <v>9156.772140440002</v>
      </c>
      <c r="BN211" s="55">
        <v>2987.8491399384015</v>
      </c>
      <c r="BO211" s="359">
        <f t="shared" si="35"/>
        <v>0.32629938739469705</v>
      </c>
      <c r="BQ211" s="55"/>
      <c r="BR211" s="55"/>
      <c r="BS211" s="55"/>
    </row>
    <row r="212" spans="18:71" ht="15">
      <c r="R212" s="92"/>
      <c r="V212" s="92"/>
      <c r="W212" s="92"/>
      <c r="Y212" s="189"/>
      <c r="Z212" s="180"/>
      <c r="AA212" s="180"/>
      <c r="AB212" s="180"/>
      <c r="AC212" s="180"/>
      <c r="AD212" s="221"/>
      <c r="AE212" s="180"/>
      <c r="AY212" s="200" t="s">
        <v>352</v>
      </c>
      <c r="AZ212" s="262">
        <v>12125.449439880002</v>
      </c>
      <c r="BA212" s="262">
        <v>2373.989597404801</v>
      </c>
      <c r="BB212" s="232">
        <v>0.19578569925803052</v>
      </c>
      <c r="BC212"/>
      <c r="BD212" s="105"/>
      <c r="BE212" s="105"/>
      <c r="BK212" s="92"/>
      <c r="BL212" s="2">
        <v>8153.925</v>
      </c>
      <c r="BM212" s="55">
        <v>6635.395932</v>
      </c>
      <c r="BN212" s="55">
        <v>663.5395932</v>
      </c>
      <c r="BO212" s="359">
        <f t="shared" si="35"/>
        <v>0.09999999999999999</v>
      </c>
      <c r="BQ212" s="55"/>
      <c r="BR212" s="55"/>
      <c r="BS212" s="55"/>
    </row>
    <row r="213" spans="18:71" ht="15">
      <c r="R213" s="92"/>
      <c r="V213" s="92"/>
      <c r="W213" s="92"/>
      <c r="Y213" s="189"/>
      <c r="Z213" s="179"/>
      <c r="AA213" s="179"/>
      <c r="AB213" s="179"/>
      <c r="AC213" s="179"/>
      <c r="AD213" s="222"/>
      <c r="AE213" s="179"/>
      <c r="AY213" s="200" t="s">
        <v>353</v>
      </c>
      <c r="AZ213" s="263">
        <v>8521.55221344</v>
      </c>
      <c r="BA213" s="263">
        <v>957.8217642240002</v>
      </c>
      <c r="BB213" s="264">
        <v>0.11239991731944626</v>
      </c>
      <c r="BC213"/>
      <c r="BD213" s="105"/>
      <c r="BE213" s="105"/>
      <c r="BK213" s="92" t="s">
        <v>983</v>
      </c>
      <c r="BL213" s="2">
        <f>SUM(BA191)</f>
        <v>1412.96</v>
      </c>
      <c r="BM213" s="55">
        <v>1378.349</v>
      </c>
      <c r="BN213" s="55">
        <v>439.87135240000003</v>
      </c>
      <c r="BO213" s="359">
        <f t="shared" si="35"/>
        <v>0.3191291555331778</v>
      </c>
      <c r="BQ213" s="55"/>
      <c r="BR213" s="55"/>
      <c r="BS213" s="55"/>
    </row>
    <row r="214" spans="18:72" ht="15.75" thickBot="1">
      <c r="R214" s="92"/>
      <c r="V214" s="92"/>
      <c r="W214" s="92"/>
      <c r="Y214" s="189"/>
      <c r="Z214" s="180"/>
      <c r="AA214" s="180"/>
      <c r="AB214" s="180"/>
      <c r="AC214" s="180"/>
      <c r="AD214" s="221"/>
      <c r="AE214" s="180"/>
      <c r="AY214" s="333" t="s">
        <v>2765</v>
      </c>
      <c r="AZ214" s="265">
        <v>55613.14265236001</v>
      </c>
      <c r="BA214" s="265">
        <v>12242.848993043395</v>
      </c>
      <c r="BB214" s="266">
        <v>0.2201430886503562</v>
      </c>
      <c r="BC214"/>
      <c r="BD214"/>
      <c r="BE214"/>
      <c r="BF214"/>
      <c r="BG214"/>
      <c r="BH214"/>
      <c r="BI214"/>
      <c r="BJ214"/>
      <c r="BK214" s="92" t="s">
        <v>984</v>
      </c>
      <c r="BL214" s="2">
        <f>SUM(BA192)</f>
        <v>1145.5</v>
      </c>
      <c r="BM214" s="55">
        <v>1145.49979</v>
      </c>
      <c r="BN214" s="55">
        <v>284.392919</v>
      </c>
      <c r="BO214" s="359">
        <f t="shared" si="35"/>
        <v>0.24826972600317979</v>
      </c>
      <c r="BP214"/>
      <c r="BQ214" s="55"/>
      <c r="BR214" s="55"/>
      <c r="BS214" s="212"/>
      <c r="BT214"/>
    </row>
    <row r="215" spans="18:71" ht="15">
      <c r="R215" s="92"/>
      <c r="V215" s="92"/>
      <c r="W215" s="92"/>
      <c r="Y215" s="189"/>
      <c r="Z215" s="180"/>
      <c r="AA215" s="180"/>
      <c r="AB215" s="180"/>
      <c r="AC215" s="180"/>
      <c r="AD215" s="221"/>
      <c r="AE215" s="180"/>
      <c r="AY215"/>
      <c r="AZ215"/>
      <c r="BB215"/>
      <c r="BK215" s="92" t="s">
        <v>2752</v>
      </c>
      <c r="BL215" s="2">
        <f>SUM(BA193)</f>
        <v>1361.24</v>
      </c>
      <c r="BM215" s="55">
        <v>1206.22675</v>
      </c>
      <c r="BN215" s="55">
        <v>353.1332742</v>
      </c>
      <c r="BO215" s="359">
        <f t="shared" si="35"/>
        <v>0.2927586162386135</v>
      </c>
      <c r="BQ215" s="55"/>
      <c r="BR215" s="55"/>
      <c r="BS215" s="55"/>
    </row>
    <row r="216" spans="18:71" ht="15">
      <c r="R216" s="92"/>
      <c r="V216" s="92"/>
      <c r="W216" s="92"/>
      <c r="Y216" s="189"/>
      <c r="Z216" s="180"/>
      <c r="AA216" s="180"/>
      <c r="AB216" s="180"/>
      <c r="AC216" s="180"/>
      <c r="AD216" s="221"/>
      <c r="AE216" s="180"/>
      <c r="AY216" s="330" t="s">
        <v>2763</v>
      </c>
      <c r="AZ216" s="331">
        <v>53757</v>
      </c>
      <c r="BA216" s="328"/>
      <c r="BB216" s="329">
        <f>+BA214/AZ216</f>
        <v>0.2277442750347563</v>
      </c>
      <c r="BK216" s="92" t="s">
        <v>986</v>
      </c>
      <c r="BL216" s="2">
        <f>SUM(BA194)</f>
        <v>5725.09</v>
      </c>
      <c r="BM216" s="55">
        <v>5008.838153249994</v>
      </c>
      <c r="BN216" s="55">
        <v>2220.878350168002</v>
      </c>
      <c r="BO216" s="359">
        <f t="shared" si="35"/>
        <v>0.4433919168913415</v>
      </c>
      <c r="BQ216" s="55"/>
      <c r="BR216" s="55"/>
      <c r="BS216" s="55"/>
    </row>
    <row r="217" spans="18:71" ht="15">
      <c r="R217" s="92"/>
      <c r="V217" s="92"/>
      <c r="W217" s="92"/>
      <c r="Y217" s="189"/>
      <c r="BK217" s="366" t="s">
        <v>2751</v>
      </c>
      <c r="BL217" s="327">
        <f>SUM(BA195)</f>
        <v>2752.03</v>
      </c>
      <c r="BM217" s="357">
        <v>1615.1338529999996</v>
      </c>
      <c r="BN217" s="357">
        <v>161.51338529999998</v>
      </c>
      <c r="BO217" s="360">
        <f t="shared" si="35"/>
        <v>0.10000000000000002</v>
      </c>
      <c r="BQ217" s="55"/>
      <c r="BR217" s="55"/>
      <c r="BS217" s="55"/>
    </row>
    <row r="218" spans="18:73" ht="15">
      <c r="R218" s="92"/>
      <c r="V218" s="92"/>
      <c r="W218" s="92"/>
      <c r="Y218" s="189"/>
      <c r="Z218" s="180"/>
      <c r="AA218" s="180"/>
      <c r="AB218" s="180"/>
      <c r="AC218" s="180"/>
      <c r="AD218" s="221"/>
      <c r="AE218" s="180"/>
      <c r="BK218" s="4" t="s">
        <v>2742</v>
      </c>
      <c r="BL218" s="2">
        <f>SUM(BL208:BL217)</f>
        <v>56451.91</v>
      </c>
      <c r="BM218" s="2">
        <f>SUM(BM208:BM217)</f>
        <v>36581.27485204</v>
      </c>
      <c r="BN218" s="2">
        <f>SUM(BN208:BN217)</f>
        <v>9072.551016714604</v>
      </c>
      <c r="BO218" s="359">
        <f t="shared" si="35"/>
        <v>0.24801079386681524</v>
      </c>
      <c r="BQ218" s="55"/>
      <c r="BR218" s="55"/>
      <c r="BS218" s="55"/>
      <c r="BT218" s="55"/>
      <c r="BU218" s="55"/>
    </row>
    <row r="219" spans="18:73" ht="15">
      <c r="R219" s="92"/>
      <c r="V219" s="92"/>
      <c r="W219" s="92"/>
      <c r="Y219" s="189"/>
      <c r="Z219" s="180"/>
      <c r="AA219" s="180"/>
      <c r="AB219" s="180"/>
      <c r="AC219" s="180"/>
      <c r="AD219" s="221"/>
      <c r="AE219" s="180"/>
      <c r="BK219" s="4" t="s">
        <v>2743</v>
      </c>
      <c r="BL219" s="2">
        <f>SUM(BA197)</f>
        <v>783.47</v>
      </c>
      <c r="BM219" s="55">
        <v>435.42379</v>
      </c>
      <c r="BN219" s="55">
        <v>60.9593306</v>
      </c>
      <c r="BO219" s="359">
        <f t="shared" si="35"/>
        <v>0.14</v>
      </c>
      <c r="BQ219" s="55"/>
      <c r="BR219" s="55"/>
      <c r="BS219" s="55"/>
      <c r="BT219" s="55"/>
      <c r="BU219" s="55"/>
    </row>
    <row r="220" spans="18:73" ht="15">
      <c r="R220" s="92"/>
      <c r="V220" s="92"/>
      <c r="W220" s="92"/>
      <c r="Y220" s="189"/>
      <c r="Z220" s="180"/>
      <c r="AA220" s="180"/>
      <c r="AB220" s="180"/>
      <c r="AC220" s="180"/>
      <c r="AD220" s="221"/>
      <c r="AE220" s="180"/>
      <c r="BK220" s="4" t="s">
        <v>2744</v>
      </c>
      <c r="BL220" s="2">
        <f aca="true" t="shared" si="36" ref="BL220:BL225">SUM(BA198)</f>
        <v>1143</v>
      </c>
      <c r="BM220" s="55">
        <v>882.5828538</v>
      </c>
      <c r="BN220" s="55">
        <v>272.58307513999995</v>
      </c>
      <c r="BO220" s="359">
        <f t="shared" si="35"/>
        <v>0.3088470096222483</v>
      </c>
      <c r="BQ220" s="55"/>
      <c r="BR220" s="55"/>
      <c r="BS220" s="55"/>
      <c r="BT220" s="55"/>
      <c r="BU220" s="55"/>
    </row>
    <row r="221" spans="18:73" ht="15">
      <c r="R221" s="92"/>
      <c r="V221" s="92"/>
      <c r="W221" s="92"/>
      <c r="Y221" s="189"/>
      <c r="Z221" s="180"/>
      <c r="AA221" s="180"/>
      <c r="AB221" s="180"/>
      <c r="AC221" s="180"/>
      <c r="AD221" s="221"/>
      <c r="AE221" s="180"/>
      <c r="BK221" s="4" t="s">
        <v>2745</v>
      </c>
      <c r="BL221" s="2">
        <f t="shared" si="36"/>
        <v>3301.09</v>
      </c>
      <c r="BM221" s="55">
        <v>3001.36208</v>
      </c>
      <c r="BN221" s="55">
        <v>582.0259712000001</v>
      </c>
      <c r="BO221" s="359">
        <f t="shared" si="35"/>
        <v>0.1939206119376307</v>
      </c>
      <c r="BQ221" s="55"/>
      <c r="BR221" s="55"/>
      <c r="BS221" s="55"/>
      <c r="BT221" s="55"/>
      <c r="BU221" s="55"/>
    </row>
    <row r="222" spans="18:73" ht="15">
      <c r="R222" s="92"/>
      <c r="V222" s="92"/>
      <c r="W222" s="92"/>
      <c r="Y222" s="189"/>
      <c r="Z222" s="180"/>
      <c r="AA222" s="180"/>
      <c r="AB222" s="180"/>
      <c r="AC222" s="180"/>
      <c r="AD222" s="221"/>
      <c r="AE222" s="180"/>
      <c r="BK222" s="4" t="s">
        <v>2746</v>
      </c>
      <c r="BL222" s="2">
        <f t="shared" si="36"/>
        <v>2049.54</v>
      </c>
      <c r="BM222" s="55">
        <v>2016.7292295599998</v>
      </c>
      <c r="BN222" s="55">
        <v>195.16549708680003</v>
      </c>
      <c r="BO222" s="359">
        <f t="shared" si="35"/>
        <v>0.09677327735730805</v>
      </c>
      <c r="BQ222" s="55"/>
      <c r="BR222" s="55"/>
      <c r="BS222" s="55"/>
      <c r="BT222" s="55"/>
      <c r="BU222" s="55"/>
    </row>
    <row r="223" spans="18:73" ht="15">
      <c r="R223" s="92"/>
      <c r="V223" s="92"/>
      <c r="W223" s="92"/>
      <c r="Y223" s="189"/>
      <c r="Z223" s="180"/>
      <c r="AA223" s="180"/>
      <c r="AB223" s="180"/>
      <c r="AC223" s="180"/>
      <c r="AD223" s="221"/>
      <c r="AE223" s="180"/>
      <c r="BK223" s="4" t="s">
        <v>2747</v>
      </c>
      <c r="BL223" s="2">
        <f t="shared" si="36"/>
        <v>691.46</v>
      </c>
      <c r="BM223" s="55">
        <v>1149.80671</v>
      </c>
      <c r="BN223" s="55">
        <v>229.961342</v>
      </c>
      <c r="BO223" s="359">
        <f t="shared" si="35"/>
        <v>0.19999999999999998</v>
      </c>
      <c r="BQ223" s="55"/>
      <c r="BR223" s="55"/>
      <c r="BS223" s="55"/>
      <c r="BT223" s="55"/>
      <c r="BU223" s="55"/>
    </row>
    <row r="224" spans="18:73" ht="15">
      <c r="R224" s="92"/>
      <c r="V224" s="92"/>
      <c r="W224" s="92"/>
      <c r="Y224" s="189"/>
      <c r="Z224" s="180"/>
      <c r="AA224" s="180"/>
      <c r="AB224" s="180"/>
      <c r="AC224" s="180"/>
      <c r="AD224" s="221"/>
      <c r="AE224" s="180"/>
      <c r="BK224" s="4" t="s">
        <v>2748</v>
      </c>
      <c r="BL224" s="2">
        <f t="shared" si="36"/>
        <v>4410.76</v>
      </c>
      <c r="BM224" s="55">
        <v>3933.04296652</v>
      </c>
      <c r="BN224" s="55">
        <v>821.343838378</v>
      </c>
      <c r="BO224" s="359">
        <f t="shared" si="35"/>
        <v>0.20883164648077418</v>
      </c>
      <c r="BQ224" s="55"/>
      <c r="BR224" s="55"/>
      <c r="BS224" s="55"/>
      <c r="BT224" s="55"/>
      <c r="BU224" s="55"/>
    </row>
    <row r="225" spans="18:73" ht="21">
      <c r="R225" s="92"/>
      <c r="V225" s="92"/>
      <c r="W225" s="92"/>
      <c r="Y225" s="189"/>
      <c r="Z225" s="180"/>
      <c r="AA225" s="180"/>
      <c r="AB225" s="180"/>
      <c r="AC225" s="180"/>
      <c r="AD225" s="221"/>
      <c r="AE225" s="180"/>
      <c r="AJ225" s="372"/>
      <c r="AK225" s="372" t="s">
        <v>1357</v>
      </c>
      <c r="AL225" s="372" t="s">
        <v>1358</v>
      </c>
      <c r="AM225" s="372" t="s">
        <v>1359</v>
      </c>
      <c r="AN225" s="372" t="s">
        <v>1360</v>
      </c>
      <c r="AO225" s="372" t="s">
        <v>1361</v>
      </c>
      <c r="AP225" s="372" t="s">
        <v>1362</v>
      </c>
      <c r="AQ225" s="372" t="s">
        <v>1363</v>
      </c>
      <c r="AR225" s="372" t="s">
        <v>2876</v>
      </c>
      <c r="BD225" s="28" t="s">
        <v>1738</v>
      </c>
      <c r="BE225" s="28"/>
      <c r="BK225" s="367" t="s">
        <v>2749</v>
      </c>
      <c r="BL225" s="327">
        <f t="shared" si="36"/>
        <v>13055.68</v>
      </c>
      <c r="BM225" s="357">
        <v>7612.920170439999</v>
      </c>
      <c r="BN225" s="357">
        <v>1008.258921924</v>
      </c>
      <c r="BO225" s="360">
        <f t="shared" si="35"/>
        <v>0.13244049580855205</v>
      </c>
      <c r="BQ225" s="55"/>
      <c r="BR225" s="55"/>
      <c r="BS225" s="55"/>
      <c r="BT225" s="55"/>
      <c r="BU225" s="55"/>
    </row>
    <row r="226" spans="26:73" ht="20.25">
      <c r="Z226" s="180"/>
      <c r="AA226" s="180"/>
      <c r="AB226" s="180"/>
      <c r="AC226" s="180"/>
      <c r="AD226" s="221"/>
      <c r="AE226" s="180"/>
      <c r="AJ226" s="372" t="s">
        <v>2885</v>
      </c>
      <c r="AK226" s="373">
        <v>7.9</v>
      </c>
      <c r="AL226" s="373">
        <v>15.83</v>
      </c>
      <c r="AM226" s="373">
        <f>15.8+1.7</f>
        <v>17.5</v>
      </c>
      <c r="AN226" s="373">
        <v>15.9</v>
      </c>
      <c r="AO226" s="373">
        <v>15.9</v>
      </c>
      <c r="AP226" s="373">
        <v>15.9</v>
      </c>
      <c r="AQ226" s="373">
        <v>5.199</v>
      </c>
      <c r="AR226" s="373">
        <f>SUM(AK226:AQ226)</f>
        <v>94.129</v>
      </c>
      <c r="BF226" s="28"/>
      <c r="BG226" s="342"/>
      <c r="BH226" s="342"/>
      <c r="BI226" s="342"/>
      <c r="BJ226" s="342"/>
      <c r="BK226" s="4" t="s">
        <v>1056</v>
      </c>
      <c r="BL226" s="2">
        <f>SUM(BL218:BL225)</f>
        <v>81886.91</v>
      </c>
      <c r="BM226" s="2">
        <f>SUM(BM218:BM225)</f>
        <v>55613.14265235999</v>
      </c>
      <c r="BN226" s="2">
        <f>SUM(BN218:BN225)</f>
        <v>12242.848993043406</v>
      </c>
      <c r="BO226" s="359">
        <f t="shared" si="35"/>
        <v>0.22014308865035648</v>
      </c>
      <c r="BQ226" s="55"/>
      <c r="BR226" s="55"/>
      <c r="BT226" s="55"/>
      <c r="BU226" s="55"/>
    </row>
    <row r="227" spans="36:73" ht="21.75" thickBot="1">
      <c r="AJ227" s="372" t="s">
        <v>2550</v>
      </c>
      <c r="AK227" s="373">
        <v>6.062</v>
      </c>
      <c r="AL227" s="373">
        <v>13.658</v>
      </c>
      <c r="AM227" s="373">
        <v>18.238</v>
      </c>
      <c r="AN227" s="373">
        <v>15.425</v>
      </c>
      <c r="AO227" s="373">
        <v>13.289</v>
      </c>
      <c r="AP227" s="373">
        <v>12.748</v>
      </c>
      <c r="AQ227" s="373">
        <v>2.466</v>
      </c>
      <c r="AR227" s="373">
        <f>SUM(AK227:AQ227)</f>
        <v>81.886</v>
      </c>
      <c r="BD227" s="343" t="s">
        <v>2529</v>
      </c>
      <c r="BE227" s="346">
        <v>240</v>
      </c>
      <c r="BF227" s="343"/>
      <c r="BG227" s="344"/>
      <c r="BH227" s="342"/>
      <c r="BI227" s="342"/>
      <c r="BK227" s="4"/>
      <c r="BL227" s="327"/>
      <c r="BM227" s="327"/>
      <c r="BN227" s="327"/>
      <c r="BR227" s="2"/>
      <c r="BT227" s="55"/>
      <c r="BU227" s="55"/>
    </row>
    <row r="228" spans="36:67" ht="20.25">
      <c r="AJ228" s="372" t="s">
        <v>978</v>
      </c>
      <c r="AK228" s="373"/>
      <c r="AL228" s="373"/>
      <c r="AM228" s="373">
        <v>0.8</v>
      </c>
      <c r="AN228" s="373">
        <v>3</v>
      </c>
      <c r="AO228" s="373">
        <v>2.6</v>
      </c>
      <c r="AP228" s="373">
        <v>3.1</v>
      </c>
      <c r="AQ228" s="373">
        <v>2.742</v>
      </c>
      <c r="AR228" s="373">
        <f>SUM(AK228:AQ228)</f>
        <v>12.242</v>
      </c>
      <c r="BD228" s="343" t="s">
        <v>2528</v>
      </c>
      <c r="BE228" s="346">
        <v>431</v>
      </c>
      <c r="BF228" s="343"/>
      <c r="BG228" s="344"/>
      <c r="BH228" s="342"/>
      <c r="BI228" s="342"/>
      <c r="BK228" s="4"/>
      <c r="BL228" s="365" t="s">
        <v>349</v>
      </c>
      <c r="BM228" s="261">
        <v>4350.517457499999</v>
      </c>
      <c r="BN228" s="261">
        <v>217.525872875</v>
      </c>
      <c r="BO228" s="231">
        <v>0.05</v>
      </c>
    </row>
    <row r="229" spans="36:67" ht="20.25">
      <c r="AJ229" s="372" t="s">
        <v>2886</v>
      </c>
      <c r="AK229" s="374">
        <f>SUM(AK227:AK228)-0.01</f>
        <v>6.0520000000000005</v>
      </c>
      <c r="AL229" s="374">
        <f>SUM(AL227:AL228)-0.02</f>
        <v>13.638</v>
      </c>
      <c r="AM229" s="374">
        <f aca="true" t="shared" si="37" ref="AM229:AR229">SUM(AM227:AM228)</f>
        <v>19.038</v>
      </c>
      <c r="AN229" s="374">
        <f t="shared" si="37"/>
        <v>18.425</v>
      </c>
      <c r="AO229" s="374">
        <f t="shared" si="37"/>
        <v>15.889</v>
      </c>
      <c r="AP229" s="374">
        <f t="shared" si="37"/>
        <v>15.847999999999999</v>
      </c>
      <c r="AQ229" s="374">
        <f t="shared" si="37"/>
        <v>5.208</v>
      </c>
      <c r="AR229" s="374">
        <f t="shared" si="37"/>
        <v>94.128</v>
      </c>
      <c r="BD229" s="343" t="s">
        <v>712</v>
      </c>
      <c r="BE229" s="346">
        <v>599</v>
      </c>
      <c r="BF229" s="343"/>
      <c r="BG229" s="344"/>
      <c r="BH229" s="342"/>
      <c r="BI229" s="342"/>
      <c r="BL229" s="362" t="s">
        <v>350</v>
      </c>
      <c r="BM229" s="262">
        <v>6635.395932</v>
      </c>
      <c r="BN229" s="262">
        <v>663.5395932</v>
      </c>
      <c r="BO229" s="232">
        <v>0.1</v>
      </c>
    </row>
    <row r="230" spans="56:67" ht="15">
      <c r="BD230" s="343" t="s">
        <v>2532</v>
      </c>
      <c r="BE230" s="346">
        <v>640</v>
      </c>
      <c r="BF230" s="343"/>
      <c r="BG230" s="344"/>
      <c r="BH230" s="342"/>
      <c r="BI230" s="342"/>
      <c r="BL230" s="362" t="s">
        <v>351</v>
      </c>
      <c r="BM230" s="262">
        <v>23980.22760954001</v>
      </c>
      <c r="BN230" s="262">
        <v>8029.9721653395945</v>
      </c>
      <c r="BO230" s="232">
        <v>0.334858046224092</v>
      </c>
    </row>
    <row r="231" spans="36:67" ht="20.25">
      <c r="AJ231" s="372" t="s">
        <v>2887</v>
      </c>
      <c r="AK231" s="374">
        <f>+AK226</f>
        <v>7.9</v>
      </c>
      <c r="AL231" s="374">
        <f aca="true" t="shared" si="38" ref="AL231:AQ231">+AK231+AL226</f>
        <v>23.73</v>
      </c>
      <c r="AM231" s="374">
        <f t="shared" si="38"/>
        <v>41.230000000000004</v>
      </c>
      <c r="AN231" s="374">
        <f t="shared" si="38"/>
        <v>57.13</v>
      </c>
      <c r="AO231" s="374">
        <f t="shared" si="38"/>
        <v>73.03</v>
      </c>
      <c r="AP231" s="374">
        <f t="shared" si="38"/>
        <v>88.93</v>
      </c>
      <c r="AQ231" s="374">
        <f t="shared" si="38"/>
        <v>94.129</v>
      </c>
      <c r="BD231" s="343" t="s">
        <v>2534</v>
      </c>
      <c r="BE231" s="346">
        <v>195</v>
      </c>
      <c r="BF231" s="343"/>
      <c r="BG231" s="344"/>
      <c r="BH231" s="342"/>
      <c r="BI231" s="342"/>
      <c r="BL231" s="362" t="s">
        <v>352</v>
      </c>
      <c r="BM231" s="262">
        <v>12125.449439880002</v>
      </c>
      <c r="BN231" s="262">
        <v>2373.989597404801</v>
      </c>
      <c r="BO231" s="232">
        <v>0.19578569925803052</v>
      </c>
    </row>
    <row r="232" spans="36:67" ht="21">
      <c r="AJ232" s="372" t="s">
        <v>2888</v>
      </c>
      <c r="AK232" s="374">
        <f>+AK229</f>
        <v>6.0520000000000005</v>
      </c>
      <c r="AL232" s="374">
        <f aca="true" t="shared" si="39" ref="AL232:AQ232">+AK232+AL229</f>
        <v>19.69</v>
      </c>
      <c r="AM232" s="374">
        <f t="shared" si="39"/>
        <v>38.728</v>
      </c>
      <c r="AN232" s="374">
        <f t="shared" si="39"/>
        <v>57.153000000000006</v>
      </c>
      <c r="AO232" s="374">
        <f t="shared" si="39"/>
        <v>73.042</v>
      </c>
      <c r="AP232" s="374">
        <f t="shared" si="39"/>
        <v>88.89</v>
      </c>
      <c r="AQ232" s="374">
        <f t="shared" si="39"/>
        <v>94.098</v>
      </c>
      <c r="BD232" s="343" t="s">
        <v>2533</v>
      </c>
      <c r="BE232" s="346">
        <v>97</v>
      </c>
      <c r="BF232" s="343"/>
      <c r="BG232" s="344"/>
      <c r="BH232" s="342"/>
      <c r="BI232" s="342"/>
      <c r="BL232" s="362" t="s">
        <v>353</v>
      </c>
      <c r="BM232" s="263">
        <v>8521.55221344</v>
      </c>
      <c r="BN232" s="263">
        <v>957.8217642240002</v>
      </c>
      <c r="BO232" s="264">
        <v>0.11239991731944626</v>
      </c>
    </row>
    <row r="233" spans="56:67" ht="15.75" thickBot="1">
      <c r="BD233" s="343" t="s">
        <v>2543</v>
      </c>
      <c r="BE233" s="346">
        <v>297</v>
      </c>
      <c r="BF233" s="343"/>
      <c r="BG233" s="344"/>
      <c r="BH233" s="342"/>
      <c r="BI233" s="342"/>
      <c r="BL233" s="333" t="s">
        <v>2765</v>
      </c>
      <c r="BM233" s="265">
        <v>55613.14265236001</v>
      </c>
      <c r="BN233" s="265">
        <v>12242.848993043395</v>
      </c>
      <c r="BO233" s="266">
        <v>0.2201430886503562</v>
      </c>
    </row>
    <row r="234" spans="26:61" ht="15">
      <c r="Z234" s="179"/>
      <c r="AA234" s="179"/>
      <c r="AB234" s="179"/>
      <c r="AC234" s="179"/>
      <c r="AD234" s="222"/>
      <c r="AE234" s="179"/>
      <c r="BD234" s="343" t="s">
        <v>2536</v>
      </c>
      <c r="BE234" s="346">
        <v>322</v>
      </c>
      <c r="BF234" s="343"/>
      <c r="BG234" s="344"/>
      <c r="BH234" s="342"/>
      <c r="BI234" s="342"/>
    </row>
    <row r="235" spans="56:67" ht="15">
      <c r="BD235" s="343" t="s">
        <v>711</v>
      </c>
      <c r="BE235" s="346">
        <v>430</v>
      </c>
      <c r="BF235" s="343"/>
      <c r="BG235" s="344"/>
      <c r="BH235" s="342"/>
      <c r="BI235" s="342"/>
      <c r="BO235"/>
    </row>
    <row r="236" spans="56:67" ht="15">
      <c r="BD236" s="343" t="s">
        <v>2526</v>
      </c>
      <c r="BE236" s="347">
        <f>SUM(BH243)</f>
        <v>-488</v>
      </c>
      <c r="BF236" s="343"/>
      <c r="BG236" s="344"/>
      <c r="BH236" s="342"/>
      <c r="BI236" s="342"/>
      <c r="BO236"/>
    </row>
    <row r="237" spans="56:67" ht="15">
      <c r="BD237" s="345"/>
      <c r="BE237" s="346">
        <f>SUM(BE227:BE236)</f>
        <v>2763</v>
      </c>
      <c r="BF237" s="343"/>
      <c r="BG237" s="348" t="s">
        <v>2540</v>
      </c>
      <c r="BH237" s="349">
        <v>-151</v>
      </c>
      <c r="BI237" s="342"/>
      <c r="BJ237" s="342"/>
      <c r="BK237" s="364"/>
      <c r="BL237" s="363"/>
      <c r="BM237" s="363"/>
      <c r="BN237" s="208"/>
      <c r="BO237" s="342"/>
    </row>
    <row r="238" spans="59:67" ht="15">
      <c r="BG238" s="350" t="s">
        <v>2541</v>
      </c>
      <c r="BH238" s="351">
        <v>-118</v>
      </c>
      <c r="BI238" s="342"/>
      <c r="BJ238" s="342"/>
      <c r="BK238" s="342"/>
      <c r="BL238" s="342"/>
      <c r="BM238" s="342"/>
      <c r="BN238" s="342"/>
      <c r="BO238" s="342"/>
    </row>
    <row r="239" spans="59:67" ht="15">
      <c r="BG239" s="350" t="s">
        <v>2542</v>
      </c>
      <c r="BH239" s="351">
        <v>-121</v>
      </c>
      <c r="BI239" s="342"/>
      <c r="BJ239" s="342"/>
      <c r="BK239" s="342"/>
      <c r="BL239" s="342"/>
      <c r="BM239" s="342"/>
      <c r="BN239" s="342"/>
      <c r="BO239" s="342"/>
    </row>
    <row r="240" spans="59:67" ht="15">
      <c r="BG240" s="352" t="s">
        <v>2544</v>
      </c>
      <c r="BH240" s="351">
        <v>-37</v>
      </c>
      <c r="BI240" s="342"/>
      <c r="BJ240" s="342"/>
      <c r="BK240" s="342"/>
      <c r="BL240" s="342"/>
      <c r="BM240" s="342"/>
      <c r="BN240" s="342"/>
      <c r="BO240" s="342"/>
    </row>
    <row r="241" spans="59:67" ht="15">
      <c r="BG241" s="353" t="s">
        <v>2545</v>
      </c>
      <c r="BH241" s="351">
        <v>-61</v>
      </c>
      <c r="BI241" s="342"/>
      <c r="BJ241" s="342"/>
      <c r="BK241" s="342"/>
      <c r="BL241" s="342"/>
      <c r="BM241" s="342"/>
      <c r="BN241" s="342"/>
      <c r="BO241" s="342"/>
    </row>
    <row r="242" spans="60:67" ht="16.5">
      <c r="BH242" s="354"/>
      <c r="BI242" s="342"/>
      <c r="BJ242" s="342"/>
      <c r="BK242" s="342"/>
      <c r="BL242" s="342"/>
      <c r="BM242" s="342"/>
      <c r="BN242" s="342"/>
      <c r="BO242" s="342"/>
    </row>
    <row r="243" spans="59:62" ht="15">
      <c r="BG243" s="355"/>
      <c r="BH243" s="356">
        <f>SUM(BH237:BH242)</f>
        <v>-488</v>
      </c>
      <c r="BI243" s="342"/>
      <c r="BJ243" s="342"/>
    </row>
    <row r="244" spans="59:62" ht="15">
      <c r="BG244" s="344"/>
      <c r="BH244" s="342"/>
      <c r="BI244" s="342"/>
      <c r="BJ244" s="342"/>
    </row>
    <row r="245" spans="56:59" ht="15">
      <c r="BD245" s="345"/>
      <c r="BE245" s="345"/>
      <c r="BF245" s="345"/>
      <c r="BG245" s="345"/>
    </row>
    <row r="248" spans="51:54" ht="15">
      <c r="AY248"/>
      <c r="AZ248"/>
      <c r="BB248"/>
    </row>
    <row r="249" spans="26:54" ht="15">
      <c r="Z249" s="179"/>
      <c r="AA249" s="179"/>
      <c r="AB249" s="179"/>
      <c r="AC249" s="179"/>
      <c r="AD249" s="222"/>
      <c r="AE249" s="179"/>
      <c r="AY249" s="330"/>
      <c r="AZ249" s="331"/>
      <c r="BA249" s="328"/>
      <c r="BB249" s="329"/>
    </row>
    <row r="260" spans="26:31" ht="15">
      <c r="Z260" s="179"/>
      <c r="AA260" s="179"/>
      <c r="AB260" s="179"/>
      <c r="AC260" s="179"/>
      <c r="AD260" s="222"/>
      <c r="AE260" s="179"/>
    </row>
    <row r="265" spans="26:31" ht="15">
      <c r="Z265" s="179"/>
      <c r="AA265" s="179"/>
      <c r="AB265" s="179"/>
      <c r="AC265" s="179"/>
      <c r="AD265" s="222"/>
      <c r="AE265" s="179"/>
    </row>
    <row r="266" spans="26:31" ht="15">
      <c r="Z266" s="179"/>
      <c r="AA266" s="179"/>
      <c r="AB266" s="179"/>
      <c r="AC266" s="179"/>
      <c r="AD266" s="222"/>
      <c r="AE266" s="179"/>
    </row>
    <row r="268" spans="26:31" ht="15">
      <c r="Z268" s="179"/>
      <c r="AA268" s="179"/>
      <c r="AB268" s="179"/>
      <c r="AC268" s="179"/>
      <c r="AD268" s="222"/>
      <c r="AE268" s="179"/>
    </row>
  </sheetData>
  <printOptions horizontalCentered="1" verticalCentered="1"/>
  <pageMargins left="0.41" right="0.15" top="0.27" bottom="0.25" header="0.28" footer="0.15"/>
  <pageSetup fitToHeight="3" fitToWidth="1" horizontalDpi="600" verticalDpi="600" orientation="landscape" scale="55" r:id="rId2"/>
  <headerFooter alignWithMargins="0">
    <oddFooter>&amp;R&amp;F      &amp;"Arial,Bold"&amp;14&amp;D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bsimmons</cp:lastModifiedBy>
  <cp:lastPrinted>2005-04-19T13:15:41Z</cp:lastPrinted>
  <dcterms:created xsi:type="dcterms:W3CDTF">2004-10-21T11:18:03Z</dcterms:created>
  <dcterms:modified xsi:type="dcterms:W3CDTF">2005-04-19T13:16:27Z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119865633</vt:i4>
  </property>
  <property fmtid="{D5CDD505-2E9C-101B-9397-08002B2CF9AE}" pid="3" name="_EmailSubject">
    <vt:lpwstr>ECP-xx rebaseline</vt:lpwstr>
  </property>
  <property fmtid="{D5CDD505-2E9C-101B-9397-08002B2CF9AE}" pid="4" name="_AuthorEmail">
    <vt:lpwstr>rstrykowsky@comcast.net</vt:lpwstr>
  </property>
  <property fmtid="{D5CDD505-2E9C-101B-9397-08002B2CF9AE}" pid="5" name="_AuthorEmailDisplayName">
    <vt:lpwstr>Ron Strykowsky</vt:lpwstr>
  </property>
  <property fmtid="{D5CDD505-2E9C-101B-9397-08002B2CF9AE}" pid="6" name="_ReviewingToolsShownOnce">
    <vt:lpwstr/>
  </property>
</Properties>
</file>