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340" windowHeight="6285" tabRatio="430" firstSheet="1" activeTab="1"/>
  </bookViews>
  <sheets>
    <sheet name="Responsibility Matrix" sheetId="1" r:id="rId1"/>
    <sheet name="Cost Breakdown" sheetId="2" r:id="rId2"/>
  </sheets>
  <definedNames>
    <definedName name="_xlnm.Print_Area" localSheetId="1">'Cost Breakdown'!$A$1:$P$77</definedName>
    <definedName name="_xlnm.Print_Area" localSheetId="0">'Responsibility Matrix'!$A$1:$E$35</definedName>
    <definedName name="_xlnm.Print_Titles" localSheetId="1">'Cost Breakdown'!$1:$3</definedName>
  </definedNames>
  <calcPr fullCalcOnLoad="1"/>
</workbook>
</file>

<file path=xl/comments2.xml><?xml version="1.0" encoding="utf-8"?>
<comments xmlns="http://schemas.openxmlformats.org/spreadsheetml/2006/main">
  <authors>
    <author>SC</author>
  </authors>
  <commentList>
    <comment ref="N68" authorId="0">
      <text>
        <r>
          <rPr>
            <b/>
            <sz val="8"/>
            <rFont val="Tahoma"/>
            <family val="0"/>
          </rPr>
          <t>SC:</t>
        </r>
        <r>
          <rPr>
            <sz val="8"/>
            <rFont val="Tahoma"/>
            <family val="0"/>
          </rPr>
          <t xml:space="preserve">
Module magnet positioning/shimming cost low.
Field joint/spool piece positioning/adjusting cost low.</t>
        </r>
      </text>
    </comment>
    <comment ref="L68" authorId="0">
      <text>
        <r>
          <rPr>
            <b/>
            <sz val="8"/>
            <rFont val="Tahoma"/>
            <family val="0"/>
          </rPr>
          <t>SC:</t>
        </r>
        <r>
          <rPr>
            <sz val="8"/>
            <rFont val="Tahoma"/>
            <family val="0"/>
          </rPr>
          <t xml:space="preserve">
Module magnet positioning/shimming and field joint positioning/adjusting is complex &amp; has high cost risk.</t>
        </r>
      </text>
    </comment>
    <comment ref="L69" authorId="0">
      <text>
        <r>
          <rPr>
            <b/>
            <sz val="8"/>
            <rFont val="Tahoma"/>
            <family val="0"/>
          </rPr>
          <t>SC:</t>
        </r>
        <r>
          <rPr>
            <sz val="8"/>
            <rFont val="Tahoma"/>
            <family val="0"/>
          </rPr>
          <t xml:space="preserve">
Module magnet positioning/shimming and field joint positioning/adjusting is complex &amp; has high cost risk.</t>
        </r>
      </text>
    </comment>
    <comment ref="O44" authorId="0">
      <text>
        <r>
          <rPr>
            <b/>
            <sz val="8"/>
            <rFont val="Tahoma"/>
            <family val="0"/>
          </rPr>
          <t>SC:</t>
        </r>
        <r>
          <rPr>
            <sz val="8"/>
            <rFont val="Tahoma"/>
            <family val="0"/>
          </rPr>
          <t xml:space="preserve">
Install computers &amp; networks &amp; connect existing software systems for controls and data acquisition.</t>
        </r>
      </text>
    </comment>
    <comment ref="O45" authorId="0">
      <text>
        <r>
          <rPr>
            <b/>
            <sz val="8"/>
            <rFont val="Tahoma"/>
            <family val="0"/>
          </rPr>
          <t>SC:</t>
        </r>
        <r>
          <rPr>
            <sz val="8"/>
            <rFont val="Tahoma"/>
            <family val="0"/>
          </rPr>
          <t xml:space="preserve">
Layout and install standard computer networks.
</t>
        </r>
      </text>
    </comment>
    <comment ref="O46" authorId="0">
      <text>
        <r>
          <rPr>
            <b/>
            <sz val="8"/>
            <rFont val="Tahoma"/>
            <family val="0"/>
          </rPr>
          <t>SC:</t>
        </r>
        <r>
          <rPr>
            <sz val="8"/>
            <rFont val="Tahoma"/>
            <family val="0"/>
          </rPr>
          <t xml:space="preserve">
EPICS control configuration and testing for 5 systems--lots of experience.</t>
        </r>
      </text>
    </comment>
    <comment ref="O47" authorId="0">
      <text>
        <r>
          <rPr>
            <b/>
            <sz val="8"/>
            <rFont val="Tahoma"/>
            <family val="0"/>
          </rPr>
          <t>SC:</t>
        </r>
        <r>
          <rPr>
            <sz val="8"/>
            <rFont val="Tahoma"/>
            <family val="0"/>
          </rPr>
          <t xml:space="preserve">
Install computer hardware and configure MDS Plus data acquisition--lots of experience</t>
        </r>
      </text>
    </comment>
    <comment ref="O48" authorId="0">
      <text>
        <r>
          <rPr>
            <b/>
            <sz val="8"/>
            <rFont val="Tahoma"/>
            <family val="0"/>
          </rPr>
          <t>SC:</t>
        </r>
        <r>
          <rPr>
            <sz val="8"/>
            <rFont val="Tahoma"/>
            <family val="0"/>
          </rPr>
          <t xml:space="preserve">
Design and deploy timing and synchronization system based on NSTX.</t>
        </r>
      </text>
    </comment>
    <comment ref="O49" authorId="0">
      <text>
        <r>
          <rPr>
            <b/>
            <sz val="8"/>
            <rFont val="Tahoma"/>
            <family val="0"/>
          </rPr>
          <t>SC:</t>
        </r>
        <r>
          <rPr>
            <sz val="8"/>
            <rFont val="Tahoma"/>
            <family val="0"/>
          </rPr>
          <t xml:space="preserve">
Clone NSTX real-time control systems</t>
        </r>
      </text>
    </comment>
    <comment ref="O50" authorId="0">
      <text>
        <r>
          <rPr>
            <b/>
            <sz val="8"/>
            <rFont val="Tahoma"/>
            <family val="0"/>
          </rPr>
          <t>SC:</t>
        </r>
        <r>
          <rPr>
            <sz val="8"/>
            <rFont val="Tahoma"/>
            <family val="0"/>
          </rPr>
          <t xml:space="preserve">
Layout and install safety interlock systems</t>
        </r>
      </text>
    </comment>
    <comment ref="O51" authorId="0">
      <text>
        <r>
          <rPr>
            <b/>
            <sz val="8"/>
            <rFont val="Tahoma"/>
            <family val="0"/>
          </rPr>
          <t>SC:</t>
        </r>
        <r>
          <rPr>
            <sz val="8"/>
            <rFont val="Tahoma"/>
            <family val="0"/>
          </rPr>
          <t xml:space="preserve">
Computers for first plasma and PA system in control room</t>
        </r>
      </text>
    </comment>
    <comment ref="O37" authorId="0">
      <text>
        <r>
          <rPr>
            <b/>
            <sz val="8"/>
            <rFont val="Tahoma"/>
            <family val="0"/>
          </rPr>
          <t>SC:</t>
        </r>
        <r>
          <rPr>
            <sz val="8"/>
            <rFont val="Tahoma"/>
            <family val="0"/>
          </rPr>
          <t xml:space="preserve">
All technology and costing data drawn from NSTX.</t>
        </r>
      </text>
    </comment>
    <comment ref="O4" authorId="0">
      <text>
        <r>
          <rPr>
            <b/>
            <sz val="8"/>
            <rFont val="Tahoma"/>
            <family val="0"/>
          </rPr>
          <t>SC:</t>
        </r>
        <r>
          <rPr>
            <sz val="8"/>
            <rFont val="Tahoma"/>
            <family val="0"/>
          </rPr>
          <t xml:space="preserve">
The committee believes that the NCSX Team has made a credible estimate of the base costs and applied an appropriate level of contingency made on the basis of technical and schedule risk.
The base costs estimates have benefited significantly from preliminary manufacturing feasibility studies performed by potential vendors of both the Modular Coil forms and the Vacuum Vessel.  The NCSX Team has performed significant analysis of the components deemed to be the most technically risky (modular coils and VV).  They have included an appropriate level of manufacturing R&amp;D to mitigate these risks.
</t>
        </r>
      </text>
    </comment>
    <comment ref="O31" authorId="0">
      <text>
        <r>
          <rPr>
            <b/>
            <sz val="8"/>
            <rFont val="Tahoma"/>
            <family val="0"/>
          </rPr>
          <t>SC:</t>
        </r>
        <r>
          <rPr>
            <sz val="8"/>
            <rFont val="Tahoma"/>
            <family val="0"/>
          </rPr>
          <t xml:space="preserve">
Viable budget estimate for planned effort using new hardware.</t>
        </r>
      </text>
    </comment>
    <comment ref="O23" authorId="0">
      <text>
        <r>
          <rPr>
            <b/>
            <sz val="8"/>
            <rFont val="Tahoma"/>
            <family val="0"/>
          </rPr>
          <t>SC:</t>
        </r>
        <r>
          <rPr>
            <sz val="8"/>
            <rFont val="Tahoma"/>
            <family val="0"/>
          </rPr>
          <t xml:space="preserve">
Refurbishment of existing systems.
</t>
        </r>
      </text>
    </comment>
    <comment ref="O52" authorId="0">
      <text>
        <r>
          <rPr>
            <b/>
            <sz val="8"/>
            <rFont val="Tahoma"/>
            <family val="0"/>
          </rPr>
          <t>SC:</t>
        </r>
        <r>
          <rPr>
            <sz val="8"/>
            <rFont val="Tahoma"/>
            <family val="0"/>
          </rPr>
          <t xml:space="preserve">
Extensive use of existing systems with refurbishing.  Recent experience with NSTX for cost estimates</t>
        </r>
      </text>
    </comment>
    <comment ref="O70" authorId="0">
      <text>
        <r>
          <rPr>
            <b/>
            <sz val="8"/>
            <rFont val="Tahoma"/>
            <family val="0"/>
          </rPr>
          <t>SC:</t>
        </r>
        <r>
          <rPr>
            <sz val="8"/>
            <rFont val="Tahoma"/>
            <family val="0"/>
          </rPr>
          <t xml:space="preserve">
Cost reasonable based on review
</t>
        </r>
      </text>
    </comment>
  </commentList>
</comments>
</file>

<file path=xl/sharedStrings.xml><?xml version="1.0" encoding="utf-8"?>
<sst xmlns="http://schemas.openxmlformats.org/spreadsheetml/2006/main" count="169" uniqueCount="146">
  <si>
    <t xml:space="preserve">A </t>
  </si>
  <si>
    <t>Mod Coils</t>
  </si>
  <si>
    <t>Coil Services</t>
  </si>
  <si>
    <t>Preparation of the TFTR Test Cell</t>
  </si>
  <si>
    <t>Field Period Assembly</t>
  </si>
  <si>
    <t>Measurement Systems</t>
  </si>
  <si>
    <t>Glow Discharge Cleaning System</t>
  </si>
  <si>
    <t>Boranization System</t>
  </si>
  <si>
    <t>Lithiumization System</t>
  </si>
  <si>
    <t>Magnetic Diagnostics</t>
  </si>
  <si>
    <t>Electron Beam (EB) Mapping</t>
  </si>
  <si>
    <t>Diagnostics Integration</t>
  </si>
  <si>
    <t>Control Room Facility</t>
  </si>
  <si>
    <t>C-Site Cooling Systems</t>
  </si>
  <si>
    <t>Neutral Beam Water Cooling System</t>
  </si>
  <si>
    <t>Vacuum Pumping Water Cooling System</t>
  </si>
  <si>
    <t>Bakeout Water System</t>
  </si>
  <si>
    <t>Diagnostic Water Cooling System</t>
  </si>
  <si>
    <t xml:space="preserve">Diagnostics </t>
  </si>
  <si>
    <t xml:space="preserve">Stellarator Core Systems </t>
  </si>
  <si>
    <t xml:space="preserve">Electrical Power Systems </t>
  </si>
  <si>
    <t>Central I&amp;C Systems</t>
  </si>
  <si>
    <t xml:space="preserve">Facility Systems </t>
  </si>
  <si>
    <t xml:space="preserve">Test Cell Preparation and Machine Assembly </t>
  </si>
  <si>
    <t xml:space="preserve">Project Oversight and Support </t>
  </si>
  <si>
    <t>*Harold Weitzner, NYU</t>
  </si>
  <si>
    <t xml:space="preserve"> Jeffrey Harris, ANU</t>
  </si>
  <si>
    <t xml:space="preserve"> Peter Polizer, GA</t>
  </si>
  <si>
    <t>*Dave Anderson, U. of Wisconsin</t>
  </si>
  <si>
    <t>Jeff Hoy, DOE/SC</t>
  </si>
  <si>
    <t>1.</t>
  </si>
  <si>
    <t>2.</t>
  </si>
  <si>
    <t>3.</t>
  </si>
  <si>
    <t>4.</t>
  </si>
  <si>
    <t>5.</t>
  </si>
  <si>
    <t>6.</t>
  </si>
  <si>
    <t>ES&amp;H</t>
  </si>
  <si>
    <t>Cost, Schedule, &amp; Funding</t>
  </si>
  <si>
    <t>Clarence Hickey, DOE/SC</t>
  </si>
  <si>
    <t>Ray Schwartz, DOE/SC</t>
  </si>
  <si>
    <t>Marty Fallier, BNL</t>
  </si>
  <si>
    <t xml:space="preserve">  Jeffrey Harris, ANU</t>
  </si>
  <si>
    <t xml:space="preserve">  Peter Polizer, GA</t>
  </si>
  <si>
    <t xml:space="preserve"> Paul Anderson, GA</t>
  </si>
  <si>
    <t xml:space="preserve"> Jorst-Henrich Feist, M-PI</t>
  </si>
  <si>
    <t xml:space="preserve"> Ron Parker, MIT</t>
  </si>
  <si>
    <t xml:space="preserve"> [Harold Weitzner, NYU]</t>
  </si>
  <si>
    <t xml:space="preserve"> Dave Anderson, U. of Wisconsin</t>
  </si>
  <si>
    <t>*Jeffrey Harris, ANU</t>
  </si>
  <si>
    <t>*Jorst-Henrich Feist, M-PI</t>
  </si>
  <si>
    <t xml:space="preserve"> Peter Politzer, GA</t>
  </si>
  <si>
    <t>*Ron Parker, MIT</t>
  </si>
  <si>
    <t>* Paul Anderson, GA</t>
  </si>
  <si>
    <t xml:space="preserve"> Joseph Minervini, MIT</t>
  </si>
  <si>
    <t>* Ron Parker, MIT</t>
  </si>
  <si>
    <t xml:space="preserve"> Jeff Hoy, DOE/SC</t>
  </si>
  <si>
    <t>Preparations for Operations</t>
  </si>
  <si>
    <t>Department of Energy Review</t>
  </si>
  <si>
    <t>of the</t>
  </si>
  <si>
    <t>National Compact Stellarator Experiment (NCSX) Project</t>
  </si>
  <si>
    <t>November 18-20, 2003</t>
  </si>
  <si>
    <t>Dan Lehman, DOE/SC, Chairperson</t>
  </si>
  <si>
    <t xml:space="preserve">Plasma Heating Fueling &amp; Vac Systems </t>
  </si>
  <si>
    <t>%</t>
  </si>
  <si>
    <t>$</t>
  </si>
  <si>
    <t>WBS</t>
  </si>
  <si>
    <t>WBS Title</t>
  </si>
  <si>
    <t>Fueling Systems</t>
  </si>
  <si>
    <t xml:space="preserve">AC Power </t>
  </si>
  <si>
    <t xml:space="preserve">AC/DC Converter </t>
  </si>
  <si>
    <t xml:space="preserve">DC Systems </t>
  </si>
  <si>
    <t>Conventional Coils</t>
  </si>
  <si>
    <t>Vacuum Vessel Systems</t>
  </si>
  <si>
    <t>Coil Support Structures</t>
  </si>
  <si>
    <t>In Vessel Components</t>
  </si>
  <si>
    <t>Torus Vacuum Pump</t>
  </si>
  <si>
    <t>Wall Conditioning System</t>
  </si>
  <si>
    <t>Neutral Beam Injection System</t>
  </si>
  <si>
    <t>Profile Diagnostics</t>
  </si>
  <si>
    <t xml:space="preserve">Central I&amp;C Systems </t>
  </si>
  <si>
    <t xml:space="preserve">Utility Systems </t>
  </si>
  <si>
    <t xml:space="preserve">Bakeout System </t>
  </si>
  <si>
    <t xml:space="preserve">Facility System </t>
  </si>
  <si>
    <t>Shield Wall Reconfiguration</t>
  </si>
  <si>
    <t>Control Room Refurbishment</t>
  </si>
  <si>
    <t xml:space="preserve">Platform Design </t>
  </si>
  <si>
    <t xml:space="preserve">Planning/Oversight </t>
  </si>
  <si>
    <t xml:space="preserve">Project Engineering </t>
  </si>
  <si>
    <t>Project Physics</t>
  </si>
  <si>
    <t xml:space="preserve"> Allocations</t>
  </si>
  <si>
    <t>Cryogenic System</t>
  </si>
  <si>
    <t xml:space="preserve">Cryostat </t>
  </si>
  <si>
    <t xml:space="preserve">Base Support Structure </t>
  </si>
  <si>
    <t>TCP/IP Infrastructure System</t>
  </si>
  <si>
    <t>Central Instrumentation &amp; Controls System</t>
  </si>
  <si>
    <t xml:space="preserve">Data Acquisition &amp; Facility Computing </t>
  </si>
  <si>
    <t>Facility Timing &amp; Synchronization System</t>
  </si>
  <si>
    <t>Real Time Plasma &amp; Power Control Systems</t>
  </si>
  <si>
    <t>Central Safety Interlock System</t>
  </si>
  <si>
    <t xml:space="preserve">Water Cooling Systems </t>
  </si>
  <si>
    <t>Tooling Design &amp; Fabrication</t>
  </si>
  <si>
    <t>Machine Assembly Planning &amp; Oversight</t>
  </si>
  <si>
    <t>Project Management &amp; Control</t>
  </si>
  <si>
    <t>Integrated System Testing</t>
  </si>
  <si>
    <t>TOTAL</t>
  </si>
  <si>
    <t>Receipt, Inspection, &amp; Testing of Vacuum Vessel</t>
  </si>
  <si>
    <t>Total ($K)</t>
  </si>
  <si>
    <t>Variance ($K)</t>
  </si>
  <si>
    <t>Project Estimate</t>
  </si>
  <si>
    <t>DOE Assessment</t>
  </si>
  <si>
    <t xml:space="preserve">Contingency </t>
  </si>
  <si>
    <t>To Date</t>
  </si>
  <si>
    <t>To Go</t>
  </si>
  <si>
    <t>Cost</t>
  </si>
  <si>
    <t>Comments</t>
  </si>
  <si>
    <t>Base To Go</t>
  </si>
  <si>
    <t>Power System Design &amp; Integration</t>
  </si>
  <si>
    <t>FCPC Building Modification</t>
  </si>
  <si>
    <t>GD1, GD2</t>
  </si>
  <si>
    <t>TC1</t>
  </si>
  <si>
    <t>TC2</t>
  </si>
  <si>
    <t>TC3</t>
  </si>
  <si>
    <t>TC4</t>
  </si>
  <si>
    <t>TC5</t>
  </si>
  <si>
    <t>TC6</t>
  </si>
  <si>
    <t>TC7</t>
  </si>
  <si>
    <t>TC8</t>
  </si>
  <si>
    <t>FD1</t>
  </si>
  <si>
    <t>JM1</t>
  </si>
  <si>
    <t>DM1</t>
  </si>
  <si>
    <t>TM1</t>
  </si>
  <si>
    <t>PP1</t>
  </si>
  <si>
    <t>LP1</t>
  </si>
  <si>
    <t>Comment</t>
  </si>
  <si>
    <t xml:space="preserve">Stellarator Core Mgmt. &amp; Integration </t>
  </si>
  <si>
    <t>Environmental &amp; Safety/QA/QC in overhead</t>
  </si>
  <si>
    <t xml:space="preserve">Test Cell Preparation &amp; Machine Assy </t>
  </si>
  <si>
    <t xml:space="preserve">Project Oversight &amp; Support </t>
  </si>
  <si>
    <t>Cryostat &amp; Base Support Structure</t>
  </si>
  <si>
    <t>Planning &amp; Oversight</t>
  </si>
  <si>
    <t>Receipt, Inspection, &amp; Testing of Coils</t>
  </si>
  <si>
    <t>Edge &amp; Divertor Diagnostics</t>
  </si>
  <si>
    <t>Control &amp; protection system</t>
  </si>
  <si>
    <t>Contingency Remaining</t>
  </si>
  <si>
    <t>Base Cost ECP-6 ($K)</t>
  </si>
  <si>
    <t>Base To Date (April)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</si>
</sst>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s>
  <fonts count="13">
    <font>
      <sz val="10"/>
      <name val="Arial"/>
      <family val="0"/>
    </font>
    <font>
      <u val="single"/>
      <sz val="10"/>
      <color indexed="12"/>
      <name val="Arial"/>
      <family val="0"/>
    </font>
    <font>
      <u val="single"/>
      <sz val="10"/>
      <color indexed="36"/>
      <name val="Arial"/>
      <family val="0"/>
    </font>
    <font>
      <sz val="10"/>
      <name val="Times New Roman"/>
      <family val="1"/>
    </font>
    <font>
      <b/>
      <sz val="10"/>
      <name val="Times New Roman"/>
      <family val="1"/>
    </font>
    <font>
      <b/>
      <u val="single"/>
      <sz val="10"/>
      <name val="Times New Roman"/>
      <family val="1"/>
    </font>
    <font>
      <i/>
      <sz val="10"/>
      <name val="Times New Roman"/>
      <family val="1"/>
    </font>
    <font>
      <b/>
      <sz val="12"/>
      <name val="Times New Roman"/>
      <family val="1"/>
    </font>
    <font>
      <b/>
      <sz val="14"/>
      <name val="Times New Roman"/>
      <family val="1"/>
    </font>
    <font>
      <u val="single"/>
      <sz val="10"/>
      <name val="Times New Roman"/>
      <family val="1"/>
    </font>
    <font>
      <sz val="8"/>
      <name val="Tahoma"/>
      <family val="0"/>
    </font>
    <font>
      <b/>
      <sz val="8"/>
      <name val="Tahoma"/>
      <family val="0"/>
    </font>
    <font>
      <b/>
      <sz val="8"/>
      <name val="Arial"/>
      <family val="2"/>
    </font>
  </fonts>
  <fills count="3">
    <fill>
      <patternFill/>
    </fill>
    <fill>
      <patternFill patternType="gray125"/>
    </fill>
    <fill>
      <patternFill patternType="solid">
        <fgColor indexed="13"/>
        <bgColor indexed="64"/>
      </patternFill>
    </fill>
  </fills>
  <borders count="47">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style="thin"/>
      <top style="thin"/>
      <bottom style="thin"/>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color indexed="63"/>
      </left>
      <right style="medium"/>
      <top style="thin"/>
      <bottom style="thin"/>
    </border>
    <border>
      <left>
        <color indexed="63"/>
      </left>
      <right>
        <color indexed="63"/>
      </right>
      <top style="thin"/>
      <bottom style="double"/>
    </border>
    <border>
      <left style="thin"/>
      <right style="medium"/>
      <top style="thin"/>
      <bottom style="thin"/>
    </border>
    <border>
      <left style="thin"/>
      <right style="thin"/>
      <top style="medium"/>
      <bottom style="medium"/>
    </border>
    <border>
      <left style="thin"/>
      <right style="medium"/>
      <top style="medium"/>
      <bottom style="mediu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medium"/>
      <right style="medium"/>
      <top style="thin"/>
      <bottom style="double"/>
    </border>
    <border>
      <left>
        <color indexed="63"/>
      </left>
      <right style="thin"/>
      <top style="thin"/>
      <bottom style="double"/>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medium"/>
      <top>
        <color indexed="63"/>
      </top>
      <bottom style="medium"/>
    </border>
    <border>
      <left>
        <color indexed="63"/>
      </left>
      <right style="thin"/>
      <top style="medium"/>
      <bottom style="medium"/>
    </border>
    <border>
      <left style="thin"/>
      <right style="medium"/>
      <top>
        <color indexed="63"/>
      </top>
      <bottom style="thin"/>
    </border>
    <border>
      <left style="thin"/>
      <right style="medium"/>
      <top>
        <color indexed="63"/>
      </top>
      <bottom style="medium"/>
    </border>
    <border>
      <left>
        <color indexed="63"/>
      </left>
      <right style="medium"/>
      <top>
        <color indexed="63"/>
      </top>
      <bottom>
        <color indexed="63"/>
      </bottom>
    </border>
    <border>
      <left style="thin"/>
      <right style="thin"/>
      <top style="thin"/>
      <bottom style="double"/>
    </border>
    <border>
      <left style="thin"/>
      <right style="medium"/>
      <top style="thin"/>
      <bottom style="double"/>
    </border>
    <border>
      <left style="thin"/>
      <right style="medium"/>
      <top style="thin"/>
      <bottom>
        <color indexed="63"/>
      </bottom>
    </border>
    <border>
      <left>
        <color indexed="63"/>
      </left>
      <right style="medium"/>
      <top style="thin"/>
      <bottom style="double"/>
    </border>
    <border>
      <left style="medium"/>
      <right style="thin"/>
      <top style="thin"/>
      <bottom style="double"/>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3" fillId="0" borderId="0" xfId="0" applyFont="1" applyBorder="1" applyAlignment="1">
      <alignment horizontal="left"/>
    </xf>
    <xf numFmtId="0" fontId="4" fillId="0" borderId="0" xfId="0" applyFont="1" applyBorder="1" applyAlignment="1">
      <alignment horizontal="center"/>
    </xf>
    <xf numFmtId="164" fontId="4" fillId="0" borderId="0" xfId="0" applyNumberFormat="1" applyFont="1" applyBorder="1" applyAlignment="1">
      <alignment horizontal="center"/>
    </xf>
    <xf numFmtId="0" fontId="4" fillId="0" borderId="0" xfId="0" applyFont="1" applyBorder="1" applyAlignment="1">
      <alignment horizontal="center" wrapText="1"/>
    </xf>
    <xf numFmtId="0" fontId="3" fillId="0" borderId="0" xfId="0" applyFont="1" applyBorder="1" applyAlignment="1">
      <alignment/>
    </xf>
    <xf numFmtId="0" fontId="7" fillId="0" borderId="0" xfId="0" applyFont="1" applyAlignment="1">
      <alignment horizontal="center"/>
    </xf>
    <xf numFmtId="0" fontId="8" fillId="0" borderId="0" xfId="0" applyFont="1" applyAlignment="1">
      <alignment horizontal="center"/>
    </xf>
    <xf numFmtId="164" fontId="5" fillId="0" borderId="0" xfId="0" applyNumberFormat="1" applyFont="1" applyBorder="1" applyAlignment="1">
      <alignment horizontal="center"/>
    </xf>
    <xf numFmtId="0" fontId="9" fillId="0" borderId="0" xfId="0" applyFont="1" applyBorder="1" applyAlignment="1">
      <alignment/>
    </xf>
    <xf numFmtId="164" fontId="5" fillId="0" borderId="1" xfId="0" applyNumberFormat="1" applyFont="1" applyBorder="1" applyAlignment="1" quotePrefix="1">
      <alignment horizontal="center"/>
    </xf>
    <xf numFmtId="0" fontId="6" fillId="0" borderId="2" xfId="0" applyFont="1" applyBorder="1" applyAlignment="1">
      <alignment/>
    </xf>
    <xf numFmtId="0" fontId="3" fillId="0" borderId="3" xfId="0" applyFont="1" applyBorder="1" applyAlignment="1">
      <alignment/>
    </xf>
    <xf numFmtId="0" fontId="6" fillId="0" borderId="2" xfId="0" applyFont="1" applyBorder="1" applyAlignment="1">
      <alignment horizontal="left"/>
    </xf>
    <xf numFmtId="0" fontId="3" fillId="0" borderId="2" xfId="0" applyFont="1" applyBorder="1" applyAlignment="1">
      <alignment/>
    </xf>
    <xf numFmtId="0" fontId="3" fillId="0" borderId="2"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xf>
    <xf numFmtId="0" fontId="3" fillId="0" borderId="6" xfId="0" applyFont="1" applyBorder="1" applyAlignment="1">
      <alignment/>
    </xf>
    <xf numFmtId="164" fontId="5" fillId="0" borderId="7" xfId="0" applyNumberFormat="1" applyFont="1" applyBorder="1" applyAlignment="1">
      <alignment horizontal="center"/>
    </xf>
    <xf numFmtId="164" fontId="5" fillId="0" borderId="8" xfId="0" applyNumberFormat="1" applyFont="1" applyBorder="1" applyAlignment="1">
      <alignment horizontal="center"/>
    </xf>
    <xf numFmtId="0" fontId="3" fillId="0" borderId="3" xfId="0" applyFont="1" applyBorder="1" applyAlignment="1">
      <alignment horizontal="left"/>
    </xf>
    <xf numFmtId="0" fontId="3" fillId="0" borderId="4" xfId="0" applyFont="1" applyBorder="1" applyAlignment="1">
      <alignment/>
    </xf>
    <xf numFmtId="0" fontId="3" fillId="0" borderId="9" xfId="0" applyFont="1" applyBorder="1" applyAlignment="1">
      <alignment horizontal="left"/>
    </xf>
    <xf numFmtId="0" fontId="3" fillId="0" borderId="9" xfId="0" applyFont="1" applyBorder="1" applyAlignment="1">
      <alignment/>
    </xf>
    <xf numFmtId="0" fontId="3" fillId="0" borderId="10" xfId="0" applyFont="1" applyBorder="1" applyAlignment="1">
      <alignment/>
    </xf>
    <xf numFmtId="164" fontId="5" fillId="0" borderId="11" xfId="0" applyNumberFormat="1" applyFont="1" applyBorder="1" applyAlignment="1" quotePrefix="1">
      <alignment horizontal="center"/>
    </xf>
    <xf numFmtId="164" fontId="5" fillId="0" borderId="11" xfId="0" applyNumberFormat="1" applyFont="1" applyBorder="1" applyAlignment="1">
      <alignment horizontal="center"/>
    </xf>
    <xf numFmtId="0" fontId="3" fillId="0" borderId="10" xfId="0" applyFont="1" applyBorder="1" applyAlignment="1">
      <alignment horizontal="left"/>
    </xf>
    <xf numFmtId="0" fontId="5" fillId="0" borderId="4" xfId="0" applyFont="1" applyBorder="1" applyAlignment="1">
      <alignment horizontal="center" wrapText="1"/>
    </xf>
    <xf numFmtId="0" fontId="5" fillId="0" borderId="10" xfId="0" applyFont="1" applyBorder="1" applyAlignment="1">
      <alignment horizontal="center"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9" fillId="0" borderId="5" xfId="0" applyFont="1" applyBorder="1" applyAlignment="1">
      <alignment/>
    </xf>
    <xf numFmtId="0" fontId="5" fillId="0" borderId="12" xfId="0" applyFont="1" applyBorder="1" applyAlignment="1">
      <alignment horizontal="center" wrapText="1"/>
    </xf>
    <xf numFmtId="0" fontId="4" fillId="0" borderId="5" xfId="0" applyFont="1" applyBorder="1" applyAlignment="1">
      <alignment horizontal="center" wrapText="1"/>
    </xf>
    <xf numFmtId="0" fontId="4" fillId="0" borderId="0" xfId="0" applyFont="1" applyAlignment="1">
      <alignment horizontal="center" wrapText="1"/>
    </xf>
    <xf numFmtId="0" fontId="4" fillId="0" borderId="10" xfId="0" applyFont="1" applyBorder="1" applyAlignment="1">
      <alignment/>
    </xf>
    <xf numFmtId="3" fontId="4" fillId="0" borderId="10" xfId="0" applyNumberFormat="1" applyFont="1" applyBorder="1" applyAlignment="1">
      <alignment/>
    </xf>
    <xf numFmtId="0" fontId="4" fillId="0" borderId="0" xfId="0" applyFont="1" applyAlignment="1">
      <alignment/>
    </xf>
    <xf numFmtId="3" fontId="3" fillId="0" borderId="12" xfId="0" applyNumberFormat="1" applyFont="1" applyBorder="1" applyAlignment="1">
      <alignment/>
    </xf>
    <xf numFmtId="0" fontId="3" fillId="0" borderId="0" xfId="0" applyFont="1" applyAlignment="1">
      <alignment/>
    </xf>
    <xf numFmtId="0" fontId="4" fillId="0" borderId="12" xfId="0" applyFont="1" applyBorder="1" applyAlignment="1">
      <alignment/>
    </xf>
    <xf numFmtId="3" fontId="4" fillId="0" borderId="12" xfId="0" applyNumberFormat="1" applyFont="1" applyBorder="1" applyAlignment="1">
      <alignment/>
    </xf>
    <xf numFmtId="3" fontId="4" fillId="0" borderId="6" xfId="0" applyNumberFormat="1" applyFont="1" applyBorder="1" applyAlignment="1">
      <alignment/>
    </xf>
    <xf numFmtId="3" fontId="3" fillId="0" borderId="13" xfId="0" applyNumberFormat="1" applyFont="1" applyBorder="1" applyAlignment="1">
      <alignment/>
    </xf>
    <xf numFmtId="3" fontId="4" fillId="0" borderId="13" xfId="0" applyNumberFormat="1" applyFont="1" applyBorder="1" applyAlignment="1">
      <alignment/>
    </xf>
    <xf numFmtId="0" fontId="4" fillId="0" borderId="14" xfId="0" applyFont="1" applyBorder="1" applyAlignment="1">
      <alignment/>
    </xf>
    <xf numFmtId="0" fontId="4" fillId="0" borderId="14" xfId="0" applyFont="1" applyBorder="1" applyAlignment="1">
      <alignment wrapText="1"/>
    </xf>
    <xf numFmtId="0" fontId="3" fillId="0" borderId="15" xfId="0" applyFont="1" applyBorder="1" applyAlignment="1">
      <alignment/>
    </xf>
    <xf numFmtId="0" fontId="3" fillId="0" borderId="15" xfId="0" applyFont="1" applyBorder="1" applyAlignment="1">
      <alignment horizontal="left" wrapText="1" indent="1"/>
    </xf>
    <xf numFmtId="0" fontId="4" fillId="0" borderId="15" xfId="0" applyFont="1" applyBorder="1" applyAlignment="1">
      <alignment/>
    </xf>
    <xf numFmtId="0" fontId="4" fillId="0" borderId="15" xfId="0" applyFont="1" applyBorder="1" applyAlignment="1">
      <alignment wrapText="1"/>
    </xf>
    <xf numFmtId="0" fontId="3" fillId="0" borderId="16" xfId="0" applyFont="1" applyBorder="1" applyAlignment="1">
      <alignment/>
    </xf>
    <xf numFmtId="0" fontId="3" fillId="0" borderId="16" xfId="0" applyFont="1" applyBorder="1" applyAlignment="1">
      <alignment wrapText="1"/>
    </xf>
    <xf numFmtId="0" fontId="6" fillId="0" borderId="17" xfId="0" applyFont="1" applyBorder="1" applyAlignment="1">
      <alignment horizontal="left" indent="2"/>
    </xf>
    <xf numFmtId="0" fontId="3" fillId="0" borderId="17" xfId="0" applyFont="1" applyBorder="1" applyAlignment="1">
      <alignment horizontal="left" wrapText="1" indent="1"/>
    </xf>
    <xf numFmtId="0" fontId="3" fillId="0" borderId="0" xfId="0" applyFont="1" applyFill="1" applyAlignment="1">
      <alignment/>
    </xf>
    <xf numFmtId="0" fontId="4" fillId="0" borderId="16" xfId="0" applyFont="1" applyBorder="1" applyAlignment="1">
      <alignment wrapText="1"/>
    </xf>
    <xf numFmtId="3" fontId="3" fillId="0" borderId="0" xfId="0" applyNumberFormat="1" applyFont="1" applyBorder="1" applyAlignment="1">
      <alignment/>
    </xf>
    <xf numFmtId="0" fontId="3" fillId="0" borderId="0" xfId="0" applyFont="1" applyFill="1" applyAlignment="1">
      <alignment horizontal="center" wrapText="1"/>
    </xf>
    <xf numFmtId="0" fontId="4" fillId="0" borderId="0" xfId="0" applyFont="1" applyFill="1" applyAlignment="1">
      <alignment horizontal="center" wrapText="1"/>
    </xf>
    <xf numFmtId="0" fontId="4" fillId="0" borderId="0" xfId="0" applyFont="1" applyFill="1" applyAlignment="1">
      <alignment/>
    </xf>
    <xf numFmtId="0" fontId="4" fillId="0" borderId="18" xfId="0" applyFont="1" applyBorder="1" applyAlignment="1">
      <alignment/>
    </xf>
    <xf numFmtId="0" fontId="4" fillId="0" borderId="18" xfId="0" applyFont="1" applyFill="1" applyBorder="1" applyAlignment="1">
      <alignment/>
    </xf>
    <xf numFmtId="3" fontId="3" fillId="0" borderId="19" xfId="0" applyNumberFormat="1" applyFont="1" applyBorder="1" applyAlignment="1">
      <alignment/>
    </xf>
    <xf numFmtId="0" fontId="3" fillId="0" borderId="19" xfId="0" applyFont="1" applyBorder="1" applyAlignment="1">
      <alignment/>
    </xf>
    <xf numFmtId="3" fontId="3" fillId="0" borderId="0" xfId="0" applyNumberFormat="1" applyFont="1" applyAlignment="1">
      <alignment/>
    </xf>
    <xf numFmtId="0" fontId="3" fillId="0" borderId="15" xfId="0" applyFont="1" applyFill="1" applyBorder="1" applyAlignment="1">
      <alignment/>
    </xf>
    <xf numFmtId="0" fontId="3" fillId="0" borderId="15" xfId="0" applyFont="1" applyFill="1" applyBorder="1" applyAlignment="1">
      <alignment horizontal="left" wrapText="1" indent="1"/>
    </xf>
    <xf numFmtId="3" fontId="3" fillId="0" borderId="13" xfId="0" applyNumberFormat="1" applyFont="1" applyFill="1" applyBorder="1" applyAlignment="1">
      <alignment/>
    </xf>
    <xf numFmtId="9" fontId="3" fillId="0" borderId="12" xfId="0" applyNumberFormat="1" applyFont="1" applyFill="1" applyBorder="1" applyAlignment="1">
      <alignment/>
    </xf>
    <xf numFmtId="3" fontId="3" fillId="0" borderId="12" xfId="0" applyNumberFormat="1" applyFont="1" applyFill="1" applyBorder="1" applyAlignment="1">
      <alignment/>
    </xf>
    <xf numFmtId="0" fontId="3" fillId="0" borderId="19" xfId="0" applyFont="1" applyFill="1" applyBorder="1" applyAlignment="1">
      <alignment/>
    </xf>
    <xf numFmtId="0" fontId="6" fillId="0" borderId="15" xfId="0" applyFont="1" applyFill="1" applyBorder="1" applyAlignment="1">
      <alignment/>
    </xf>
    <xf numFmtId="0" fontId="6" fillId="0" borderId="15" xfId="0" applyFont="1" applyFill="1" applyBorder="1" applyAlignment="1">
      <alignment horizontal="left" indent="2"/>
    </xf>
    <xf numFmtId="0" fontId="4" fillId="0" borderId="15" xfId="0" applyFont="1" applyFill="1" applyBorder="1" applyAlignment="1">
      <alignment/>
    </xf>
    <xf numFmtId="0" fontId="4" fillId="0" borderId="15" xfId="0" applyFont="1" applyFill="1" applyBorder="1" applyAlignment="1">
      <alignment wrapText="1"/>
    </xf>
    <xf numFmtId="3" fontId="4" fillId="0" borderId="13" xfId="0" applyNumberFormat="1" applyFont="1" applyFill="1" applyBorder="1" applyAlignment="1">
      <alignment/>
    </xf>
    <xf numFmtId="0" fontId="4" fillId="0" borderId="12" xfId="0" applyFont="1" applyFill="1" applyBorder="1" applyAlignment="1">
      <alignment/>
    </xf>
    <xf numFmtId="3" fontId="4" fillId="0" borderId="12" xfId="0" applyNumberFormat="1" applyFont="1" applyFill="1" applyBorder="1" applyAlignment="1">
      <alignment/>
    </xf>
    <xf numFmtId="3" fontId="4" fillId="0" borderId="20" xfId="0" applyNumberFormat="1" applyFont="1" applyBorder="1" applyAlignment="1">
      <alignment horizontal="center" vertical="center" wrapText="1"/>
    </xf>
    <xf numFmtId="3" fontId="4" fillId="0" borderId="21" xfId="0" applyNumberFormat="1" applyFont="1" applyBorder="1" applyAlignment="1">
      <alignment horizontal="center" vertical="center" wrapText="1"/>
    </xf>
    <xf numFmtId="0" fontId="4" fillId="0" borderId="22" xfId="0" applyFont="1" applyBorder="1" applyAlignment="1">
      <alignment/>
    </xf>
    <xf numFmtId="0" fontId="4" fillId="0" borderId="22" xfId="0" applyFont="1" applyBorder="1" applyAlignment="1">
      <alignment wrapText="1"/>
    </xf>
    <xf numFmtId="3" fontId="4" fillId="0" borderId="23" xfId="0" applyNumberFormat="1" applyFont="1" applyBorder="1" applyAlignment="1">
      <alignment/>
    </xf>
    <xf numFmtId="3" fontId="4" fillId="0" borderId="24" xfId="0" applyNumberFormat="1" applyFont="1" applyBorder="1" applyAlignment="1">
      <alignment/>
    </xf>
    <xf numFmtId="0" fontId="4" fillId="0" borderId="24" xfId="0" applyFont="1" applyBorder="1" applyAlignment="1">
      <alignment/>
    </xf>
    <xf numFmtId="0" fontId="3" fillId="0" borderId="25" xfId="0" applyFont="1" applyBorder="1" applyAlignment="1">
      <alignment horizontal="right"/>
    </xf>
    <xf numFmtId="0" fontId="3" fillId="0" borderId="25" xfId="0" applyFont="1" applyBorder="1" applyAlignment="1">
      <alignment wrapText="1"/>
    </xf>
    <xf numFmtId="3" fontId="3" fillId="0" borderId="26" xfId="0" applyNumberFormat="1" applyFont="1" applyBorder="1" applyAlignment="1">
      <alignment/>
    </xf>
    <xf numFmtId="3" fontId="4" fillId="2" borderId="22" xfId="0" applyNumberFormat="1" applyFont="1" applyFill="1" applyBorder="1" applyAlignment="1">
      <alignment horizontal="center" wrapText="1"/>
    </xf>
    <xf numFmtId="3" fontId="4" fillId="2" borderId="27" xfId="0" applyNumberFormat="1" applyFont="1" applyFill="1" applyBorder="1" applyAlignment="1">
      <alignment horizontal="center" vertical="center" wrapText="1"/>
    </xf>
    <xf numFmtId="3" fontId="4" fillId="2" borderId="28" xfId="0" applyNumberFormat="1" applyFont="1" applyFill="1" applyBorder="1" applyAlignment="1">
      <alignment horizontal="center" vertical="center" wrapText="1"/>
    </xf>
    <xf numFmtId="3" fontId="4" fillId="2" borderId="20" xfId="0" applyNumberFormat="1" applyFont="1" applyFill="1" applyBorder="1" applyAlignment="1">
      <alignment horizontal="center" vertical="center" wrapText="1"/>
    </xf>
    <xf numFmtId="0" fontId="4" fillId="0" borderId="29" xfId="0" applyFont="1" applyBorder="1" applyAlignment="1">
      <alignment horizontal="center" wrapText="1"/>
    </xf>
    <xf numFmtId="3" fontId="4" fillId="0" borderId="21" xfId="0" applyNumberFormat="1" applyFont="1" applyBorder="1" applyAlignment="1">
      <alignment horizontal="center" wrapText="1"/>
    </xf>
    <xf numFmtId="3" fontId="4" fillId="2" borderId="30" xfId="0" applyNumberFormat="1" applyFont="1" applyFill="1" applyBorder="1" applyAlignment="1">
      <alignment horizontal="center" wrapText="1"/>
    </xf>
    <xf numFmtId="3" fontId="4" fillId="2" borderId="31" xfId="0" applyNumberFormat="1" applyFont="1" applyFill="1" applyBorder="1" applyAlignment="1">
      <alignment horizontal="center" vertical="center" wrapText="1"/>
    </xf>
    <xf numFmtId="3" fontId="4" fillId="0" borderId="32" xfId="0" applyNumberFormat="1" applyFont="1" applyBorder="1" applyAlignment="1">
      <alignment/>
    </xf>
    <xf numFmtId="3" fontId="3" fillId="0" borderId="19" xfId="0" applyNumberFormat="1" applyFont="1" applyFill="1" applyBorder="1" applyAlignment="1">
      <alignment/>
    </xf>
    <xf numFmtId="3" fontId="4" fillId="0" borderId="19" xfId="0" applyNumberFormat="1" applyFont="1" applyBorder="1" applyAlignment="1">
      <alignment/>
    </xf>
    <xf numFmtId="3" fontId="4" fillId="0" borderId="19" xfId="0" applyNumberFormat="1" applyFont="1" applyFill="1" applyBorder="1" applyAlignment="1">
      <alignment/>
    </xf>
    <xf numFmtId="3" fontId="4" fillId="0" borderId="33" xfId="0" applyNumberFormat="1" applyFont="1" applyBorder="1" applyAlignment="1">
      <alignment/>
    </xf>
    <xf numFmtId="3" fontId="3" fillId="0" borderId="34" xfId="0" applyNumberFormat="1" applyFont="1" applyBorder="1" applyAlignment="1">
      <alignment/>
    </xf>
    <xf numFmtId="3" fontId="4" fillId="0" borderId="35" xfId="0" applyNumberFormat="1" applyFont="1" applyBorder="1" applyAlignment="1">
      <alignment/>
    </xf>
    <xf numFmtId="3" fontId="4" fillId="0" borderId="36" xfId="0" applyNumberFormat="1" applyFont="1" applyBorder="1" applyAlignment="1">
      <alignment/>
    </xf>
    <xf numFmtId="0" fontId="4" fillId="0" borderId="35" xfId="0" applyFont="1" applyBorder="1" applyAlignment="1">
      <alignment/>
    </xf>
    <xf numFmtId="3" fontId="3" fillId="0" borderId="6" xfId="0" applyNumberFormat="1" applyFont="1" applyBorder="1" applyAlignment="1">
      <alignment/>
    </xf>
    <xf numFmtId="0" fontId="4" fillId="0" borderId="0" xfId="0" applyFont="1" applyBorder="1" applyAlignment="1">
      <alignment/>
    </xf>
    <xf numFmtId="0" fontId="3" fillId="0" borderId="32" xfId="0" applyFont="1" applyBorder="1" applyAlignment="1">
      <alignment/>
    </xf>
    <xf numFmtId="0" fontId="3" fillId="0" borderId="19" xfId="0" applyFont="1" applyFill="1" applyBorder="1" applyAlignment="1">
      <alignment wrapText="1"/>
    </xf>
    <xf numFmtId="0" fontId="3" fillId="0" borderId="37" xfId="0" applyFont="1" applyBorder="1" applyAlignment="1">
      <alignment/>
    </xf>
    <xf numFmtId="0" fontId="3" fillId="0" borderId="38" xfId="0" applyFont="1" applyBorder="1" applyAlignment="1">
      <alignment/>
    </xf>
    <xf numFmtId="165" fontId="3" fillId="0" borderId="12" xfId="0" applyNumberFormat="1" applyFont="1" applyBorder="1" applyAlignment="1">
      <alignment/>
    </xf>
    <xf numFmtId="3" fontId="3" fillId="0" borderId="39" xfId="0" applyNumberFormat="1" applyFont="1" applyFill="1" applyBorder="1" applyAlignment="1">
      <alignment/>
    </xf>
    <xf numFmtId="9" fontId="4" fillId="0" borderId="12" xfId="21" applyFont="1" applyFill="1" applyBorder="1" applyAlignment="1">
      <alignment/>
    </xf>
    <xf numFmtId="3" fontId="4" fillId="0" borderId="6" xfId="0" applyNumberFormat="1" applyFont="1" applyFill="1" applyBorder="1" applyAlignment="1">
      <alignment/>
    </xf>
    <xf numFmtId="9" fontId="4" fillId="0" borderId="12" xfId="0" applyNumberFormat="1" applyFont="1" applyFill="1" applyBorder="1" applyAlignment="1">
      <alignment/>
    </xf>
    <xf numFmtId="3" fontId="4" fillId="0" borderId="10" xfId="0" applyNumberFormat="1" applyFont="1" applyFill="1" applyBorder="1" applyAlignment="1">
      <alignment/>
    </xf>
    <xf numFmtId="3" fontId="4" fillId="0" borderId="32" xfId="0" applyNumberFormat="1" applyFont="1" applyFill="1" applyBorder="1" applyAlignment="1">
      <alignment/>
    </xf>
    <xf numFmtId="3" fontId="3" fillId="0" borderId="6" xfId="0" applyNumberFormat="1" applyFont="1" applyFill="1" applyBorder="1" applyAlignment="1">
      <alignment/>
    </xf>
    <xf numFmtId="0" fontId="3" fillId="0" borderId="12" xfId="0" applyFont="1" applyFill="1" applyBorder="1" applyAlignment="1">
      <alignment/>
    </xf>
    <xf numFmtId="3" fontId="3" fillId="0" borderId="32" xfId="0" applyNumberFormat="1" applyFont="1" applyFill="1" applyBorder="1" applyAlignment="1">
      <alignment/>
    </xf>
    <xf numFmtId="3" fontId="3" fillId="0" borderId="26" xfId="0" applyNumberFormat="1" applyFont="1" applyFill="1" applyBorder="1" applyAlignment="1">
      <alignment/>
    </xf>
    <xf numFmtId="3" fontId="3" fillId="0" borderId="35" xfId="0" applyNumberFormat="1" applyFont="1" applyFill="1" applyBorder="1" applyAlignment="1">
      <alignment/>
    </xf>
    <xf numFmtId="9" fontId="3" fillId="0" borderId="35" xfId="0" applyNumberFormat="1" applyFont="1" applyFill="1" applyBorder="1" applyAlignment="1">
      <alignment/>
    </xf>
    <xf numFmtId="3" fontId="3" fillId="0" borderId="36" xfId="0" applyNumberFormat="1" applyFont="1" applyFill="1" applyBorder="1" applyAlignment="1">
      <alignment/>
    </xf>
    <xf numFmtId="3" fontId="4" fillId="0" borderId="23" xfId="0" applyNumberFormat="1" applyFont="1" applyFill="1" applyBorder="1" applyAlignment="1">
      <alignment/>
    </xf>
    <xf numFmtId="165" fontId="4" fillId="0" borderId="24" xfId="0" applyNumberFormat="1" applyFont="1" applyFill="1" applyBorder="1" applyAlignment="1">
      <alignment/>
    </xf>
    <xf numFmtId="3" fontId="4" fillId="0" borderId="24" xfId="0" applyNumberFormat="1" applyFont="1" applyFill="1" applyBorder="1" applyAlignment="1">
      <alignment/>
    </xf>
    <xf numFmtId="3" fontId="4" fillId="0" borderId="33" xfId="0" applyNumberFormat="1" applyFont="1" applyFill="1" applyBorder="1" applyAlignment="1">
      <alignment/>
    </xf>
    <xf numFmtId="3" fontId="3" fillId="0" borderId="0" xfId="0" applyNumberFormat="1" applyFont="1" applyFill="1" applyBorder="1" applyAlignment="1">
      <alignment/>
    </xf>
    <xf numFmtId="9" fontId="3" fillId="0" borderId="0" xfId="0" applyNumberFormat="1" applyFont="1" applyFill="1" applyBorder="1" applyAlignment="1">
      <alignment/>
    </xf>
    <xf numFmtId="3" fontId="3" fillId="0" borderId="34" xfId="0" applyNumberFormat="1" applyFont="1" applyFill="1" applyBorder="1" applyAlignment="1">
      <alignment/>
    </xf>
    <xf numFmtId="3" fontId="3" fillId="0" borderId="0" xfId="0" applyNumberFormat="1" applyFont="1" applyFill="1" applyAlignment="1">
      <alignment/>
    </xf>
    <xf numFmtId="0" fontId="4" fillId="0" borderId="0" xfId="0" applyFont="1" applyAlignment="1">
      <alignment horizontal="center"/>
    </xf>
    <xf numFmtId="0" fontId="4" fillId="0" borderId="40" xfId="0" applyFont="1" applyBorder="1" applyAlignment="1">
      <alignment horizontal="center"/>
    </xf>
    <xf numFmtId="0" fontId="4" fillId="0" borderId="4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3" fontId="4" fillId="0" borderId="27" xfId="0" applyNumberFormat="1" applyFont="1" applyBorder="1" applyAlignment="1">
      <alignment horizontal="center"/>
    </xf>
    <xf numFmtId="3" fontId="4" fillId="0" borderId="42" xfId="0" applyNumberFormat="1" applyFont="1" applyBorder="1" applyAlignment="1">
      <alignment horizontal="center"/>
    </xf>
    <xf numFmtId="3" fontId="4" fillId="0" borderId="43" xfId="0" applyNumberFormat="1" applyFont="1" applyBorder="1" applyAlignment="1">
      <alignment horizontal="center"/>
    </xf>
    <xf numFmtId="3" fontId="4" fillId="0" borderId="44" xfId="0" applyNumberFormat="1" applyFont="1" applyBorder="1" applyAlignment="1">
      <alignment horizontal="center" wrapText="1"/>
    </xf>
    <xf numFmtId="3" fontId="4" fillId="0" borderId="45" xfId="0" applyNumberFormat="1" applyFont="1" applyBorder="1" applyAlignment="1">
      <alignment horizontal="center" wrapText="1"/>
    </xf>
    <xf numFmtId="3" fontId="4" fillId="0" borderId="27" xfId="0" applyNumberFormat="1" applyFont="1" applyBorder="1" applyAlignment="1">
      <alignment horizontal="center" wrapText="1"/>
    </xf>
    <xf numFmtId="3" fontId="4" fillId="0" borderId="43" xfId="0" applyNumberFormat="1" applyFont="1" applyBorder="1" applyAlignment="1">
      <alignment horizontal="center" wrapText="1"/>
    </xf>
    <xf numFmtId="3" fontId="4" fillId="0" borderId="34" xfId="0" applyNumberFormat="1" applyFont="1" applyBorder="1" applyAlignment="1">
      <alignment horizontal="center" vertical="center" wrapText="1"/>
    </xf>
    <xf numFmtId="3" fontId="4" fillId="0" borderId="30" xfId="0" applyNumberFormat="1" applyFont="1" applyBorder="1" applyAlignment="1">
      <alignment horizontal="center" vertical="center" wrapText="1"/>
    </xf>
    <xf numFmtId="3" fontId="4" fillId="0" borderId="22" xfId="0" applyNumberFormat="1" applyFont="1" applyBorder="1" applyAlignment="1">
      <alignment horizontal="center"/>
    </xf>
    <xf numFmtId="0" fontId="4" fillId="0" borderId="4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9" fontId="4" fillId="0" borderId="12" xfId="21"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5"/>
  <sheetViews>
    <sheetView workbookViewId="0" topLeftCell="A1">
      <selection activeCell="B15" sqref="B15"/>
    </sheetView>
  </sheetViews>
  <sheetFormatPr defaultColWidth="9.140625" defaultRowHeight="12.75"/>
  <cols>
    <col min="1" max="1" width="27.00390625" style="5" customWidth="1"/>
    <col min="2" max="2" width="27.28125" style="5" customWidth="1"/>
    <col min="3" max="3" width="27.00390625" style="5" customWidth="1"/>
    <col min="4" max="4" width="23.57421875" style="5" customWidth="1"/>
    <col min="5" max="5" width="23.28125" style="5" customWidth="1"/>
    <col min="6" max="6" width="21.140625" style="5" bestFit="1" customWidth="1"/>
    <col min="7" max="7" width="23.7109375" style="5" customWidth="1"/>
    <col min="8" max="8" width="25.7109375" style="5" customWidth="1"/>
    <col min="9" max="9" width="27.421875" style="5" customWidth="1"/>
    <col min="10" max="10" width="21.140625" style="5" customWidth="1"/>
    <col min="11" max="11" width="23.421875" style="5" customWidth="1"/>
    <col min="12" max="16384" width="9.140625" style="5" customWidth="1"/>
  </cols>
  <sheetData>
    <row r="1" ht="15.75">
      <c r="C1" s="6" t="s">
        <v>57</v>
      </c>
    </row>
    <row r="2" ht="15.75">
      <c r="C2" s="6" t="s">
        <v>58</v>
      </c>
    </row>
    <row r="3" ht="15.75">
      <c r="C3" s="6" t="s">
        <v>59</v>
      </c>
    </row>
    <row r="4" ht="15.75">
      <c r="C4" s="6" t="s">
        <v>60</v>
      </c>
    </row>
    <row r="5" ht="15.75">
      <c r="C5" s="6" t="s">
        <v>61</v>
      </c>
    </row>
    <row r="6" ht="18.75">
      <c r="C6" s="7"/>
    </row>
    <row r="7" spans="1:13" s="2" customFormat="1" ht="12.75">
      <c r="A7" s="10" t="s">
        <v>30</v>
      </c>
      <c r="B7" s="26" t="s">
        <v>31</v>
      </c>
      <c r="C7" s="26" t="s">
        <v>32</v>
      </c>
      <c r="D7" s="26" t="s">
        <v>33</v>
      </c>
      <c r="E7" s="26" t="s">
        <v>34</v>
      </c>
      <c r="M7" s="3"/>
    </row>
    <row r="8" spans="1:5" s="35" customFormat="1" ht="27.75" customHeight="1">
      <c r="A8" s="30" t="s">
        <v>19</v>
      </c>
      <c r="B8" s="30" t="s">
        <v>62</v>
      </c>
      <c r="C8" s="30" t="s">
        <v>18</v>
      </c>
      <c r="D8" s="30" t="s">
        <v>20</v>
      </c>
      <c r="E8" s="30" t="s">
        <v>21</v>
      </c>
    </row>
    <row r="9" spans="1:5" ht="12.75" customHeight="1">
      <c r="A9" s="11" t="s">
        <v>25</v>
      </c>
      <c r="B9" s="24" t="s">
        <v>49</v>
      </c>
      <c r="C9" s="24" t="s">
        <v>48</v>
      </c>
      <c r="D9" s="24" t="s">
        <v>51</v>
      </c>
      <c r="E9" s="24" t="s">
        <v>48</v>
      </c>
    </row>
    <row r="10" spans="1:5" ht="12.75" customHeight="1">
      <c r="A10" s="13" t="s">
        <v>41</v>
      </c>
      <c r="B10" s="24" t="s">
        <v>50</v>
      </c>
      <c r="C10" s="24" t="s">
        <v>47</v>
      </c>
      <c r="D10" s="24" t="s">
        <v>44</v>
      </c>
      <c r="E10" s="24" t="s">
        <v>27</v>
      </c>
    </row>
    <row r="11" spans="1:5" ht="12.75" customHeight="1">
      <c r="A11" s="13" t="s">
        <v>42</v>
      </c>
      <c r="B11" s="24"/>
      <c r="C11" s="24" t="s">
        <v>27</v>
      </c>
      <c r="D11" s="24"/>
      <c r="E11" s="24"/>
    </row>
    <row r="12" spans="1:5" ht="12.75" customHeight="1">
      <c r="A12" s="14" t="s">
        <v>28</v>
      </c>
      <c r="B12" s="24"/>
      <c r="C12" s="24"/>
      <c r="D12" s="24"/>
      <c r="E12" s="24"/>
    </row>
    <row r="13" spans="1:5" ht="12.75">
      <c r="A13" s="15" t="s">
        <v>43</v>
      </c>
      <c r="B13" s="24"/>
      <c r="C13" s="24"/>
      <c r="D13" s="24"/>
      <c r="E13" s="24"/>
    </row>
    <row r="14" spans="1:5" ht="12.75">
      <c r="A14" s="15" t="s">
        <v>44</v>
      </c>
      <c r="B14" s="24"/>
      <c r="C14" s="24"/>
      <c r="D14" s="24"/>
      <c r="E14" s="24"/>
    </row>
    <row r="15" spans="1:5" ht="12.75">
      <c r="A15" s="15" t="s">
        <v>45</v>
      </c>
      <c r="B15" s="24"/>
      <c r="C15" s="24"/>
      <c r="D15" s="24"/>
      <c r="E15" s="24"/>
    </row>
    <row r="16" spans="1:5" ht="12.75">
      <c r="A16" s="16" t="s">
        <v>46</v>
      </c>
      <c r="B16" s="25"/>
      <c r="C16" s="25"/>
      <c r="D16" s="25"/>
      <c r="E16" s="25"/>
    </row>
    <row r="20" spans="1:7" s="9" customFormat="1" ht="12.75">
      <c r="A20" s="10" t="s">
        <v>35</v>
      </c>
      <c r="B20" s="27">
        <v>7</v>
      </c>
      <c r="C20" s="19">
        <v>8</v>
      </c>
      <c r="D20" s="27">
        <v>9</v>
      </c>
      <c r="E20" s="20"/>
      <c r="G20" s="8"/>
    </row>
    <row r="21" spans="1:7" s="33" customFormat="1" ht="25.5">
      <c r="A21" s="29" t="s">
        <v>22</v>
      </c>
      <c r="B21" s="30" t="s">
        <v>23</v>
      </c>
      <c r="C21" s="31" t="s">
        <v>24</v>
      </c>
      <c r="D21" s="30" t="s">
        <v>56</v>
      </c>
      <c r="E21" s="32" t="s">
        <v>36</v>
      </c>
      <c r="G21" s="31"/>
    </row>
    <row r="22" spans="1:5" ht="12.75">
      <c r="A22" s="15" t="s">
        <v>52</v>
      </c>
      <c r="B22" s="24" t="s">
        <v>28</v>
      </c>
      <c r="C22" s="1" t="s">
        <v>54</v>
      </c>
      <c r="D22" s="24" t="s">
        <v>25</v>
      </c>
      <c r="E22" s="21" t="s">
        <v>38</v>
      </c>
    </row>
    <row r="23" spans="1:5" ht="12.75">
      <c r="A23" s="15" t="s">
        <v>53</v>
      </c>
      <c r="B23" s="23" t="s">
        <v>43</v>
      </c>
      <c r="C23" s="1" t="s">
        <v>55</v>
      </c>
      <c r="D23" s="24" t="s">
        <v>27</v>
      </c>
      <c r="E23" s="12" t="s">
        <v>39</v>
      </c>
    </row>
    <row r="24" spans="1:5" ht="12.75">
      <c r="A24" s="14"/>
      <c r="B24" s="24" t="s">
        <v>44</v>
      </c>
      <c r="C24" s="1" t="s">
        <v>53</v>
      </c>
      <c r="D24" s="24" t="s">
        <v>26</v>
      </c>
      <c r="E24" s="21"/>
    </row>
    <row r="25" spans="1:5" ht="12.75">
      <c r="A25" s="14"/>
      <c r="B25" s="23" t="s">
        <v>53</v>
      </c>
      <c r="D25" s="24"/>
      <c r="E25" s="12"/>
    </row>
    <row r="26" spans="1:5" ht="12.75">
      <c r="A26" s="22"/>
      <c r="B26" s="28"/>
      <c r="C26" s="17"/>
      <c r="D26" s="25"/>
      <c r="E26" s="18"/>
    </row>
    <row r="27" ht="12.75">
      <c r="B27" s="1"/>
    </row>
    <row r="29" ht="12.75">
      <c r="B29" s="3"/>
    </row>
    <row r="30" spans="1:2" ht="12.75">
      <c r="A30" s="34" t="s">
        <v>37</v>
      </c>
      <c r="B30" s="4"/>
    </row>
    <row r="31" spans="1:2" ht="12.75">
      <c r="A31" s="23" t="s">
        <v>29</v>
      </c>
      <c r="B31" s="1"/>
    </row>
    <row r="32" spans="1:2" ht="12.75">
      <c r="A32" s="23" t="s">
        <v>40</v>
      </c>
      <c r="B32" s="1"/>
    </row>
    <row r="33" ht="12.75">
      <c r="A33" s="24"/>
    </row>
    <row r="34" ht="12.75">
      <c r="A34" s="24"/>
    </row>
    <row r="35" ht="12.75">
      <c r="A35" s="25"/>
    </row>
  </sheetData>
  <printOptions horizontalCentered="1"/>
  <pageMargins left="0.5" right="0.5" top="0.7" bottom="0.75"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T95"/>
  <sheetViews>
    <sheetView tabSelected="1" view="pageBreakPreview" zoomScale="105" zoomScaleSheetLayoutView="105" workbookViewId="0" topLeftCell="A1">
      <selection activeCell="F70" sqref="F70"/>
    </sheetView>
  </sheetViews>
  <sheetFormatPr defaultColWidth="9.140625" defaultRowHeight="12.75"/>
  <cols>
    <col min="1" max="1" width="5.00390625" style="53" customWidth="1"/>
    <col min="2" max="2" width="35.421875" style="54" customWidth="1"/>
    <col min="3" max="5" width="6.57421875" style="67" customWidth="1"/>
    <col min="6" max="6" width="6.8515625" style="41" customWidth="1"/>
    <col min="7" max="7" width="6.28125" style="67" customWidth="1"/>
    <col min="8" max="8" width="6.57421875" style="104" customWidth="1"/>
    <col min="9" max="9" width="5.00390625" style="67" customWidth="1"/>
    <col min="10" max="10" width="5.28125" style="67" customWidth="1"/>
    <col min="11" max="11" width="5.00390625" style="67" customWidth="1"/>
    <col min="12" max="12" width="5.140625" style="67" customWidth="1"/>
    <col min="13" max="13" width="6.57421875" style="104" customWidth="1"/>
    <col min="14" max="14" width="8.28125" style="41" customWidth="1"/>
    <col min="15" max="15" width="11.140625" style="39" hidden="1" customWidth="1"/>
    <col min="16" max="16" width="67.421875" style="41" customWidth="1"/>
    <col min="17" max="17" width="14.8515625" style="57" customWidth="1"/>
    <col min="18" max="18" width="17.00390625" style="57" customWidth="1"/>
    <col min="19" max="19" width="12.7109375" style="57" customWidth="1"/>
    <col min="20" max="20" width="14.28125" style="57" customWidth="1"/>
    <col min="21" max="16384" width="9.140625" style="41" customWidth="1"/>
  </cols>
  <sheetData>
    <row r="1" spans="1:16" ht="13.5" thickBot="1">
      <c r="A1" s="151" t="s">
        <v>65</v>
      </c>
      <c r="B1" s="151" t="s">
        <v>66</v>
      </c>
      <c r="C1" s="141" t="s">
        <v>108</v>
      </c>
      <c r="D1" s="142"/>
      <c r="E1" s="142"/>
      <c r="F1" s="142"/>
      <c r="G1" s="142"/>
      <c r="H1" s="143"/>
      <c r="I1" s="141" t="s">
        <v>109</v>
      </c>
      <c r="J1" s="142"/>
      <c r="K1" s="142"/>
      <c r="L1" s="142"/>
      <c r="M1" s="143"/>
      <c r="N1" s="138" t="s">
        <v>107</v>
      </c>
      <c r="O1" s="138" t="s">
        <v>114</v>
      </c>
      <c r="P1" s="136" t="s">
        <v>133</v>
      </c>
    </row>
    <row r="2" spans="1:16" ht="42" customHeight="1" thickBot="1">
      <c r="A2" s="152"/>
      <c r="B2" s="152"/>
      <c r="C2" s="144" t="s">
        <v>144</v>
      </c>
      <c r="D2" s="91" t="s">
        <v>145</v>
      </c>
      <c r="E2" s="91" t="s">
        <v>115</v>
      </c>
      <c r="F2" s="146" t="s">
        <v>143</v>
      </c>
      <c r="G2" s="147"/>
      <c r="H2" s="148" t="s">
        <v>106</v>
      </c>
      <c r="I2" s="97" t="s">
        <v>111</v>
      </c>
      <c r="J2" s="91" t="s">
        <v>112</v>
      </c>
      <c r="K2" s="150" t="s">
        <v>110</v>
      </c>
      <c r="L2" s="150"/>
      <c r="M2" s="148" t="s">
        <v>106</v>
      </c>
      <c r="N2" s="139"/>
      <c r="O2" s="139"/>
      <c r="P2" s="136"/>
    </row>
    <row r="3" spans="1:20" s="36" customFormat="1" ht="27.75" customHeight="1" thickBot="1">
      <c r="A3" s="153"/>
      <c r="B3" s="153"/>
      <c r="C3" s="145"/>
      <c r="D3" s="92" t="s">
        <v>113</v>
      </c>
      <c r="E3" s="93" t="s">
        <v>113</v>
      </c>
      <c r="F3" s="95" t="s">
        <v>63</v>
      </c>
      <c r="G3" s="96" t="s">
        <v>64</v>
      </c>
      <c r="H3" s="149"/>
      <c r="I3" s="98" t="s">
        <v>113</v>
      </c>
      <c r="J3" s="94" t="s">
        <v>113</v>
      </c>
      <c r="K3" s="81" t="s">
        <v>64</v>
      </c>
      <c r="L3" s="82" t="s">
        <v>63</v>
      </c>
      <c r="M3" s="149"/>
      <c r="N3" s="140"/>
      <c r="O3" s="140"/>
      <c r="P3" s="137"/>
      <c r="Q3" s="60"/>
      <c r="R3" s="60"/>
      <c r="S3" s="61"/>
      <c r="T3" s="61"/>
    </row>
    <row r="4" spans="1:20" s="39" customFormat="1" ht="12.75">
      <c r="A4" s="47">
        <v>1</v>
      </c>
      <c r="B4" s="48" t="s">
        <v>19</v>
      </c>
      <c r="C4" s="117">
        <f>SUM(C5:C22)</f>
        <v>43226</v>
      </c>
      <c r="D4" s="117">
        <f>SUM(D5:D11,D14,D22)</f>
        <v>9972</v>
      </c>
      <c r="E4" s="117">
        <f>C4-D4</f>
        <v>33254</v>
      </c>
      <c r="F4" s="118">
        <f>G4/E4</f>
        <v>0.31893907499849644</v>
      </c>
      <c r="G4" s="119">
        <f>SUM(G5:G22)</f>
        <v>10606</v>
      </c>
      <c r="H4" s="120">
        <f>D4+E4+G4</f>
        <v>53832</v>
      </c>
      <c r="I4" s="44"/>
      <c r="J4" s="38"/>
      <c r="K4" s="38"/>
      <c r="L4" s="38"/>
      <c r="M4" s="99"/>
      <c r="N4" s="44"/>
      <c r="O4" s="37" t="s">
        <v>128</v>
      </c>
      <c r="P4" s="110"/>
      <c r="Q4" s="57"/>
      <c r="R4" s="57"/>
      <c r="S4" s="62"/>
      <c r="T4" s="62"/>
    </row>
    <row r="5" spans="1:16" ht="12.75">
      <c r="A5" s="49">
        <v>11</v>
      </c>
      <c r="B5" s="50" t="s">
        <v>74</v>
      </c>
      <c r="C5" s="70">
        <v>8</v>
      </c>
      <c r="D5" s="70"/>
      <c r="E5" s="121">
        <f aca="true" t="shared" si="0" ref="E5:E68">C5-D5</f>
        <v>8</v>
      </c>
      <c r="F5" s="122"/>
      <c r="G5" s="72"/>
      <c r="H5" s="123">
        <f aca="true" t="shared" si="1" ref="H5:H68">D5+E5+G5</f>
        <v>8</v>
      </c>
      <c r="I5" s="45"/>
      <c r="J5" s="40"/>
      <c r="K5" s="40"/>
      <c r="L5" s="40"/>
      <c r="M5" s="65"/>
      <c r="N5" s="108"/>
      <c r="O5" s="42"/>
      <c r="P5" s="65"/>
    </row>
    <row r="6" spans="1:16" ht="12.75">
      <c r="A6" s="49">
        <v>12</v>
      </c>
      <c r="B6" s="50" t="s">
        <v>72</v>
      </c>
      <c r="C6" s="70">
        <v>6900</v>
      </c>
      <c r="D6" s="70">
        <v>2361</v>
      </c>
      <c r="E6" s="121">
        <f t="shared" si="0"/>
        <v>4539</v>
      </c>
      <c r="F6" s="71">
        <f>G6/E6</f>
        <v>0.2073143864287288</v>
      </c>
      <c r="G6" s="72">
        <v>941</v>
      </c>
      <c r="H6" s="123">
        <f t="shared" si="1"/>
        <v>7841</v>
      </c>
      <c r="I6" s="45"/>
      <c r="J6" s="40"/>
      <c r="K6" s="40"/>
      <c r="L6" s="40"/>
      <c r="M6" s="65"/>
      <c r="N6" s="108"/>
      <c r="O6" s="42"/>
      <c r="P6" s="65"/>
    </row>
    <row r="7" spans="1:16" s="57" customFormat="1" ht="12.75">
      <c r="A7" s="68">
        <v>13</v>
      </c>
      <c r="B7" s="69" t="s">
        <v>71</v>
      </c>
      <c r="C7" s="70">
        <v>4221</v>
      </c>
      <c r="D7" s="70">
        <v>255</v>
      </c>
      <c r="E7" s="121">
        <f t="shared" si="0"/>
        <v>3966</v>
      </c>
      <c r="F7" s="71">
        <f aca="true" t="shared" si="2" ref="F7:F70">G7/E7</f>
        <v>0.24457892082702976</v>
      </c>
      <c r="G7" s="72">
        <v>970</v>
      </c>
      <c r="H7" s="123">
        <f t="shared" si="1"/>
        <v>5191</v>
      </c>
      <c r="I7" s="70"/>
      <c r="J7" s="72"/>
      <c r="K7" s="72"/>
      <c r="L7" s="72"/>
      <c r="M7" s="100"/>
      <c r="N7" s="108"/>
      <c r="O7" s="79"/>
      <c r="P7" s="73"/>
    </row>
    <row r="8" spans="1:16" s="57" customFormat="1" ht="12.75">
      <c r="A8" s="68">
        <v>14</v>
      </c>
      <c r="B8" s="69" t="s">
        <v>1</v>
      </c>
      <c r="C8" s="70">
        <v>20495</v>
      </c>
      <c r="D8" s="70">
        <v>6390</v>
      </c>
      <c r="E8" s="121">
        <f t="shared" si="0"/>
        <v>14105</v>
      </c>
      <c r="F8" s="71">
        <f t="shared" si="2"/>
        <v>0.4165898617511521</v>
      </c>
      <c r="G8" s="72">
        <v>5876</v>
      </c>
      <c r="H8" s="123">
        <f t="shared" si="1"/>
        <v>26371</v>
      </c>
      <c r="I8" s="70"/>
      <c r="J8" s="72"/>
      <c r="K8" s="72"/>
      <c r="L8" s="72"/>
      <c r="M8" s="100"/>
      <c r="N8" s="108"/>
      <c r="O8" s="79"/>
      <c r="P8" s="73"/>
    </row>
    <row r="9" spans="1:16" s="57" customFormat="1" ht="12.75">
      <c r="A9" s="68">
        <v>15</v>
      </c>
      <c r="B9" s="69" t="s">
        <v>73</v>
      </c>
      <c r="C9" s="70">
        <v>1436</v>
      </c>
      <c r="D9" s="70">
        <v>15</v>
      </c>
      <c r="E9" s="121">
        <f t="shared" si="0"/>
        <v>1421</v>
      </c>
      <c r="F9" s="71">
        <f t="shared" si="2"/>
        <v>0.32019704433497537</v>
      </c>
      <c r="G9" s="72">
        <v>455</v>
      </c>
      <c r="H9" s="123">
        <f t="shared" si="1"/>
        <v>1891</v>
      </c>
      <c r="I9" s="70"/>
      <c r="J9" s="72"/>
      <c r="K9" s="72"/>
      <c r="L9" s="72"/>
      <c r="M9" s="100"/>
      <c r="N9" s="108"/>
      <c r="O9" s="79"/>
      <c r="P9" s="73"/>
    </row>
    <row r="10" spans="1:16" s="57" customFormat="1" ht="12.75">
      <c r="A10" s="68">
        <v>16</v>
      </c>
      <c r="B10" s="69" t="s">
        <v>2</v>
      </c>
      <c r="C10" s="70">
        <v>1037</v>
      </c>
      <c r="D10" s="70">
        <v>0</v>
      </c>
      <c r="E10" s="121">
        <f t="shared" si="0"/>
        <v>1037</v>
      </c>
      <c r="F10" s="71">
        <f t="shared" si="2"/>
        <v>0.24011571841851495</v>
      </c>
      <c r="G10" s="72">
        <v>249</v>
      </c>
      <c r="H10" s="123">
        <f t="shared" si="1"/>
        <v>1286</v>
      </c>
      <c r="I10" s="70"/>
      <c r="J10" s="72"/>
      <c r="K10" s="72"/>
      <c r="L10" s="72"/>
      <c r="M10" s="100"/>
      <c r="N10" s="108"/>
      <c r="O10" s="79"/>
      <c r="P10" s="73"/>
    </row>
    <row r="11" spans="1:16" s="57" customFormat="1" ht="12.75">
      <c r="A11" s="68">
        <v>17</v>
      </c>
      <c r="B11" s="69" t="s">
        <v>138</v>
      </c>
      <c r="C11" s="70">
        <v>1300</v>
      </c>
      <c r="D11" s="70">
        <v>58</v>
      </c>
      <c r="E11" s="121">
        <f t="shared" si="0"/>
        <v>1242</v>
      </c>
      <c r="F11" s="71">
        <f t="shared" si="2"/>
        <v>0.29871175523349436</v>
      </c>
      <c r="G11" s="72">
        <v>371</v>
      </c>
      <c r="H11" s="123">
        <f t="shared" si="1"/>
        <v>1671</v>
      </c>
      <c r="I11" s="70"/>
      <c r="J11" s="72"/>
      <c r="K11" s="72"/>
      <c r="L11" s="72"/>
      <c r="M11" s="100"/>
      <c r="N11" s="108"/>
      <c r="O11" s="79"/>
      <c r="P11" s="73"/>
    </row>
    <row r="12" spans="1:16" s="57" customFormat="1" ht="12.75" hidden="1">
      <c r="A12" s="74">
        <v>171</v>
      </c>
      <c r="B12" s="75" t="s">
        <v>91</v>
      </c>
      <c r="C12" s="70"/>
      <c r="D12" s="70"/>
      <c r="E12" s="121">
        <f t="shared" si="0"/>
        <v>0</v>
      </c>
      <c r="F12" s="71" t="e">
        <f t="shared" si="2"/>
        <v>#DIV/0!</v>
      </c>
      <c r="G12" s="72"/>
      <c r="H12" s="123">
        <f t="shared" si="1"/>
        <v>0</v>
      </c>
      <c r="I12" s="70"/>
      <c r="J12" s="72"/>
      <c r="K12" s="72"/>
      <c r="L12" s="72"/>
      <c r="M12" s="100"/>
      <c r="N12" s="108"/>
      <c r="O12" s="79"/>
      <c r="P12" s="73"/>
    </row>
    <row r="13" spans="1:16" s="57" customFormat="1" ht="12.75" hidden="1">
      <c r="A13" s="74">
        <v>172</v>
      </c>
      <c r="B13" s="75" t="s">
        <v>92</v>
      </c>
      <c r="C13" s="70"/>
      <c r="D13" s="70"/>
      <c r="E13" s="121">
        <f t="shared" si="0"/>
        <v>0</v>
      </c>
      <c r="F13" s="71" t="e">
        <f t="shared" si="2"/>
        <v>#DIV/0!</v>
      </c>
      <c r="G13" s="72"/>
      <c r="H13" s="123">
        <f t="shared" si="1"/>
        <v>0</v>
      </c>
      <c r="I13" s="70"/>
      <c r="J13" s="72"/>
      <c r="K13" s="72"/>
      <c r="L13" s="72"/>
      <c r="M13" s="100"/>
      <c r="N13" s="108"/>
      <c r="O13" s="79"/>
      <c r="P13" s="73"/>
    </row>
    <row r="14" spans="1:16" s="57" customFormat="1" ht="12.75">
      <c r="A14" s="68">
        <v>18</v>
      </c>
      <c r="B14" s="69" t="s">
        <v>4</v>
      </c>
      <c r="C14" s="70">
        <v>5164</v>
      </c>
      <c r="D14" s="70">
        <v>265</v>
      </c>
      <c r="E14" s="121">
        <f t="shared" si="0"/>
        <v>4899</v>
      </c>
      <c r="F14" s="71">
        <f t="shared" si="2"/>
        <v>0.2892427025923658</v>
      </c>
      <c r="G14" s="72">
        <v>1417</v>
      </c>
      <c r="H14" s="123">
        <f t="shared" si="1"/>
        <v>6581</v>
      </c>
      <c r="I14" s="70"/>
      <c r="J14" s="72"/>
      <c r="K14" s="72"/>
      <c r="L14" s="72"/>
      <c r="M14" s="100"/>
      <c r="N14" s="108"/>
      <c r="O14" s="79"/>
      <c r="P14" s="73"/>
    </row>
    <row r="15" spans="1:16" s="57" customFormat="1" ht="12.75" hidden="1">
      <c r="A15" s="74">
        <v>181</v>
      </c>
      <c r="B15" s="75" t="s">
        <v>139</v>
      </c>
      <c r="C15" s="70"/>
      <c r="D15" s="70"/>
      <c r="E15" s="121">
        <f t="shared" si="0"/>
        <v>0</v>
      </c>
      <c r="F15" s="71" t="e">
        <f t="shared" si="2"/>
        <v>#DIV/0!</v>
      </c>
      <c r="G15" s="72"/>
      <c r="H15" s="123">
        <f t="shared" si="1"/>
        <v>0</v>
      </c>
      <c r="I15" s="70"/>
      <c r="J15" s="72"/>
      <c r="K15" s="72"/>
      <c r="L15" s="72"/>
      <c r="M15" s="100"/>
      <c r="N15" s="108"/>
      <c r="O15" s="79"/>
      <c r="P15" s="73"/>
    </row>
    <row r="16" spans="1:16" s="57" customFormat="1" ht="12.75" hidden="1">
      <c r="A16" s="74">
        <v>182</v>
      </c>
      <c r="B16" s="75" t="s">
        <v>3</v>
      </c>
      <c r="C16" s="70"/>
      <c r="D16" s="70"/>
      <c r="E16" s="121">
        <f t="shared" si="0"/>
        <v>0</v>
      </c>
      <c r="F16" s="71" t="e">
        <f t="shared" si="2"/>
        <v>#DIV/0!</v>
      </c>
      <c r="G16" s="72"/>
      <c r="H16" s="123">
        <f t="shared" si="1"/>
        <v>0</v>
      </c>
      <c r="I16" s="70"/>
      <c r="J16" s="72"/>
      <c r="K16" s="72"/>
      <c r="L16" s="72"/>
      <c r="M16" s="100"/>
      <c r="N16" s="108"/>
      <c r="O16" s="79"/>
      <c r="P16" s="73"/>
    </row>
    <row r="17" spans="1:16" s="57" customFormat="1" ht="12.75" hidden="1">
      <c r="A17" s="74">
        <v>183</v>
      </c>
      <c r="B17" s="75" t="s">
        <v>140</v>
      </c>
      <c r="C17" s="70"/>
      <c r="D17" s="70"/>
      <c r="E17" s="121">
        <f t="shared" si="0"/>
        <v>0</v>
      </c>
      <c r="F17" s="71" t="e">
        <f t="shared" si="2"/>
        <v>#DIV/0!</v>
      </c>
      <c r="G17" s="72"/>
      <c r="H17" s="123">
        <f t="shared" si="1"/>
        <v>0</v>
      </c>
      <c r="I17" s="70"/>
      <c r="J17" s="72"/>
      <c r="K17" s="72"/>
      <c r="L17" s="72"/>
      <c r="M17" s="100"/>
      <c r="N17" s="108"/>
      <c r="O17" s="79"/>
      <c r="P17" s="73"/>
    </row>
    <row r="18" spans="1:16" s="57" customFormat="1" ht="12.75" hidden="1">
      <c r="A18" s="74">
        <v>184</v>
      </c>
      <c r="B18" s="75" t="s">
        <v>105</v>
      </c>
      <c r="C18" s="70"/>
      <c r="D18" s="70"/>
      <c r="E18" s="121">
        <f t="shared" si="0"/>
        <v>0</v>
      </c>
      <c r="F18" s="71" t="e">
        <f t="shared" si="2"/>
        <v>#DIV/0!</v>
      </c>
      <c r="G18" s="72"/>
      <c r="H18" s="123">
        <f t="shared" si="1"/>
        <v>0</v>
      </c>
      <c r="I18" s="70"/>
      <c r="J18" s="72"/>
      <c r="K18" s="72"/>
      <c r="L18" s="72"/>
      <c r="M18" s="100"/>
      <c r="N18" s="108"/>
      <c r="O18" s="79"/>
      <c r="P18" s="73"/>
    </row>
    <row r="19" spans="1:16" s="57" customFormat="1" ht="12.75" hidden="1">
      <c r="A19" s="74">
        <v>185</v>
      </c>
      <c r="B19" s="75" t="s">
        <v>4</v>
      </c>
      <c r="C19" s="70"/>
      <c r="D19" s="70"/>
      <c r="E19" s="121">
        <f t="shared" si="0"/>
        <v>0</v>
      </c>
      <c r="F19" s="71" t="e">
        <f t="shared" si="2"/>
        <v>#DIV/0!</v>
      </c>
      <c r="G19" s="72"/>
      <c r="H19" s="123">
        <f t="shared" si="1"/>
        <v>0</v>
      </c>
      <c r="I19" s="70"/>
      <c r="J19" s="72"/>
      <c r="K19" s="72"/>
      <c r="L19" s="72"/>
      <c r="M19" s="100"/>
      <c r="N19" s="108"/>
      <c r="O19" s="79"/>
      <c r="P19" s="73"/>
    </row>
    <row r="20" spans="1:16" s="57" customFormat="1" ht="12.75" hidden="1">
      <c r="A20" s="74">
        <v>186</v>
      </c>
      <c r="B20" s="75" t="s">
        <v>100</v>
      </c>
      <c r="C20" s="70"/>
      <c r="D20" s="70"/>
      <c r="E20" s="121">
        <f t="shared" si="0"/>
        <v>0</v>
      </c>
      <c r="F20" s="71" t="e">
        <f t="shared" si="2"/>
        <v>#DIV/0!</v>
      </c>
      <c r="G20" s="72"/>
      <c r="H20" s="123">
        <f t="shared" si="1"/>
        <v>0</v>
      </c>
      <c r="I20" s="70"/>
      <c r="J20" s="72"/>
      <c r="K20" s="72"/>
      <c r="L20" s="72"/>
      <c r="M20" s="100"/>
      <c r="N20" s="108"/>
      <c r="O20" s="79"/>
      <c r="P20" s="73"/>
    </row>
    <row r="21" spans="1:16" s="57" customFormat="1" ht="12.75" hidden="1">
      <c r="A21" s="74">
        <v>187</v>
      </c>
      <c r="B21" s="75" t="s">
        <v>5</v>
      </c>
      <c r="C21" s="70"/>
      <c r="D21" s="70"/>
      <c r="E21" s="121">
        <f t="shared" si="0"/>
        <v>0</v>
      </c>
      <c r="F21" s="71" t="e">
        <f t="shared" si="2"/>
        <v>#DIV/0!</v>
      </c>
      <c r="G21" s="72"/>
      <c r="H21" s="123">
        <f t="shared" si="1"/>
        <v>0</v>
      </c>
      <c r="I21" s="70"/>
      <c r="J21" s="72"/>
      <c r="K21" s="72"/>
      <c r="L21" s="72"/>
      <c r="M21" s="100"/>
      <c r="N21" s="108"/>
      <c r="O21" s="79"/>
      <c r="P21" s="73"/>
    </row>
    <row r="22" spans="1:16" s="57" customFormat="1" ht="15" customHeight="1">
      <c r="A22" s="68">
        <v>19</v>
      </c>
      <c r="B22" s="69" t="s">
        <v>134</v>
      </c>
      <c r="C22" s="70">
        <v>2665</v>
      </c>
      <c r="D22" s="70">
        <v>628</v>
      </c>
      <c r="E22" s="121">
        <f t="shared" si="0"/>
        <v>2037</v>
      </c>
      <c r="F22" s="71">
        <f t="shared" si="2"/>
        <v>0.16053019145802652</v>
      </c>
      <c r="G22" s="72">
        <v>327</v>
      </c>
      <c r="H22" s="123">
        <f t="shared" si="1"/>
        <v>2992</v>
      </c>
      <c r="I22" s="70"/>
      <c r="J22" s="72"/>
      <c r="K22" s="72"/>
      <c r="L22" s="72"/>
      <c r="M22" s="100"/>
      <c r="N22" s="108"/>
      <c r="O22" s="79"/>
      <c r="P22" s="73"/>
    </row>
    <row r="23" spans="1:20" s="39" customFormat="1" ht="15" customHeight="1">
      <c r="A23" s="51">
        <v>2</v>
      </c>
      <c r="B23" s="52" t="s">
        <v>62</v>
      </c>
      <c r="C23" s="78">
        <f>SUM(C24:C30)</f>
        <v>1693.3</v>
      </c>
      <c r="D23" s="78">
        <f>SUM(D24:D26,D30)</f>
        <v>248</v>
      </c>
      <c r="E23" s="117">
        <f t="shared" si="0"/>
        <v>1445.3</v>
      </c>
      <c r="F23" s="118">
        <f t="shared" si="2"/>
        <v>0.09824949837404</v>
      </c>
      <c r="G23" s="80">
        <f>SUM(G24:G30)</f>
        <v>142</v>
      </c>
      <c r="H23" s="120">
        <f t="shared" si="1"/>
        <v>1835.3</v>
      </c>
      <c r="I23" s="46"/>
      <c r="J23" s="43"/>
      <c r="K23" s="43"/>
      <c r="L23" s="43"/>
      <c r="M23" s="101"/>
      <c r="N23" s="44"/>
      <c r="O23" s="42" t="s">
        <v>131</v>
      </c>
      <c r="P23" s="66"/>
      <c r="Q23" s="57"/>
      <c r="R23" s="57"/>
      <c r="S23" s="62"/>
      <c r="T23" s="62"/>
    </row>
    <row r="24" spans="1:16" ht="12.75">
      <c r="A24" s="49">
        <v>21</v>
      </c>
      <c r="B24" s="50" t="s">
        <v>67</v>
      </c>
      <c r="C24" s="70">
        <v>140</v>
      </c>
      <c r="D24" s="70"/>
      <c r="E24" s="121">
        <f t="shared" si="0"/>
        <v>140</v>
      </c>
      <c r="F24" s="71">
        <f t="shared" si="2"/>
        <v>0.1</v>
      </c>
      <c r="G24" s="72">
        <v>14</v>
      </c>
      <c r="H24" s="123">
        <f t="shared" si="1"/>
        <v>154</v>
      </c>
      <c r="I24" s="45"/>
      <c r="J24" s="40"/>
      <c r="K24" s="40"/>
      <c r="L24" s="40"/>
      <c r="M24" s="65"/>
      <c r="N24" s="108"/>
      <c r="O24" s="42"/>
      <c r="P24" s="66"/>
    </row>
    <row r="25" spans="1:16" ht="12.75">
      <c r="A25" s="49">
        <v>22</v>
      </c>
      <c r="B25" s="50" t="s">
        <v>75</v>
      </c>
      <c r="C25" s="70">
        <v>384.2</v>
      </c>
      <c r="D25" s="70">
        <v>63</v>
      </c>
      <c r="E25" s="121">
        <f t="shared" si="0"/>
        <v>321.2</v>
      </c>
      <c r="F25" s="71">
        <f t="shared" si="2"/>
        <v>0.09651307596513076</v>
      </c>
      <c r="G25" s="72">
        <v>31</v>
      </c>
      <c r="H25" s="123">
        <f t="shared" si="1"/>
        <v>415.2</v>
      </c>
      <c r="I25" s="45"/>
      <c r="J25" s="40"/>
      <c r="K25" s="40"/>
      <c r="L25" s="40"/>
      <c r="M25" s="65"/>
      <c r="N25" s="108"/>
      <c r="O25" s="42"/>
      <c r="P25" s="66"/>
    </row>
    <row r="26" spans="1:16" ht="12.75">
      <c r="A26" s="49">
        <v>23</v>
      </c>
      <c r="B26" s="50" t="s">
        <v>76</v>
      </c>
      <c r="C26" s="70"/>
      <c r="D26" s="70"/>
      <c r="E26" s="121">
        <f t="shared" si="0"/>
        <v>0</v>
      </c>
      <c r="F26" s="71"/>
      <c r="G26" s="72">
        <v>0</v>
      </c>
      <c r="H26" s="123">
        <f t="shared" si="1"/>
        <v>0</v>
      </c>
      <c r="I26" s="45"/>
      <c r="J26" s="40"/>
      <c r="K26" s="40"/>
      <c r="L26" s="40"/>
      <c r="M26" s="65"/>
      <c r="N26" s="108"/>
      <c r="O26" s="42"/>
      <c r="P26" s="66"/>
    </row>
    <row r="27" spans="1:16" ht="12.75" hidden="1">
      <c r="A27" s="49">
        <v>231</v>
      </c>
      <c r="B27" s="55" t="s">
        <v>6</v>
      </c>
      <c r="C27" s="70"/>
      <c r="D27" s="70"/>
      <c r="E27" s="121">
        <f t="shared" si="0"/>
        <v>0</v>
      </c>
      <c r="F27" s="71" t="e">
        <f t="shared" si="2"/>
        <v>#DIV/0!</v>
      </c>
      <c r="G27" s="72">
        <v>0</v>
      </c>
      <c r="H27" s="123">
        <f t="shared" si="1"/>
        <v>0</v>
      </c>
      <c r="I27" s="45"/>
      <c r="J27" s="40"/>
      <c r="K27" s="40"/>
      <c r="L27" s="40"/>
      <c r="M27" s="65"/>
      <c r="N27" s="108"/>
      <c r="O27" s="42"/>
      <c r="P27" s="66"/>
    </row>
    <row r="28" spans="1:16" ht="12.75" hidden="1">
      <c r="A28" s="49">
        <v>232</v>
      </c>
      <c r="B28" s="55" t="s">
        <v>7</v>
      </c>
      <c r="C28" s="70"/>
      <c r="D28" s="70"/>
      <c r="E28" s="121">
        <f t="shared" si="0"/>
        <v>0</v>
      </c>
      <c r="F28" s="71" t="e">
        <f t="shared" si="2"/>
        <v>#DIV/0!</v>
      </c>
      <c r="G28" s="72">
        <v>0</v>
      </c>
      <c r="H28" s="123">
        <f t="shared" si="1"/>
        <v>0</v>
      </c>
      <c r="I28" s="45"/>
      <c r="J28" s="40"/>
      <c r="K28" s="40"/>
      <c r="L28" s="40"/>
      <c r="M28" s="65"/>
      <c r="N28" s="108"/>
      <c r="O28" s="42"/>
      <c r="P28" s="66"/>
    </row>
    <row r="29" spans="1:16" ht="12.75" hidden="1">
      <c r="A29" s="49">
        <v>233</v>
      </c>
      <c r="B29" s="55" t="s">
        <v>8</v>
      </c>
      <c r="C29" s="70"/>
      <c r="D29" s="70"/>
      <c r="E29" s="121">
        <f t="shared" si="0"/>
        <v>0</v>
      </c>
      <c r="F29" s="71" t="e">
        <f t="shared" si="2"/>
        <v>#DIV/0!</v>
      </c>
      <c r="G29" s="72">
        <v>0</v>
      </c>
      <c r="H29" s="123">
        <f t="shared" si="1"/>
        <v>0</v>
      </c>
      <c r="I29" s="45"/>
      <c r="J29" s="40"/>
      <c r="K29" s="40"/>
      <c r="L29" s="40"/>
      <c r="M29" s="65"/>
      <c r="N29" s="108"/>
      <c r="O29" s="42"/>
      <c r="P29" s="66"/>
    </row>
    <row r="30" spans="1:16" ht="12.75">
      <c r="A30" s="49">
        <v>25</v>
      </c>
      <c r="B30" s="56" t="s">
        <v>77</v>
      </c>
      <c r="C30" s="70">
        <v>1169.1</v>
      </c>
      <c r="D30" s="70">
        <v>185</v>
      </c>
      <c r="E30" s="121">
        <f t="shared" si="0"/>
        <v>984.0999999999999</v>
      </c>
      <c r="F30" s="71">
        <f t="shared" si="2"/>
        <v>0.09856721877857942</v>
      </c>
      <c r="G30" s="72">
        <v>97</v>
      </c>
      <c r="H30" s="123">
        <f t="shared" si="1"/>
        <v>1266.1</v>
      </c>
      <c r="I30" s="45"/>
      <c r="J30" s="40"/>
      <c r="K30" s="40"/>
      <c r="L30" s="40"/>
      <c r="M30" s="65"/>
      <c r="N30" s="108"/>
      <c r="O30" s="42"/>
      <c r="P30" s="66"/>
    </row>
    <row r="31" spans="1:20" s="39" customFormat="1" ht="12.75">
      <c r="A31" s="51">
        <v>3</v>
      </c>
      <c r="B31" s="52" t="s">
        <v>18</v>
      </c>
      <c r="C31" s="78">
        <f>SUM(C32:C36)</f>
        <v>1692.7</v>
      </c>
      <c r="D31" s="78">
        <f>SUM(D32:D34,D35:D36)</f>
        <v>203</v>
      </c>
      <c r="E31" s="117">
        <f t="shared" si="0"/>
        <v>1489.7</v>
      </c>
      <c r="F31" s="116">
        <f t="shared" si="2"/>
        <v>0.26246895348056654</v>
      </c>
      <c r="G31" s="80">
        <f>SUM(G32:G36)</f>
        <v>391</v>
      </c>
      <c r="H31" s="120">
        <f t="shared" si="1"/>
        <v>2083.7</v>
      </c>
      <c r="I31" s="46"/>
      <c r="J31" s="43"/>
      <c r="K31" s="43"/>
      <c r="L31" s="43"/>
      <c r="M31" s="101"/>
      <c r="N31" s="44"/>
      <c r="O31" s="42" t="s">
        <v>127</v>
      </c>
      <c r="P31" s="66"/>
      <c r="Q31" s="57"/>
      <c r="R31" s="57"/>
      <c r="S31" s="62"/>
      <c r="T31" s="62"/>
    </row>
    <row r="32" spans="1:16" ht="12.75">
      <c r="A32" s="49">
        <v>31</v>
      </c>
      <c r="B32" s="50" t="s">
        <v>9</v>
      </c>
      <c r="C32" s="70">
        <v>454.1</v>
      </c>
      <c r="D32" s="70"/>
      <c r="E32" s="121">
        <f t="shared" si="0"/>
        <v>454.1</v>
      </c>
      <c r="F32" s="71">
        <f t="shared" si="2"/>
        <v>0.2972913455186082</v>
      </c>
      <c r="G32" s="72">
        <v>135</v>
      </c>
      <c r="H32" s="123">
        <f t="shared" si="1"/>
        <v>589.1</v>
      </c>
      <c r="I32" s="45"/>
      <c r="J32" s="40"/>
      <c r="K32" s="40"/>
      <c r="L32" s="40"/>
      <c r="M32" s="65"/>
      <c r="N32" s="108"/>
      <c r="O32" s="43"/>
      <c r="P32" s="66"/>
    </row>
    <row r="33" spans="1:16" ht="12.75">
      <c r="A33" s="49">
        <v>35</v>
      </c>
      <c r="B33" s="50" t="s">
        <v>78</v>
      </c>
      <c r="C33" s="70">
        <v>0</v>
      </c>
      <c r="D33" s="70"/>
      <c r="E33" s="121">
        <f t="shared" si="0"/>
        <v>0</v>
      </c>
      <c r="F33" s="71"/>
      <c r="G33" s="72"/>
      <c r="H33" s="123">
        <f t="shared" si="1"/>
        <v>0</v>
      </c>
      <c r="I33" s="45"/>
      <c r="J33" s="40"/>
      <c r="K33" s="40"/>
      <c r="L33" s="40"/>
      <c r="M33" s="65"/>
      <c r="N33" s="108"/>
      <c r="O33" s="43"/>
      <c r="P33" s="66"/>
    </row>
    <row r="34" spans="1:16" ht="12.75">
      <c r="A34" s="49">
        <v>36</v>
      </c>
      <c r="B34" s="50" t="s">
        <v>141</v>
      </c>
      <c r="C34" s="70">
        <v>99.3</v>
      </c>
      <c r="D34" s="70"/>
      <c r="E34" s="121">
        <f t="shared" si="0"/>
        <v>99.3</v>
      </c>
      <c r="F34" s="71">
        <f t="shared" si="2"/>
        <v>0.19133937562940584</v>
      </c>
      <c r="G34" s="72">
        <v>19</v>
      </c>
      <c r="H34" s="123">
        <f t="shared" si="1"/>
        <v>118.3</v>
      </c>
      <c r="I34" s="45"/>
      <c r="J34" s="40"/>
      <c r="K34" s="40"/>
      <c r="L34" s="40"/>
      <c r="M34" s="65"/>
      <c r="N34" s="108"/>
      <c r="O34" s="43"/>
      <c r="P34" s="66"/>
    </row>
    <row r="35" spans="1:16" ht="12.75">
      <c r="A35" s="49">
        <v>38</v>
      </c>
      <c r="B35" s="50" t="s">
        <v>10</v>
      </c>
      <c r="C35" s="70">
        <v>292.1</v>
      </c>
      <c r="D35" s="70"/>
      <c r="E35" s="121">
        <f t="shared" si="0"/>
        <v>292.1</v>
      </c>
      <c r="F35" s="71">
        <f t="shared" si="2"/>
        <v>0.3320780554604587</v>
      </c>
      <c r="G35" s="72">
        <v>97</v>
      </c>
      <c r="H35" s="123">
        <f t="shared" si="1"/>
        <v>389.1</v>
      </c>
      <c r="I35" s="45"/>
      <c r="J35" s="40"/>
      <c r="K35" s="40"/>
      <c r="L35" s="40"/>
      <c r="M35" s="65"/>
      <c r="N35" s="108"/>
      <c r="O35" s="43"/>
      <c r="P35" s="66"/>
    </row>
    <row r="36" spans="1:16" ht="12.75">
      <c r="A36" s="49">
        <v>39</v>
      </c>
      <c r="B36" s="50" t="s">
        <v>11</v>
      </c>
      <c r="C36" s="70">
        <v>847.2</v>
      </c>
      <c r="D36" s="70">
        <v>203</v>
      </c>
      <c r="E36" s="121">
        <f t="shared" si="0"/>
        <v>644.2</v>
      </c>
      <c r="F36" s="71">
        <f t="shared" si="2"/>
        <v>0.21732381248059607</v>
      </c>
      <c r="G36" s="72">
        <v>140</v>
      </c>
      <c r="H36" s="123">
        <f t="shared" si="1"/>
        <v>987.2</v>
      </c>
      <c r="I36" s="45"/>
      <c r="J36" s="40"/>
      <c r="K36" s="40"/>
      <c r="L36" s="40"/>
      <c r="M36" s="65"/>
      <c r="N36" s="108"/>
      <c r="O36" s="43"/>
      <c r="P36" s="66"/>
    </row>
    <row r="37" spans="1:20" s="39" customFormat="1" ht="12.75">
      <c r="A37" s="51">
        <v>4</v>
      </c>
      <c r="B37" s="52" t="s">
        <v>20</v>
      </c>
      <c r="C37" s="78">
        <f>SUM(C38:C43)</f>
        <v>5330.900000000001</v>
      </c>
      <c r="D37" s="78">
        <f>SUM(D38:D43)</f>
        <v>212</v>
      </c>
      <c r="E37" s="117">
        <f t="shared" si="0"/>
        <v>5118.900000000001</v>
      </c>
      <c r="F37" s="116">
        <f t="shared" si="2"/>
        <v>0.19379163492156515</v>
      </c>
      <c r="G37" s="80">
        <f>SUM(G38:G43)</f>
        <v>992</v>
      </c>
      <c r="H37" s="120">
        <f t="shared" si="1"/>
        <v>6322.900000000001</v>
      </c>
      <c r="I37" s="46"/>
      <c r="J37" s="43"/>
      <c r="K37" s="43"/>
      <c r="L37" s="43"/>
      <c r="M37" s="101"/>
      <c r="N37" s="44"/>
      <c r="O37" s="42" t="s">
        <v>129</v>
      </c>
      <c r="P37" s="66"/>
      <c r="Q37" s="57"/>
      <c r="R37" s="57"/>
      <c r="S37" s="62"/>
      <c r="T37" s="62"/>
    </row>
    <row r="38" spans="1:16" ht="12.75">
      <c r="A38" s="49">
        <v>41</v>
      </c>
      <c r="B38" s="50" t="s">
        <v>68</v>
      </c>
      <c r="C38" s="70">
        <v>612.1</v>
      </c>
      <c r="D38" s="70">
        <v>9</v>
      </c>
      <c r="E38" s="121">
        <f t="shared" si="0"/>
        <v>603.1</v>
      </c>
      <c r="F38" s="71">
        <f t="shared" si="2"/>
        <v>0.18073288011938318</v>
      </c>
      <c r="G38" s="72">
        <v>109</v>
      </c>
      <c r="H38" s="123">
        <f t="shared" si="1"/>
        <v>721.1</v>
      </c>
      <c r="I38" s="45"/>
      <c r="J38" s="40"/>
      <c r="K38" s="40"/>
      <c r="L38" s="40"/>
      <c r="M38" s="65"/>
      <c r="N38" s="108"/>
      <c r="O38" s="43"/>
      <c r="P38" s="66"/>
    </row>
    <row r="39" spans="1:16" ht="12.75">
      <c r="A39" s="49">
        <v>42</v>
      </c>
      <c r="B39" s="50" t="s">
        <v>69</v>
      </c>
      <c r="C39" s="70">
        <v>23.5</v>
      </c>
      <c r="D39" s="70">
        <v>0</v>
      </c>
      <c r="E39" s="121">
        <f t="shared" si="0"/>
        <v>23.5</v>
      </c>
      <c r="F39" s="71">
        <f t="shared" si="2"/>
        <v>0.1702127659574468</v>
      </c>
      <c r="G39" s="72">
        <v>4</v>
      </c>
      <c r="H39" s="123">
        <f t="shared" si="1"/>
        <v>27.5</v>
      </c>
      <c r="I39" s="45"/>
      <c r="J39" s="40"/>
      <c r="K39" s="40"/>
      <c r="L39" s="40"/>
      <c r="M39" s="65"/>
      <c r="N39" s="108"/>
      <c r="O39" s="43"/>
      <c r="P39" s="66"/>
    </row>
    <row r="40" spans="1:16" ht="12.75">
      <c r="A40" s="49">
        <v>43</v>
      </c>
      <c r="B40" s="50" t="s">
        <v>70</v>
      </c>
      <c r="C40" s="70">
        <v>2143.3</v>
      </c>
      <c r="D40" s="70">
        <v>66</v>
      </c>
      <c r="E40" s="121">
        <f t="shared" si="0"/>
        <v>2077.3</v>
      </c>
      <c r="F40" s="71">
        <f t="shared" si="2"/>
        <v>0.21759014104847638</v>
      </c>
      <c r="G40" s="72">
        <v>452</v>
      </c>
      <c r="H40" s="123">
        <f t="shared" si="1"/>
        <v>2595.3</v>
      </c>
      <c r="I40" s="45"/>
      <c r="J40" s="40"/>
      <c r="K40" s="40"/>
      <c r="L40" s="40"/>
      <c r="M40" s="65"/>
      <c r="N40" s="108"/>
      <c r="O40" s="43"/>
      <c r="P40" s="66"/>
    </row>
    <row r="41" spans="1:16" ht="12.75">
      <c r="A41" s="49">
        <v>44</v>
      </c>
      <c r="B41" s="50" t="s">
        <v>142</v>
      </c>
      <c r="C41" s="70">
        <v>1598.6</v>
      </c>
      <c r="D41" s="70">
        <v>0</v>
      </c>
      <c r="E41" s="121">
        <f t="shared" si="0"/>
        <v>1598.6</v>
      </c>
      <c r="F41" s="71">
        <f t="shared" si="2"/>
        <v>0.16514450143875892</v>
      </c>
      <c r="G41" s="72">
        <v>264</v>
      </c>
      <c r="H41" s="123">
        <f t="shared" si="1"/>
        <v>1862.6</v>
      </c>
      <c r="I41" s="45"/>
      <c r="J41" s="40"/>
      <c r="K41" s="40"/>
      <c r="L41" s="40"/>
      <c r="M41" s="65"/>
      <c r="N41" s="108"/>
      <c r="O41" s="43"/>
      <c r="P41" s="66"/>
    </row>
    <row r="42" spans="1:16" ht="25.5">
      <c r="A42" s="49">
        <v>45</v>
      </c>
      <c r="B42" s="50" t="s">
        <v>116</v>
      </c>
      <c r="C42" s="70">
        <v>874.8</v>
      </c>
      <c r="D42" s="70">
        <v>136</v>
      </c>
      <c r="E42" s="121">
        <f t="shared" si="0"/>
        <v>738.8</v>
      </c>
      <c r="F42" s="71">
        <f t="shared" si="2"/>
        <v>0.192203573362209</v>
      </c>
      <c r="G42" s="72">
        <v>142</v>
      </c>
      <c r="H42" s="123">
        <f t="shared" si="1"/>
        <v>1016.8</v>
      </c>
      <c r="I42" s="45"/>
      <c r="J42" s="40"/>
      <c r="K42" s="40"/>
      <c r="L42" s="40"/>
      <c r="M42" s="65"/>
      <c r="N42" s="108"/>
      <c r="O42" s="43"/>
      <c r="P42" s="66"/>
    </row>
    <row r="43" spans="1:16" ht="12.75">
      <c r="A43" s="49">
        <v>46</v>
      </c>
      <c r="B43" s="50" t="s">
        <v>117</v>
      </c>
      <c r="C43" s="70">
        <v>78.6</v>
      </c>
      <c r="D43" s="70">
        <v>1</v>
      </c>
      <c r="E43" s="121">
        <f t="shared" si="0"/>
        <v>77.6</v>
      </c>
      <c r="F43" s="71">
        <f t="shared" si="2"/>
        <v>0.27061855670103097</v>
      </c>
      <c r="G43" s="72">
        <v>21</v>
      </c>
      <c r="H43" s="123">
        <f t="shared" si="1"/>
        <v>99.6</v>
      </c>
      <c r="I43" s="45"/>
      <c r="J43" s="40"/>
      <c r="K43" s="40"/>
      <c r="L43" s="40"/>
      <c r="M43" s="65"/>
      <c r="N43" s="108"/>
      <c r="O43" s="43"/>
      <c r="P43" s="66"/>
    </row>
    <row r="44" spans="1:20" s="39" customFormat="1" ht="12.75">
      <c r="A44" s="51">
        <v>5</v>
      </c>
      <c r="B44" s="52" t="s">
        <v>79</v>
      </c>
      <c r="C44" s="78">
        <f>SUM(C45:C51)</f>
        <v>2579.7</v>
      </c>
      <c r="D44" s="78">
        <f>SUM(D45:D51)</f>
        <v>28</v>
      </c>
      <c r="E44" s="117">
        <f t="shared" si="0"/>
        <v>2551.7</v>
      </c>
      <c r="F44" s="116">
        <f t="shared" si="2"/>
        <v>0.09562252615903125</v>
      </c>
      <c r="G44" s="80">
        <f>SUM(G45:G51)</f>
        <v>244</v>
      </c>
      <c r="H44" s="120">
        <f t="shared" si="1"/>
        <v>2823.7</v>
      </c>
      <c r="I44" s="46"/>
      <c r="J44" s="43"/>
      <c r="K44" s="43"/>
      <c r="L44" s="43"/>
      <c r="M44" s="101"/>
      <c r="N44" s="44"/>
      <c r="O44" s="42" t="s">
        <v>119</v>
      </c>
      <c r="P44" s="66"/>
      <c r="Q44" s="57"/>
      <c r="R44" s="57"/>
      <c r="S44" s="62"/>
      <c r="T44" s="62"/>
    </row>
    <row r="45" spans="1:16" ht="12.75">
      <c r="A45" s="49">
        <v>51</v>
      </c>
      <c r="B45" s="50" t="s">
        <v>93</v>
      </c>
      <c r="C45" s="70">
        <v>429</v>
      </c>
      <c r="D45" s="70">
        <v>28</v>
      </c>
      <c r="E45" s="121">
        <f t="shared" si="0"/>
        <v>401</v>
      </c>
      <c r="F45" s="71">
        <f t="shared" si="2"/>
        <v>0.04987531172069826</v>
      </c>
      <c r="G45" s="72">
        <v>20</v>
      </c>
      <c r="H45" s="123">
        <f t="shared" si="1"/>
        <v>449</v>
      </c>
      <c r="I45" s="45"/>
      <c r="J45" s="40"/>
      <c r="K45" s="40"/>
      <c r="L45" s="40"/>
      <c r="M45" s="65"/>
      <c r="N45" s="108"/>
      <c r="O45" s="42" t="s">
        <v>120</v>
      </c>
      <c r="P45" s="66"/>
    </row>
    <row r="46" spans="1:16" ht="11.25" customHeight="1">
      <c r="A46" s="49">
        <v>52</v>
      </c>
      <c r="B46" s="50" t="s">
        <v>94</v>
      </c>
      <c r="C46" s="70">
        <v>578</v>
      </c>
      <c r="D46" s="70"/>
      <c r="E46" s="121">
        <f t="shared" si="0"/>
        <v>578</v>
      </c>
      <c r="F46" s="71">
        <f t="shared" si="2"/>
        <v>0.09515570934256055</v>
      </c>
      <c r="G46" s="72">
        <v>55</v>
      </c>
      <c r="H46" s="123">
        <f t="shared" si="1"/>
        <v>633</v>
      </c>
      <c r="I46" s="45"/>
      <c r="J46" s="40"/>
      <c r="K46" s="40"/>
      <c r="L46" s="40"/>
      <c r="M46" s="65"/>
      <c r="N46" s="108"/>
      <c r="O46" s="42" t="s">
        <v>121</v>
      </c>
      <c r="P46" s="66"/>
    </row>
    <row r="47" spans="1:16" ht="25.5">
      <c r="A47" s="49">
        <v>53</v>
      </c>
      <c r="B47" s="50" t="s">
        <v>95</v>
      </c>
      <c r="C47" s="70">
        <v>407.8</v>
      </c>
      <c r="D47" s="70"/>
      <c r="E47" s="121">
        <f t="shared" si="0"/>
        <v>407.8</v>
      </c>
      <c r="F47" s="71">
        <f t="shared" si="2"/>
        <v>0.15203531142717017</v>
      </c>
      <c r="G47" s="72">
        <v>62</v>
      </c>
      <c r="H47" s="123">
        <f t="shared" si="1"/>
        <v>469.8</v>
      </c>
      <c r="I47" s="45"/>
      <c r="J47" s="40"/>
      <c r="K47" s="40"/>
      <c r="L47" s="40"/>
      <c r="M47" s="65"/>
      <c r="N47" s="108"/>
      <c r="O47" s="42" t="s">
        <v>122</v>
      </c>
      <c r="P47" s="66"/>
    </row>
    <row r="48" spans="1:16" ht="25.5">
      <c r="A48" s="49">
        <v>54</v>
      </c>
      <c r="B48" s="50" t="s">
        <v>96</v>
      </c>
      <c r="C48" s="70">
        <v>352</v>
      </c>
      <c r="D48" s="70"/>
      <c r="E48" s="121">
        <f t="shared" si="0"/>
        <v>352</v>
      </c>
      <c r="F48" s="71">
        <f t="shared" si="2"/>
        <v>0.13636363636363635</v>
      </c>
      <c r="G48" s="72">
        <v>48</v>
      </c>
      <c r="H48" s="123">
        <f t="shared" si="1"/>
        <v>400</v>
      </c>
      <c r="I48" s="45"/>
      <c r="J48" s="40"/>
      <c r="K48" s="40"/>
      <c r="L48" s="40"/>
      <c r="M48" s="65"/>
      <c r="N48" s="108"/>
      <c r="O48" s="42" t="s">
        <v>123</v>
      </c>
      <c r="P48" s="66"/>
    </row>
    <row r="49" spans="1:16" ht="13.5" customHeight="1">
      <c r="A49" s="49">
        <v>55</v>
      </c>
      <c r="B49" s="50" t="s">
        <v>97</v>
      </c>
      <c r="C49" s="70">
        <v>293.3</v>
      </c>
      <c r="D49" s="70"/>
      <c r="E49" s="121">
        <f t="shared" si="0"/>
        <v>293.3</v>
      </c>
      <c r="F49" s="71">
        <f t="shared" si="2"/>
        <v>0.07841800204568701</v>
      </c>
      <c r="G49" s="72">
        <v>23</v>
      </c>
      <c r="H49" s="123">
        <f t="shared" si="1"/>
        <v>316.3</v>
      </c>
      <c r="I49" s="45"/>
      <c r="J49" s="40"/>
      <c r="K49" s="40"/>
      <c r="L49" s="40"/>
      <c r="M49" s="65"/>
      <c r="N49" s="108"/>
      <c r="O49" s="42" t="s">
        <v>124</v>
      </c>
      <c r="P49" s="66"/>
    </row>
    <row r="50" spans="1:16" ht="12.75">
      <c r="A50" s="49">
        <v>56</v>
      </c>
      <c r="B50" s="50" t="s">
        <v>98</v>
      </c>
      <c r="C50" s="70">
        <v>399.9</v>
      </c>
      <c r="D50" s="70"/>
      <c r="E50" s="121">
        <f t="shared" si="0"/>
        <v>399.9</v>
      </c>
      <c r="F50" s="71">
        <f t="shared" si="2"/>
        <v>0.08002000500125031</v>
      </c>
      <c r="G50" s="72">
        <v>32</v>
      </c>
      <c r="H50" s="123">
        <f t="shared" si="1"/>
        <v>431.9</v>
      </c>
      <c r="I50" s="45"/>
      <c r="J50" s="40"/>
      <c r="K50" s="40"/>
      <c r="L50" s="40"/>
      <c r="M50" s="65"/>
      <c r="N50" s="108"/>
      <c r="O50" s="42" t="s">
        <v>125</v>
      </c>
      <c r="P50" s="66"/>
    </row>
    <row r="51" spans="1:16" ht="12.75">
      <c r="A51" s="49">
        <v>57</v>
      </c>
      <c r="B51" s="50" t="s">
        <v>12</v>
      </c>
      <c r="C51" s="70">
        <v>119.7</v>
      </c>
      <c r="D51" s="70"/>
      <c r="E51" s="121">
        <f t="shared" si="0"/>
        <v>119.7</v>
      </c>
      <c r="F51" s="71">
        <f t="shared" si="2"/>
        <v>0.03341687552213868</v>
      </c>
      <c r="G51" s="72">
        <v>4</v>
      </c>
      <c r="H51" s="123">
        <f t="shared" si="1"/>
        <v>123.7</v>
      </c>
      <c r="I51" s="45"/>
      <c r="J51" s="40"/>
      <c r="K51" s="40"/>
      <c r="L51" s="40"/>
      <c r="M51" s="65"/>
      <c r="N51" s="108"/>
      <c r="O51" s="42" t="s">
        <v>126</v>
      </c>
      <c r="P51" s="66"/>
    </row>
    <row r="52" spans="1:20" s="39" customFormat="1" ht="12.75">
      <c r="A52" s="51">
        <v>6</v>
      </c>
      <c r="B52" s="52" t="s">
        <v>22</v>
      </c>
      <c r="C52" s="78">
        <f>SUM(C53:C62)</f>
        <v>2070.6</v>
      </c>
      <c r="D52" s="78">
        <f>SUM(D53:D62)</f>
        <v>24</v>
      </c>
      <c r="E52" s="117">
        <f t="shared" si="0"/>
        <v>2046.6</v>
      </c>
      <c r="F52" s="116">
        <f t="shared" si="2"/>
        <v>0.17541287989836804</v>
      </c>
      <c r="G52" s="80">
        <f>SUM(G53:G62)</f>
        <v>359</v>
      </c>
      <c r="H52" s="120">
        <f t="shared" si="1"/>
        <v>2429.6</v>
      </c>
      <c r="I52" s="46"/>
      <c r="J52" s="43"/>
      <c r="K52" s="43"/>
      <c r="L52" s="43"/>
      <c r="M52" s="101"/>
      <c r="N52" s="44"/>
      <c r="O52" s="42" t="s">
        <v>130</v>
      </c>
      <c r="P52" s="66"/>
      <c r="Q52" s="57"/>
      <c r="R52" s="57"/>
      <c r="S52" s="62"/>
      <c r="T52" s="62"/>
    </row>
    <row r="53" spans="1:16" s="57" customFormat="1" ht="12.75">
      <c r="A53" s="68">
        <v>61</v>
      </c>
      <c r="B53" s="69" t="s">
        <v>99</v>
      </c>
      <c r="C53" s="70">
        <v>531.7</v>
      </c>
      <c r="D53" s="70">
        <v>15</v>
      </c>
      <c r="E53" s="121">
        <f t="shared" si="0"/>
        <v>516.7</v>
      </c>
      <c r="F53" s="71">
        <f t="shared" si="2"/>
        <v>0.17611766982775304</v>
      </c>
      <c r="G53" s="72">
        <v>91</v>
      </c>
      <c r="H53" s="123">
        <f t="shared" si="1"/>
        <v>622.7</v>
      </c>
      <c r="I53" s="70"/>
      <c r="J53" s="72"/>
      <c r="K53" s="72"/>
      <c r="L53" s="72"/>
      <c r="M53" s="100"/>
      <c r="N53" s="108"/>
      <c r="O53" s="80"/>
      <c r="P53" s="73"/>
    </row>
    <row r="54" spans="1:16" s="57" customFormat="1" ht="12.75" hidden="1">
      <c r="A54" s="74">
        <v>611</v>
      </c>
      <c r="B54" s="75" t="s">
        <v>13</v>
      </c>
      <c r="C54" s="70"/>
      <c r="D54" s="70"/>
      <c r="E54" s="121">
        <f t="shared" si="0"/>
        <v>0</v>
      </c>
      <c r="F54" s="71" t="e">
        <f t="shared" si="2"/>
        <v>#DIV/0!</v>
      </c>
      <c r="G54" s="72"/>
      <c r="H54" s="123">
        <f t="shared" si="1"/>
        <v>0</v>
      </c>
      <c r="I54" s="70"/>
      <c r="J54" s="72"/>
      <c r="K54" s="72"/>
      <c r="L54" s="72"/>
      <c r="M54" s="100"/>
      <c r="N54" s="108"/>
      <c r="O54" s="80"/>
      <c r="P54" s="73"/>
    </row>
    <row r="55" spans="1:16" s="57" customFormat="1" ht="12.75" hidden="1">
      <c r="A55" s="74">
        <v>612</v>
      </c>
      <c r="B55" s="75" t="s">
        <v>14</v>
      </c>
      <c r="C55" s="70"/>
      <c r="D55" s="70"/>
      <c r="E55" s="121">
        <f t="shared" si="0"/>
        <v>0</v>
      </c>
      <c r="F55" s="71" t="e">
        <f t="shared" si="2"/>
        <v>#DIV/0!</v>
      </c>
      <c r="G55" s="72"/>
      <c r="H55" s="123">
        <f t="shared" si="1"/>
        <v>0</v>
      </c>
      <c r="I55" s="70"/>
      <c r="J55" s="72"/>
      <c r="K55" s="72"/>
      <c r="L55" s="72"/>
      <c r="M55" s="100"/>
      <c r="N55" s="108"/>
      <c r="O55" s="80"/>
      <c r="P55" s="73"/>
    </row>
    <row r="56" spans="1:16" s="57" customFormat="1" ht="12.75" hidden="1">
      <c r="A56" s="74">
        <v>613</v>
      </c>
      <c r="B56" s="75" t="s">
        <v>15</v>
      </c>
      <c r="C56" s="70"/>
      <c r="D56" s="70"/>
      <c r="E56" s="121">
        <f t="shared" si="0"/>
        <v>0</v>
      </c>
      <c r="F56" s="71" t="e">
        <f t="shared" si="2"/>
        <v>#DIV/0!</v>
      </c>
      <c r="G56" s="72"/>
      <c r="H56" s="123">
        <f t="shared" si="1"/>
        <v>0</v>
      </c>
      <c r="I56" s="70"/>
      <c r="J56" s="72"/>
      <c r="K56" s="72"/>
      <c r="L56" s="72"/>
      <c r="M56" s="100"/>
      <c r="N56" s="108"/>
      <c r="O56" s="80"/>
      <c r="P56" s="73"/>
    </row>
    <row r="57" spans="1:16" s="57" customFormat="1" ht="12.75" hidden="1">
      <c r="A57" s="74">
        <v>614</v>
      </c>
      <c r="B57" s="75" t="s">
        <v>16</v>
      </c>
      <c r="C57" s="70"/>
      <c r="D57" s="70"/>
      <c r="E57" s="121">
        <f t="shared" si="0"/>
        <v>0</v>
      </c>
      <c r="F57" s="71" t="e">
        <f t="shared" si="2"/>
        <v>#DIV/0!</v>
      </c>
      <c r="G57" s="72"/>
      <c r="H57" s="123">
        <f t="shared" si="1"/>
        <v>0</v>
      </c>
      <c r="I57" s="70"/>
      <c r="J57" s="72"/>
      <c r="K57" s="72"/>
      <c r="L57" s="72"/>
      <c r="M57" s="100"/>
      <c r="N57" s="108"/>
      <c r="O57" s="80"/>
      <c r="P57" s="73"/>
    </row>
    <row r="58" spans="1:16" s="57" customFormat="1" ht="12.75" hidden="1">
      <c r="A58" s="74">
        <v>615</v>
      </c>
      <c r="B58" s="75" t="s">
        <v>17</v>
      </c>
      <c r="C58" s="70"/>
      <c r="D58" s="70"/>
      <c r="E58" s="121">
        <f t="shared" si="0"/>
        <v>0</v>
      </c>
      <c r="F58" s="71" t="e">
        <f t="shared" si="2"/>
        <v>#DIV/0!</v>
      </c>
      <c r="G58" s="72"/>
      <c r="H58" s="123">
        <f t="shared" si="1"/>
        <v>0</v>
      </c>
      <c r="I58" s="70"/>
      <c r="J58" s="72"/>
      <c r="K58" s="72"/>
      <c r="L58" s="72"/>
      <c r="M58" s="100"/>
      <c r="N58" s="108"/>
      <c r="O58" s="80"/>
      <c r="P58" s="73"/>
    </row>
    <row r="59" spans="1:16" s="57" customFormat="1" ht="12.75">
      <c r="A59" s="68">
        <v>62</v>
      </c>
      <c r="B59" s="69" t="s">
        <v>90</v>
      </c>
      <c r="C59" s="70">
        <v>747.5</v>
      </c>
      <c r="D59" s="70"/>
      <c r="E59" s="121">
        <f t="shared" si="0"/>
        <v>747.5</v>
      </c>
      <c r="F59" s="71">
        <f t="shared" si="2"/>
        <v>0.17792642140468226</v>
      </c>
      <c r="G59" s="72">
        <v>133</v>
      </c>
      <c r="H59" s="123">
        <f t="shared" si="1"/>
        <v>880.5</v>
      </c>
      <c r="I59" s="70"/>
      <c r="J59" s="72"/>
      <c r="K59" s="72"/>
      <c r="L59" s="72"/>
      <c r="M59" s="100"/>
      <c r="N59" s="108"/>
      <c r="O59" s="79"/>
      <c r="P59" s="73"/>
    </row>
    <row r="60" spans="1:16" s="57" customFormat="1" ht="12.75">
      <c r="A60" s="68">
        <v>63</v>
      </c>
      <c r="B60" s="69" t="s">
        <v>80</v>
      </c>
      <c r="C60" s="70">
        <v>120.9</v>
      </c>
      <c r="D60" s="70"/>
      <c r="E60" s="121">
        <f t="shared" si="0"/>
        <v>120.9</v>
      </c>
      <c r="F60" s="71">
        <f t="shared" si="2"/>
        <v>0.19851116625310172</v>
      </c>
      <c r="G60" s="72">
        <v>24</v>
      </c>
      <c r="H60" s="123">
        <f t="shared" si="1"/>
        <v>144.9</v>
      </c>
      <c r="I60" s="70"/>
      <c r="J60" s="72"/>
      <c r="K60" s="72"/>
      <c r="L60" s="72"/>
      <c r="M60" s="100"/>
      <c r="N60" s="108"/>
      <c r="O60" s="80"/>
      <c r="P60" s="73"/>
    </row>
    <row r="61" spans="1:16" s="57" customFormat="1" ht="12.75">
      <c r="A61" s="68">
        <v>64</v>
      </c>
      <c r="B61" s="69" t="s">
        <v>81</v>
      </c>
      <c r="C61" s="70">
        <v>628.9</v>
      </c>
      <c r="D61" s="70"/>
      <c r="E61" s="121">
        <f t="shared" si="0"/>
        <v>628.9</v>
      </c>
      <c r="F61" s="71">
        <f t="shared" si="2"/>
        <v>0.17649864843377325</v>
      </c>
      <c r="G61" s="72">
        <v>111</v>
      </c>
      <c r="H61" s="123">
        <f t="shared" si="1"/>
        <v>739.9</v>
      </c>
      <c r="I61" s="70"/>
      <c r="J61" s="72"/>
      <c r="K61" s="72"/>
      <c r="L61" s="72"/>
      <c r="M61" s="100"/>
      <c r="N61" s="108"/>
      <c r="O61" s="80"/>
      <c r="P61" s="73"/>
    </row>
    <row r="62" spans="1:16" s="57" customFormat="1" ht="12.75">
      <c r="A62" s="68">
        <v>65</v>
      </c>
      <c r="B62" s="69" t="s">
        <v>82</v>
      </c>
      <c r="C62" s="70">
        <v>41.6</v>
      </c>
      <c r="D62" s="70">
        <v>9</v>
      </c>
      <c r="E62" s="121">
        <f t="shared" si="0"/>
        <v>32.6</v>
      </c>
      <c r="F62" s="71">
        <f t="shared" si="2"/>
        <v>0</v>
      </c>
      <c r="G62" s="72"/>
      <c r="H62" s="123">
        <f t="shared" si="1"/>
        <v>41.6</v>
      </c>
      <c r="I62" s="70"/>
      <c r="J62" s="72"/>
      <c r="K62" s="72"/>
      <c r="L62" s="72"/>
      <c r="M62" s="100"/>
      <c r="N62" s="108"/>
      <c r="O62" s="79"/>
      <c r="P62" s="73"/>
    </row>
    <row r="63" spans="1:18" s="62" customFormat="1" ht="25.5">
      <c r="A63" s="76">
        <v>7</v>
      </c>
      <c r="B63" s="77" t="s">
        <v>136</v>
      </c>
      <c r="C63" s="78">
        <f>SUM(C64:C69)</f>
        <v>4237.3</v>
      </c>
      <c r="D63" s="78">
        <f>SUM(D64:D67)</f>
        <v>325</v>
      </c>
      <c r="E63" s="117">
        <f t="shared" si="0"/>
        <v>3912.3</v>
      </c>
      <c r="F63" s="116">
        <f t="shared" si="2"/>
        <v>0.20576131687242796</v>
      </c>
      <c r="G63" s="80">
        <f>SUM(G64:G69)</f>
        <v>805</v>
      </c>
      <c r="H63" s="120">
        <f t="shared" si="1"/>
        <v>5042.3</v>
      </c>
      <c r="I63" s="78"/>
      <c r="J63" s="80"/>
      <c r="K63" s="80"/>
      <c r="L63" s="80"/>
      <c r="M63" s="102"/>
      <c r="N63" s="44"/>
      <c r="O63" s="79"/>
      <c r="P63" s="73"/>
      <c r="Q63" s="57"/>
      <c r="R63" s="57"/>
    </row>
    <row r="64" spans="1:16" s="57" customFormat="1" ht="12.75">
      <c r="A64" s="68">
        <v>71</v>
      </c>
      <c r="B64" s="69" t="s">
        <v>83</v>
      </c>
      <c r="C64" s="70">
        <v>32.2</v>
      </c>
      <c r="D64" s="70">
        <v>32</v>
      </c>
      <c r="E64" s="121">
        <f t="shared" si="0"/>
        <v>0.20000000000000284</v>
      </c>
      <c r="F64" s="71">
        <f t="shared" si="2"/>
        <v>0</v>
      </c>
      <c r="G64" s="72">
        <v>0</v>
      </c>
      <c r="H64" s="123">
        <f t="shared" si="1"/>
        <v>32.2</v>
      </c>
      <c r="I64" s="70"/>
      <c r="J64" s="72"/>
      <c r="K64" s="72"/>
      <c r="L64" s="72"/>
      <c r="M64" s="100"/>
      <c r="N64" s="108"/>
      <c r="O64" s="80"/>
      <c r="P64" s="73"/>
    </row>
    <row r="65" spans="1:16" s="57" customFormat="1" ht="12.75">
      <c r="A65" s="68">
        <v>72</v>
      </c>
      <c r="B65" s="69" t="s">
        <v>84</v>
      </c>
      <c r="C65" s="70">
        <v>47.6</v>
      </c>
      <c r="D65" s="70"/>
      <c r="E65" s="121">
        <f t="shared" si="0"/>
        <v>47.6</v>
      </c>
      <c r="F65" s="71">
        <f t="shared" si="2"/>
        <v>0.10504201680672269</v>
      </c>
      <c r="G65" s="72">
        <v>5</v>
      </c>
      <c r="H65" s="123">
        <f t="shared" si="1"/>
        <v>52.6</v>
      </c>
      <c r="I65" s="70"/>
      <c r="J65" s="72"/>
      <c r="K65" s="72"/>
      <c r="L65" s="72"/>
      <c r="M65" s="100"/>
      <c r="N65" s="108"/>
      <c r="O65" s="80"/>
      <c r="P65" s="73"/>
    </row>
    <row r="66" spans="1:16" s="57" customFormat="1" ht="12.75">
      <c r="A66" s="68">
        <v>73</v>
      </c>
      <c r="B66" s="69" t="s">
        <v>85</v>
      </c>
      <c r="C66" s="70">
        <v>159.6</v>
      </c>
      <c r="D66" s="70"/>
      <c r="E66" s="121">
        <f t="shared" si="0"/>
        <v>159.6</v>
      </c>
      <c r="F66" s="71">
        <f t="shared" si="2"/>
        <v>0.10025062656641605</v>
      </c>
      <c r="G66" s="72">
        <v>16</v>
      </c>
      <c r="H66" s="123">
        <f t="shared" si="1"/>
        <v>175.6</v>
      </c>
      <c r="I66" s="70"/>
      <c r="J66" s="72"/>
      <c r="K66" s="72"/>
      <c r="L66" s="72"/>
      <c r="M66" s="100"/>
      <c r="N66" s="108"/>
      <c r="O66" s="80"/>
      <c r="P66" s="73"/>
    </row>
    <row r="67" spans="1:16" s="57" customFormat="1" ht="12.75">
      <c r="A67" s="68">
        <v>74</v>
      </c>
      <c r="B67" s="69" t="s">
        <v>86</v>
      </c>
      <c r="C67" s="70">
        <v>1614.2</v>
      </c>
      <c r="D67" s="70">
        <v>293</v>
      </c>
      <c r="E67" s="121">
        <f t="shared" si="0"/>
        <v>1321.2</v>
      </c>
      <c r="F67" s="71">
        <f t="shared" si="2"/>
        <v>0.14759309718437782</v>
      </c>
      <c r="G67" s="72">
        <v>195</v>
      </c>
      <c r="H67" s="123">
        <f t="shared" si="1"/>
        <v>1809.2</v>
      </c>
      <c r="I67" s="70"/>
      <c r="J67" s="72"/>
      <c r="K67" s="72"/>
      <c r="L67" s="72"/>
      <c r="M67" s="100"/>
      <c r="N67" s="108"/>
      <c r="O67" s="79"/>
      <c r="P67" s="73"/>
    </row>
    <row r="68" spans="1:16" s="57" customFormat="1" ht="30" customHeight="1">
      <c r="A68" s="68">
        <v>75</v>
      </c>
      <c r="B68" s="69" t="s">
        <v>101</v>
      </c>
      <c r="C68" s="70">
        <v>2160</v>
      </c>
      <c r="D68" s="70"/>
      <c r="E68" s="121">
        <f t="shared" si="0"/>
        <v>2160</v>
      </c>
      <c r="F68" s="71">
        <f t="shared" si="2"/>
        <v>0.24768518518518517</v>
      </c>
      <c r="G68" s="72">
        <v>535</v>
      </c>
      <c r="H68" s="123">
        <f t="shared" si="1"/>
        <v>2695</v>
      </c>
      <c r="I68" s="70"/>
      <c r="J68" s="72"/>
      <c r="K68" s="72"/>
      <c r="L68" s="71"/>
      <c r="M68" s="100"/>
      <c r="N68" s="70"/>
      <c r="O68" s="79" t="s">
        <v>118</v>
      </c>
      <c r="P68" s="111"/>
    </row>
    <row r="69" spans="1:16" s="57" customFormat="1" ht="30" customHeight="1">
      <c r="A69" s="68">
        <v>76</v>
      </c>
      <c r="B69" s="69" t="s">
        <v>100</v>
      </c>
      <c r="C69" s="70">
        <v>223.7</v>
      </c>
      <c r="D69" s="70"/>
      <c r="E69" s="121">
        <f aca="true" t="shared" si="3" ref="E69:E76">C69-D69</f>
        <v>223.7</v>
      </c>
      <c r="F69" s="71">
        <f t="shared" si="2"/>
        <v>0.2413947250782298</v>
      </c>
      <c r="G69" s="72">
        <v>54</v>
      </c>
      <c r="H69" s="123">
        <f aca="true" t="shared" si="4" ref="H69:H76">D69+E69+G69</f>
        <v>277.7</v>
      </c>
      <c r="I69" s="70"/>
      <c r="J69" s="72"/>
      <c r="K69" s="72"/>
      <c r="L69" s="71"/>
      <c r="M69" s="100"/>
      <c r="N69" s="70"/>
      <c r="O69" s="79"/>
      <c r="P69" s="111"/>
    </row>
    <row r="70" spans="1:18" s="62" customFormat="1" ht="12.75">
      <c r="A70" s="76">
        <v>8</v>
      </c>
      <c r="B70" s="77" t="s">
        <v>137</v>
      </c>
      <c r="C70" s="78">
        <f>SUM(C71:C76)</f>
        <v>10793.4</v>
      </c>
      <c r="D70" s="78">
        <f>SUM(D71:D76)</f>
        <v>2815</v>
      </c>
      <c r="E70" s="117">
        <f t="shared" si="3"/>
        <v>7978.4</v>
      </c>
      <c r="F70" s="154">
        <f t="shared" si="2"/>
        <v>0.14802466659981953</v>
      </c>
      <c r="G70" s="80">
        <f>SUM(G71:G76)</f>
        <v>1181</v>
      </c>
      <c r="H70" s="120">
        <f t="shared" si="4"/>
        <v>11974.4</v>
      </c>
      <c r="I70" s="78"/>
      <c r="J70" s="80"/>
      <c r="K70" s="80"/>
      <c r="L70" s="80"/>
      <c r="M70" s="102"/>
      <c r="N70" s="70"/>
      <c r="O70" s="79" t="s">
        <v>132</v>
      </c>
      <c r="P70" s="73"/>
      <c r="Q70" s="57"/>
      <c r="R70" s="57"/>
    </row>
    <row r="71" spans="1:16" ht="12.75">
      <c r="A71" s="49">
        <v>81</v>
      </c>
      <c r="B71" s="50" t="s">
        <v>102</v>
      </c>
      <c r="C71" s="70">
        <v>3354.3</v>
      </c>
      <c r="D71" s="70">
        <f>1186-149</f>
        <v>1037</v>
      </c>
      <c r="E71" s="121">
        <f t="shared" si="3"/>
        <v>2317.3</v>
      </c>
      <c r="F71" s="71">
        <f aca="true" t="shared" si="5" ref="F71:F76">G71/E71</f>
        <v>0.16355241013248176</v>
      </c>
      <c r="G71" s="72">
        <v>379</v>
      </c>
      <c r="H71" s="123">
        <f t="shared" si="4"/>
        <v>3733.3</v>
      </c>
      <c r="I71" s="45"/>
      <c r="J71" s="40"/>
      <c r="K71" s="40"/>
      <c r="L71" s="40"/>
      <c r="M71" s="65"/>
      <c r="N71" s="70"/>
      <c r="O71" s="79"/>
      <c r="P71" s="66"/>
    </row>
    <row r="72" spans="1:16" ht="12.75">
      <c r="A72" s="49">
        <v>82</v>
      </c>
      <c r="B72" s="50" t="s">
        <v>87</v>
      </c>
      <c r="C72" s="70">
        <v>4723.1</v>
      </c>
      <c r="D72" s="70">
        <v>1233</v>
      </c>
      <c r="E72" s="121">
        <f t="shared" si="3"/>
        <v>3490.1000000000004</v>
      </c>
      <c r="F72" s="71">
        <f t="shared" si="5"/>
        <v>0.15615598406922437</v>
      </c>
      <c r="G72" s="72">
        <v>545</v>
      </c>
      <c r="H72" s="123">
        <f t="shared" si="4"/>
        <v>5268.1</v>
      </c>
      <c r="I72" s="45"/>
      <c r="J72" s="40"/>
      <c r="K72" s="40"/>
      <c r="L72" s="114"/>
      <c r="M72" s="65"/>
      <c r="N72" s="70"/>
      <c r="O72" s="79"/>
      <c r="P72" s="66"/>
    </row>
    <row r="73" spans="1:16" ht="25.5">
      <c r="A73" s="49">
        <v>83</v>
      </c>
      <c r="B73" s="50" t="s">
        <v>135</v>
      </c>
      <c r="C73" s="70"/>
      <c r="D73" s="70"/>
      <c r="E73" s="121">
        <f t="shared" si="3"/>
        <v>0</v>
      </c>
      <c r="F73" s="122"/>
      <c r="G73" s="72"/>
      <c r="H73" s="123">
        <f t="shared" si="4"/>
        <v>0</v>
      </c>
      <c r="I73" s="45"/>
      <c r="J73" s="40"/>
      <c r="K73" s="40"/>
      <c r="L73" s="40"/>
      <c r="M73" s="65"/>
      <c r="N73" s="70"/>
      <c r="O73" s="79"/>
      <c r="P73" s="66"/>
    </row>
    <row r="74" spans="1:16" ht="12.75">
      <c r="A74" s="49">
        <v>84</v>
      </c>
      <c r="B74" s="50" t="s">
        <v>88</v>
      </c>
      <c r="C74" s="70">
        <v>507.7</v>
      </c>
      <c r="D74" s="70">
        <v>396</v>
      </c>
      <c r="E74" s="121">
        <f t="shared" si="3"/>
        <v>111.69999999999999</v>
      </c>
      <c r="F74" s="71">
        <f t="shared" si="5"/>
        <v>0.06266786034019696</v>
      </c>
      <c r="G74" s="72">
        <v>7</v>
      </c>
      <c r="H74" s="123">
        <f t="shared" si="4"/>
        <v>514.7</v>
      </c>
      <c r="I74" s="45"/>
      <c r="J74" s="40"/>
      <c r="K74" s="40"/>
      <c r="L74" s="40"/>
      <c r="M74" s="65"/>
      <c r="N74" s="70"/>
      <c r="O74" s="79"/>
      <c r="P74" s="66"/>
    </row>
    <row r="75" spans="1:16" ht="12.75">
      <c r="A75" s="49">
        <v>85</v>
      </c>
      <c r="B75" s="50" t="s">
        <v>103</v>
      </c>
      <c r="C75" s="70">
        <v>1225</v>
      </c>
      <c r="D75" s="70"/>
      <c r="E75" s="121">
        <f t="shared" si="3"/>
        <v>1225</v>
      </c>
      <c r="F75" s="71">
        <f t="shared" si="5"/>
        <v>0.12571428571428572</v>
      </c>
      <c r="G75" s="72">
        <v>154</v>
      </c>
      <c r="H75" s="123">
        <f t="shared" si="4"/>
        <v>1379</v>
      </c>
      <c r="I75" s="45"/>
      <c r="J75" s="40"/>
      <c r="K75" s="40"/>
      <c r="L75" s="40"/>
      <c r="M75" s="65"/>
      <c r="N75" s="70"/>
      <c r="O75" s="79"/>
      <c r="P75" s="66"/>
    </row>
    <row r="76" spans="1:20" s="39" customFormat="1" ht="13.5" thickBot="1">
      <c r="A76" s="88" t="s">
        <v>0</v>
      </c>
      <c r="B76" s="89" t="s">
        <v>89</v>
      </c>
      <c r="C76" s="124">
        <v>983.3</v>
      </c>
      <c r="D76" s="124">
        <v>149</v>
      </c>
      <c r="E76" s="125">
        <f t="shared" si="3"/>
        <v>834.3</v>
      </c>
      <c r="F76" s="126">
        <f t="shared" si="5"/>
        <v>0.11506652283351314</v>
      </c>
      <c r="G76" s="125">
        <v>96</v>
      </c>
      <c r="H76" s="127">
        <f t="shared" si="4"/>
        <v>1079.3</v>
      </c>
      <c r="I76" s="90"/>
      <c r="J76" s="105"/>
      <c r="K76" s="105"/>
      <c r="L76" s="105"/>
      <c r="M76" s="106"/>
      <c r="N76" s="115"/>
      <c r="O76" s="107"/>
      <c r="P76" s="112"/>
      <c r="Q76" s="62"/>
      <c r="R76" s="62"/>
      <c r="S76" s="62"/>
      <c r="T76" s="62"/>
    </row>
    <row r="77" spans="1:20" s="63" customFormat="1" ht="14.25" thickBot="1" thickTop="1">
      <c r="A77" s="83"/>
      <c r="B77" s="84" t="s">
        <v>104</v>
      </c>
      <c r="C77" s="128">
        <f>SUM(C70,C63,C52,C44,C37,C31,C23,C4)</f>
        <v>71623.9</v>
      </c>
      <c r="D77" s="128">
        <f>SUM(D70,D63,D52,D44,D37,D31,D23,D4)</f>
        <v>13827</v>
      </c>
      <c r="E77" s="128">
        <f>SUM(E70,E63,E52,E44,E37,E31,E23,E4)</f>
        <v>57796.9</v>
      </c>
      <c r="F77" s="129">
        <f>G77/E77</f>
        <v>0.25468493984971513</v>
      </c>
      <c r="G77" s="130">
        <f>G70+G63+G52+G44+G37+G23+G31+G4</f>
        <v>14720</v>
      </c>
      <c r="H77" s="131">
        <f>H70+H63+H52+H44+H37+H23+H31+H4</f>
        <v>86343.9</v>
      </c>
      <c r="I77" s="85"/>
      <c r="J77" s="86"/>
      <c r="K77" s="86"/>
      <c r="L77" s="86"/>
      <c r="M77" s="103"/>
      <c r="N77" s="85"/>
      <c r="O77" s="87"/>
      <c r="P77" s="113"/>
      <c r="Q77" s="64"/>
      <c r="R77" s="64"/>
      <c r="S77" s="64"/>
      <c r="T77" s="64"/>
    </row>
    <row r="78" spans="2:16" ht="12.75">
      <c r="B78" s="58"/>
      <c r="C78" s="132"/>
      <c r="D78" s="132"/>
      <c r="E78" s="132"/>
      <c r="F78" s="133"/>
      <c r="G78" s="132"/>
      <c r="H78" s="134"/>
      <c r="I78" s="59"/>
      <c r="J78" s="59"/>
      <c r="K78" s="59"/>
      <c r="L78" s="59"/>
      <c r="N78" s="59"/>
      <c r="O78" s="109"/>
      <c r="P78" s="5"/>
    </row>
    <row r="79" spans="2:8" ht="12.75">
      <c r="B79" s="58"/>
      <c r="C79" s="135"/>
      <c r="D79" s="135"/>
      <c r="E79" s="135"/>
      <c r="F79" s="57"/>
      <c r="G79" s="135"/>
      <c r="H79" s="134"/>
    </row>
    <row r="80" spans="2:8" ht="12.75">
      <c r="B80" s="58"/>
      <c r="C80" s="135"/>
      <c r="D80" s="135"/>
      <c r="E80" s="135"/>
      <c r="F80" s="57"/>
      <c r="G80" s="135"/>
      <c r="H80" s="134"/>
    </row>
    <row r="81" spans="3:8" ht="12.75">
      <c r="C81" s="135"/>
      <c r="D81" s="135"/>
      <c r="E81" s="135"/>
      <c r="F81" s="57"/>
      <c r="G81" s="135"/>
      <c r="H81" s="134"/>
    </row>
    <row r="82" spans="3:8" ht="12.75">
      <c r="C82" s="135"/>
      <c r="D82" s="135"/>
      <c r="E82" s="135"/>
      <c r="F82" s="57"/>
      <c r="G82" s="135"/>
      <c r="H82" s="134"/>
    </row>
    <row r="83" spans="3:8" ht="12.75">
      <c r="C83" s="135"/>
      <c r="D83" s="135"/>
      <c r="E83" s="135"/>
      <c r="F83" s="57"/>
      <c r="G83" s="135"/>
      <c r="H83" s="134"/>
    </row>
    <row r="84" spans="3:8" ht="12.75">
      <c r="C84" s="135"/>
      <c r="D84" s="135"/>
      <c r="E84" s="135"/>
      <c r="F84" s="57"/>
      <c r="G84" s="135"/>
      <c r="H84" s="134"/>
    </row>
    <row r="85" spans="3:8" ht="12.75">
      <c r="C85" s="135"/>
      <c r="D85" s="135"/>
      <c r="E85" s="135"/>
      <c r="F85" s="57"/>
      <c r="G85" s="135"/>
      <c r="H85" s="134"/>
    </row>
    <row r="86" spans="3:8" ht="12.75">
      <c r="C86" s="135"/>
      <c r="D86" s="135"/>
      <c r="E86" s="135"/>
      <c r="F86" s="57"/>
      <c r="G86" s="135"/>
      <c r="H86" s="134"/>
    </row>
    <row r="87" spans="3:8" ht="12.75">
      <c r="C87" s="135"/>
      <c r="D87" s="135"/>
      <c r="E87" s="135"/>
      <c r="F87" s="57"/>
      <c r="G87" s="135"/>
      <c r="H87" s="134"/>
    </row>
    <row r="88" spans="3:8" ht="12.75">
      <c r="C88" s="135"/>
      <c r="D88" s="135"/>
      <c r="E88" s="135"/>
      <c r="F88" s="57"/>
      <c r="G88" s="135"/>
      <c r="H88" s="134"/>
    </row>
    <row r="89" spans="3:8" ht="12.75">
      <c r="C89" s="135"/>
      <c r="D89" s="135"/>
      <c r="E89" s="135"/>
      <c r="F89" s="57"/>
      <c r="G89" s="135"/>
      <c r="H89" s="134"/>
    </row>
    <row r="90" spans="3:8" ht="12.75">
      <c r="C90" s="135"/>
      <c r="D90" s="135"/>
      <c r="E90" s="135"/>
      <c r="F90" s="57"/>
      <c r="G90" s="135"/>
      <c r="H90" s="134"/>
    </row>
    <row r="91" spans="3:8" ht="12.75">
      <c r="C91" s="135"/>
      <c r="D91" s="135"/>
      <c r="E91" s="135"/>
      <c r="F91" s="57"/>
      <c r="G91" s="135"/>
      <c r="H91" s="134"/>
    </row>
    <row r="92" spans="3:8" ht="12.75">
      <c r="C92" s="135"/>
      <c r="D92" s="135"/>
      <c r="E92" s="135"/>
      <c r="F92" s="57"/>
      <c r="G92" s="135"/>
      <c r="H92" s="134"/>
    </row>
    <row r="93" spans="3:8" ht="12.75">
      <c r="C93" s="135"/>
      <c r="D93" s="135"/>
      <c r="E93" s="135"/>
      <c r="F93" s="57"/>
      <c r="G93" s="135"/>
      <c r="H93" s="134"/>
    </row>
    <row r="94" spans="3:8" ht="12.75">
      <c r="C94" s="135"/>
      <c r="D94" s="135"/>
      <c r="E94" s="135"/>
      <c r="F94" s="57"/>
      <c r="G94" s="135"/>
      <c r="H94" s="134"/>
    </row>
    <row r="95" spans="3:8" ht="12.75">
      <c r="C95" s="135"/>
      <c r="D95" s="135"/>
      <c r="E95" s="135"/>
      <c r="F95" s="57"/>
      <c r="G95" s="135"/>
      <c r="H95" s="134"/>
    </row>
  </sheetData>
  <mergeCells count="12">
    <mergeCell ref="A1:A3"/>
    <mergeCell ref="B1:B3"/>
    <mergeCell ref="H2:H3"/>
    <mergeCell ref="N1:N3"/>
    <mergeCell ref="P1:P3"/>
    <mergeCell ref="O1:O3"/>
    <mergeCell ref="C1:H1"/>
    <mergeCell ref="C2:C3"/>
    <mergeCell ref="F2:G2"/>
    <mergeCell ref="M2:M3"/>
    <mergeCell ref="I1:M1"/>
    <mergeCell ref="K2:L2"/>
  </mergeCells>
  <printOptions gridLines="1" horizontalCentered="1"/>
  <pageMargins left="0.14" right="0.17" top="0.67" bottom="0.71" header="0.36" footer="0.35"/>
  <pageSetup fitToHeight="2" fitToWidth="1" horizontalDpi="600" verticalDpi="600" orientation="landscape" scale="74" r:id="rId3"/>
  <headerFooter alignWithMargins="0">
    <oddHeader>&amp;C&amp;"Times New Roman,Bold"&amp;11NCSX Cost and Contingency Breakdown</oddHeader>
    <oddFooter>&amp;L&amp;"Times New Roman,Regular"Escalated $&amp;C&amp;"Times New Roman,Regular" 11/19/03&amp;R&amp;"Times New Roman,Regular"&amp;P</oddFooter>
  </headerFooter>
  <rowBreaks count="1" manualBreakCount="1">
    <brk id="51"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Science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chao</dc:creator>
  <cp:keywords/>
  <dc:description/>
  <cp:lastModifiedBy>rstrykowsky</cp:lastModifiedBy>
  <cp:lastPrinted>2003-11-24T21:51:39Z</cp:lastPrinted>
  <dcterms:created xsi:type="dcterms:W3CDTF">2003-09-25T19:32:54Z</dcterms:created>
  <dcterms:modified xsi:type="dcterms:W3CDTF">2004-06-04T18:30:14Z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1708869126</vt:i4>
  </property>
  <property fmtid="{D5CDD505-2E9C-101B-9397-08002B2CF9AE}" pid="3" name="_EmailSubject">
    <vt:lpwstr>Spreadsheet for the June NCSX Review</vt:lpwstr>
  </property>
  <property fmtid="{D5CDD505-2E9C-101B-9397-08002B2CF9AE}" pid="4" name="_AuthorEmail">
    <vt:lpwstr>Kin.Chao@science.doe.gov</vt:lpwstr>
  </property>
  <property fmtid="{D5CDD505-2E9C-101B-9397-08002B2CF9AE}" pid="5" name="_AuthorEmailDisplayName">
    <vt:lpwstr>Chao, Kin Kye</vt:lpwstr>
  </property>
  <property fmtid="{D5CDD505-2E9C-101B-9397-08002B2CF9AE}" pid="6" name="_ReviewingToolsShownOnce">
    <vt:lpwstr/>
  </property>
</Properties>
</file>