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P3" sheetId="1" r:id="rId1"/>
  </sheets>
  <definedNames>
    <definedName name="_xlnm.Print_Area" localSheetId="0">'P3'!$L$1:$U$82</definedName>
  </definedNames>
  <calcPr fullCalcOnLoad="1"/>
</workbook>
</file>

<file path=xl/sharedStrings.xml><?xml version="1.0" encoding="utf-8"?>
<sst xmlns="http://schemas.openxmlformats.org/spreadsheetml/2006/main" count="119" uniqueCount="72">
  <si>
    <t>RESOURCE</t>
  </si>
  <si>
    <t xml:space="preserve">      FY      2003</t>
  </si>
  <si>
    <t xml:space="preserve">      FY      2004</t>
  </si>
  <si>
    <t xml:space="preserve">      FY      2005</t>
  </si>
  <si>
    <t xml:space="preserve">      FY      2006</t>
  </si>
  <si>
    <t xml:space="preserve">      FY      2007</t>
  </si>
  <si>
    <t xml:space="preserve">      FY      2008</t>
  </si>
  <si>
    <t xml:space="preserve">  TOTAL  </t>
  </si>
  <si>
    <t>41MYATT</t>
  </si>
  <si>
    <t>41TITUS</t>
  </si>
  <si>
    <t>4E</t>
  </si>
  <si>
    <t>B///CB</t>
  </si>
  <si>
    <t>EA//EM</t>
  </si>
  <si>
    <t>EA//SM</t>
  </si>
  <si>
    <t>EC//EM</t>
  </si>
  <si>
    <t>EC//SM</t>
  </si>
  <si>
    <t>EE//AM</t>
  </si>
  <si>
    <t>EE//EM</t>
  </si>
  <si>
    <t>EE//SM</t>
  </si>
  <si>
    <t>EE//TB</t>
  </si>
  <si>
    <t>EM//EM</t>
  </si>
  <si>
    <t>EM//SM</t>
  </si>
  <si>
    <t>EM//TB</t>
  </si>
  <si>
    <t>FC//AM</t>
  </si>
  <si>
    <t>FC//EM</t>
  </si>
  <si>
    <t>ORNL35</t>
  </si>
  <si>
    <t>ORNL41</t>
  </si>
  <si>
    <t>ORNL81</t>
  </si>
  <si>
    <t>ORNLAM</t>
  </si>
  <si>
    <t>ORNLEM</t>
  </si>
  <si>
    <t>ORNLRM</t>
  </si>
  <si>
    <t>R///RM2</t>
  </si>
  <si>
    <t>R///RM3</t>
  </si>
  <si>
    <t>SH//TB</t>
  </si>
  <si>
    <t>BA</t>
  </si>
  <si>
    <t>BO</t>
  </si>
  <si>
    <t>Towers</t>
  </si>
  <si>
    <t>AC power</t>
  </si>
  <si>
    <t>NBI</t>
  </si>
  <si>
    <t>MCWF design analysis increase</t>
  </si>
  <si>
    <t>MC R&amp;D</t>
  </si>
  <si>
    <t>WBS 81</t>
  </si>
  <si>
    <t>WBS 82</t>
  </si>
  <si>
    <t>MCWF</t>
  </si>
  <si>
    <t>VVSA</t>
  </si>
  <si>
    <t>WBS 18 mockups &amp; oversight</t>
  </si>
  <si>
    <t>ECP6</t>
  </si>
  <si>
    <t>BCWR</t>
  </si>
  <si>
    <t>BA VVSA &amp; MCWF</t>
  </si>
  <si>
    <t>Carryover PPPL</t>
  </si>
  <si>
    <t>Carryover ORNL</t>
  </si>
  <si>
    <t>Other</t>
  </si>
  <si>
    <t>DC Cable &amp; design</t>
  </si>
  <si>
    <t>WBS 84</t>
  </si>
  <si>
    <t>mr</t>
  </si>
  <si>
    <t>add'l ports</t>
  </si>
  <si>
    <t>20% increase</t>
  </si>
  <si>
    <t>FY03</t>
  </si>
  <si>
    <t>FY04</t>
  </si>
  <si>
    <t>FY05</t>
  </si>
  <si>
    <t>FY06</t>
  </si>
  <si>
    <t>FY07</t>
  </si>
  <si>
    <t>FY08</t>
  </si>
  <si>
    <t>Crane upgrade</t>
  </si>
  <si>
    <t>full size mockup &amp; design</t>
  </si>
  <si>
    <t>MC production winding</t>
  </si>
  <si>
    <t>prototype winding</t>
  </si>
  <si>
    <t>other</t>
  </si>
  <si>
    <t>mcwf</t>
  </si>
  <si>
    <t>vvsa</t>
  </si>
  <si>
    <t>cum BA</t>
  </si>
  <si>
    <t>cumBO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</si>
</sst>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  <xf numFmtId="165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2" borderId="0" xfId="15" applyNumberFormat="1" applyFont="1" applyFill="1" applyAlignment="1">
      <alignment/>
    </xf>
    <xf numFmtId="165" fontId="4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tabSelected="1" workbookViewId="0" topLeftCell="I48">
      <selection activeCell="U82" sqref="L1:U82"/>
    </sheetView>
  </sheetViews>
  <sheetFormatPr defaultColWidth="9.140625" defaultRowHeight="12.75"/>
  <cols>
    <col min="1" max="1" width="5.421875" style="0" bestFit="1" customWidth="1"/>
    <col min="2" max="2" width="11.57421875" style="0" bestFit="1" customWidth="1"/>
    <col min="3" max="8" width="14.7109375" style="1" bestFit="1" customWidth="1"/>
    <col min="9" max="9" width="10.421875" style="1" bestFit="1" customWidth="1"/>
    <col min="10" max="10" width="9.7109375" style="1" customWidth="1"/>
    <col min="13" max="13" width="21.421875" style="0" customWidth="1"/>
    <col min="14" max="14" width="9.421875" style="0" bestFit="1" customWidth="1"/>
    <col min="15" max="16" width="10.421875" style="0" bestFit="1" customWidth="1"/>
    <col min="17" max="18" width="10.28125" style="0" bestFit="1" customWidth="1"/>
    <col min="19" max="19" width="9.28125" style="0" bestFit="1" customWidth="1"/>
    <col min="20" max="20" width="10.421875" style="0" bestFit="1" customWidth="1"/>
    <col min="22" max="22" width="10.28125" style="0" bestFit="1" customWidth="1"/>
  </cols>
  <sheetData>
    <row r="1" spans="1:20" ht="12.75">
      <c r="A1" t="s">
        <v>47</v>
      </c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L1" t="s">
        <v>46</v>
      </c>
      <c r="M1" t="s">
        <v>0</v>
      </c>
      <c r="N1" s="11" t="s">
        <v>57</v>
      </c>
      <c r="O1" s="11" t="s">
        <v>58</v>
      </c>
      <c r="P1" s="11" t="s">
        <v>59</v>
      </c>
      <c r="Q1" s="11" t="s">
        <v>60</v>
      </c>
      <c r="R1" s="11" t="s">
        <v>61</v>
      </c>
      <c r="S1" s="11" t="s">
        <v>62</v>
      </c>
      <c r="T1" t="s">
        <v>7</v>
      </c>
    </row>
    <row r="2" spans="2:20" ht="12.75">
      <c r="B2">
        <v>35</v>
      </c>
      <c r="D2" s="1">
        <v>125.5</v>
      </c>
      <c r="E2" s="1">
        <v>212.1</v>
      </c>
      <c r="F2" s="1">
        <v>184.4</v>
      </c>
      <c r="G2" s="1">
        <v>69.1</v>
      </c>
      <c r="H2" s="1">
        <v>20.1</v>
      </c>
      <c r="I2" s="1">
        <v>611.1</v>
      </c>
      <c r="M2">
        <v>35</v>
      </c>
      <c r="N2" s="2"/>
      <c r="O2" s="2">
        <v>125.7</v>
      </c>
      <c r="P2" s="2">
        <v>212.1</v>
      </c>
      <c r="Q2" s="2">
        <v>184.2</v>
      </c>
      <c r="R2" s="2">
        <v>69.1</v>
      </c>
      <c r="S2" s="2">
        <v>20.1</v>
      </c>
      <c r="T2" s="2">
        <f>SUM(N2:S2)</f>
        <v>611.2</v>
      </c>
    </row>
    <row r="3" spans="2:20" ht="12.75">
      <c r="B3">
        <v>37</v>
      </c>
      <c r="D3" s="1">
        <v>0.4</v>
      </c>
      <c r="I3" s="1">
        <v>0.4</v>
      </c>
      <c r="M3">
        <v>37</v>
      </c>
      <c r="N3" s="2"/>
      <c r="O3" s="2">
        <v>0.4</v>
      </c>
      <c r="P3" s="2"/>
      <c r="Q3" s="2"/>
      <c r="R3" s="2"/>
      <c r="S3" s="2"/>
      <c r="T3" s="2">
        <f aca="true" t="shared" si="0" ref="T3:T34">SUM(N3:S3)</f>
        <v>0.4</v>
      </c>
    </row>
    <row r="4" spans="2:24" ht="12.75">
      <c r="B4">
        <v>41</v>
      </c>
      <c r="C4" s="1">
        <v>1029.5</v>
      </c>
      <c r="D4" s="1">
        <v>4491.7</v>
      </c>
      <c r="E4" s="1">
        <v>2404.5</v>
      </c>
      <c r="F4" s="1">
        <v>4453.7</v>
      </c>
      <c r="G4" s="1">
        <v>2902.3</v>
      </c>
      <c r="I4" s="1">
        <v>15281.7</v>
      </c>
      <c r="M4">
        <v>41</v>
      </c>
      <c r="N4" s="2">
        <v>1029.5</v>
      </c>
      <c r="O4" s="2">
        <v>4074</v>
      </c>
      <c r="P4" s="2">
        <v>2257.2</v>
      </c>
      <c r="Q4" s="2">
        <v>4664.4</v>
      </c>
      <c r="R4" s="2">
        <v>2903.9</v>
      </c>
      <c r="S4" s="2"/>
      <c r="T4" s="2">
        <f t="shared" si="0"/>
        <v>14928.999999999998</v>
      </c>
      <c r="V4" s="15">
        <v>15245</v>
      </c>
      <c r="W4" s="3">
        <f>SUM(V4,V9)</f>
        <v>24562</v>
      </c>
      <c r="X4" s="3">
        <f>SUM(N4:S4,N7:S9)</f>
        <v>24561.799999999996</v>
      </c>
    </row>
    <row r="5" spans="2:20" ht="12.75">
      <c r="B5" t="s">
        <v>8</v>
      </c>
      <c r="D5" s="1">
        <v>90.3</v>
      </c>
      <c r="I5" s="1">
        <v>90.3</v>
      </c>
      <c r="M5" t="s">
        <v>8</v>
      </c>
      <c r="N5" s="2"/>
      <c r="O5" s="2">
        <v>101.5</v>
      </c>
      <c r="P5" s="2"/>
      <c r="Q5" s="2"/>
      <c r="R5" s="2"/>
      <c r="S5" s="2"/>
      <c r="T5" s="2">
        <f t="shared" si="0"/>
        <v>101.5</v>
      </c>
    </row>
    <row r="6" spans="2:20" ht="12.75">
      <c r="B6" t="s">
        <v>9</v>
      </c>
      <c r="D6" s="1">
        <v>61.7</v>
      </c>
      <c r="I6" s="1">
        <v>61.7</v>
      </c>
      <c r="M6" t="s">
        <v>9</v>
      </c>
      <c r="N6" s="2"/>
      <c r="O6" s="2">
        <v>50.6</v>
      </c>
      <c r="P6" s="2"/>
      <c r="Q6" s="2"/>
      <c r="R6" s="2"/>
      <c r="S6" s="2"/>
      <c r="T6" s="2">
        <f t="shared" si="0"/>
        <v>50.6</v>
      </c>
    </row>
    <row r="7" spans="2:20" ht="12.75">
      <c r="B7" t="s">
        <v>10</v>
      </c>
      <c r="D7" s="1">
        <v>809.8</v>
      </c>
      <c r="E7" s="1">
        <v>5114.6</v>
      </c>
      <c r="F7" s="1">
        <v>3229.1</v>
      </c>
      <c r="G7" s="1">
        <v>139.8</v>
      </c>
      <c r="I7" s="1">
        <v>9293.3</v>
      </c>
      <c r="M7" t="s">
        <v>10</v>
      </c>
      <c r="N7" s="2"/>
      <c r="O7" s="2">
        <v>0</v>
      </c>
      <c r="P7" s="2">
        <f>119+48</f>
        <v>167</v>
      </c>
      <c r="Q7" s="2">
        <f>995+48</f>
        <v>1043</v>
      </c>
      <c r="R7" s="2">
        <v>139.8</v>
      </c>
      <c r="S7" s="2"/>
      <c r="T7" s="2">
        <f t="shared" si="0"/>
        <v>1349.8</v>
      </c>
    </row>
    <row r="8" spans="13:20" ht="12.75">
      <c r="M8" t="s">
        <v>68</v>
      </c>
      <c r="N8" s="2"/>
      <c r="O8" s="2">
        <v>514</v>
      </c>
      <c r="P8" s="2">
        <f>2780-48</f>
        <v>2732</v>
      </c>
      <c r="Q8" s="15">
        <f>1980-48</f>
        <v>1932</v>
      </c>
      <c r="R8" s="2"/>
      <c r="S8" s="2"/>
      <c r="T8" s="2">
        <f t="shared" si="0"/>
        <v>5178</v>
      </c>
    </row>
    <row r="9" spans="13:22" ht="12.75">
      <c r="M9" t="s">
        <v>69</v>
      </c>
      <c r="N9" s="2"/>
      <c r="O9" s="2">
        <v>637</v>
      </c>
      <c r="P9" s="2">
        <v>2279</v>
      </c>
      <c r="Q9" s="2">
        <v>189</v>
      </c>
      <c r="R9" s="2"/>
      <c r="S9" s="2"/>
      <c r="T9" s="2">
        <f t="shared" si="0"/>
        <v>3105</v>
      </c>
      <c r="U9" s="3">
        <f>SUM(O8:Q9)</f>
        <v>8283</v>
      </c>
      <c r="V9">
        <v>9317</v>
      </c>
    </row>
    <row r="10" spans="2:20" ht="12.75">
      <c r="B10">
        <v>54</v>
      </c>
      <c r="D10" s="1">
        <v>265.9</v>
      </c>
      <c r="E10" s="1">
        <v>215</v>
      </c>
      <c r="F10" s="1">
        <v>214.6</v>
      </c>
      <c r="G10" s="1">
        <v>227.1</v>
      </c>
      <c r="I10" s="1">
        <v>922.6</v>
      </c>
      <c r="M10">
        <v>54</v>
      </c>
      <c r="N10" s="2"/>
      <c r="O10" s="2">
        <v>265.9</v>
      </c>
      <c r="P10" s="2">
        <v>215</v>
      </c>
      <c r="Q10" s="2">
        <v>214.6</v>
      </c>
      <c r="R10" s="2">
        <v>227.1</v>
      </c>
      <c r="S10" s="2"/>
      <c r="T10" s="2">
        <f t="shared" si="0"/>
        <v>922.6</v>
      </c>
    </row>
    <row r="11" spans="2:20" ht="12.75">
      <c r="B11">
        <v>81</v>
      </c>
      <c r="C11" s="1">
        <v>3743.9</v>
      </c>
      <c r="I11" s="1">
        <v>3743.9</v>
      </c>
      <c r="M11">
        <v>81</v>
      </c>
      <c r="N11" s="2">
        <v>3732</v>
      </c>
      <c r="O11" s="2"/>
      <c r="P11" s="2"/>
      <c r="Q11" s="2"/>
      <c r="R11" s="2"/>
      <c r="S11" s="2"/>
      <c r="T11" s="2">
        <f t="shared" si="0"/>
        <v>3732</v>
      </c>
    </row>
    <row r="12" spans="2:20" ht="12.75">
      <c r="B12" t="s">
        <v>11</v>
      </c>
      <c r="D12" s="1">
        <v>28.3</v>
      </c>
      <c r="E12" s="1">
        <v>29</v>
      </c>
      <c r="F12" s="1">
        <v>14.7</v>
      </c>
      <c r="G12" s="1">
        <v>4.1</v>
      </c>
      <c r="I12" s="1">
        <v>76</v>
      </c>
      <c r="M12" t="s">
        <v>11</v>
      </c>
      <c r="N12" s="2"/>
      <c r="O12" s="2">
        <v>28.3</v>
      </c>
      <c r="P12" s="2">
        <v>29</v>
      </c>
      <c r="Q12" s="2">
        <v>14.7</v>
      </c>
      <c r="R12" s="2">
        <v>4.1</v>
      </c>
      <c r="S12" s="2"/>
      <c r="T12" s="2">
        <f t="shared" si="0"/>
        <v>76.1</v>
      </c>
    </row>
    <row r="13" spans="2:20" ht="12.75">
      <c r="B13" t="s">
        <v>12</v>
      </c>
      <c r="D13" s="1">
        <v>1893.3</v>
      </c>
      <c r="E13" s="1">
        <v>1536.6</v>
      </c>
      <c r="F13" s="1">
        <v>1217.7</v>
      </c>
      <c r="G13" s="1">
        <v>596.3</v>
      </c>
      <c r="H13" s="1">
        <v>191.1</v>
      </c>
      <c r="I13" s="1">
        <v>5435</v>
      </c>
      <c r="M13" t="s">
        <v>12</v>
      </c>
      <c r="N13" s="2"/>
      <c r="O13" s="2">
        <v>2128</v>
      </c>
      <c r="P13" s="2">
        <v>1308</v>
      </c>
      <c r="Q13" s="2">
        <v>1208.9</v>
      </c>
      <c r="R13" s="2">
        <v>596.3</v>
      </c>
      <c r="S13" s="2">
        <v>191.1</v>
      </c>
      <c r="T13" s="2">
        <f t="shared" si="0"/>
        <v>5432.3</v>
      </c>
    </row>
    <row r="14" spans="2:20" ht="12.75">
      <c r="B14" t="s">
        <v>13</v>
      </c>
      <c r="D14" s="1">
        <v>585.6</v>
      </c>
      <c r="E14" s="1">
        <v>638.6</v>
      </c>
      <c r="F14" s="1">
        <v>746.6</v>
      </c>
      <c r="G14" s="1">
        <v>340.2</v>
      </c>
      <c r="H14" s="1">
        <v>9.1</v>
      </c>
      <c r="I14" s="1">
        <v>2320.1</v>
      </c>
      <c r="M14" t="s">
        <v>13</v>
      </c>
      <c r="N14" s="2"/>
      <c r="O14" s="2">
        <v>521.4</v>
      </c>
      <c r="P14" s="2">
        <v>690.8</v>
      </c>
      <c r="Q14" s="2">
        <v>755.4</v>
      </c>
      <c r="R14" s="2">
        <v>346.7</v>
      </c>
      <c r="S14" s="2">
        <v>9.1</v>
      </c>
      <c r="T14" s="2">
        <f t="shared" si="0"/>
        <v>2323.3999999999996</v>
      </c>
    </row>
    <row r="15" spans="2:20" ht="12.75">
      <c r="B15" t="s">
        <v>14</v>
      </c>
      <c r="D15" s="1">
        <v>12.5</v>
      </c>
      <c r="E15" s="1">
        <v>12.8</v>
      </c>
      <c r="F15" s="1">
        <v>403.3</v>
      </c>
      <c r="G15" s="1">
        <v>1042.3</v>
      </c>
      <c r="H15" s="1">
        <v>25.1</v>
      </c>
      <c r="I15" s="1">
        <v>1496.1</v>
      </c>
      <c r="M15" t="s">
        <v>14</v>
      </c>
      <c r="N15" s="2"/>
      <c r="O15" s="2">
        <v>12.5</v>
      </c>
      <c r="P15" s="2">
        <v>12.8</v>
      </c>
      <c r="Q15" s="2">
        <v>403.3</v>
      </c>
      <c r="R15" s="2">
        <v>1048.1</v>
      </c>
      <c r="S15" s="2">
        <v>19.3</v>
      </c>
      <c r="T15" s="2">
        <f t="shared" si="0"/>
        <v>1495.9999999999998</v>
      </c>
    </row>
    <row r="16" spans="2:20" ht="12.75">
      <c r="B16" t="s">
        <v>15</v>
      </c>
      <c r="F16" s="1">
        <v>5.1</v>
      </c>
      <c r="G16" s="1">
        <v>268.7</v>
      </c>
      <c r="I16" s="1">
        <v>273.8</v>
      </c>
      <c r="M16" t="s">
        <v>15</v>
      </c>
      <c r="N16" s="2"/>
      <c r="O16" s="2"/>
      <c r="P16" s="2"/>
      <c r="Q16" s="2">
        <v>5.1</v>
      </c>
      <c r="R16" s="2">
        <v>268.7</v>
      </c>
      <c r="S16" s="2"/>
      <c r="T16" s="2">
        <f t="shared" si="0"/>
        <v>273.8</v>
      </c>
    </row>
    <row r="17" spans="2:20" ht="12.75">
      <c r="B17" t="s">
        <v>16</v>
      </c>
      <c r="D17" s="1">
        <v>6.8</v>
      </c>
      <c r="E17" s="1">
        <v>21.4</v>
      </c>
      <c r="F17" s="1">
        <v>37.1</v>
      </c>
      <c r="G17" s="1">
        <v>37.6</v>
      </c>
      <c r="H17" s="1">
        <v>19.6</v>
      </c>
      <c r="I17" s="1">
        <v>122.5</v>
      </c>
      <c r="M17" t="s">
        <v>16</v>
      </c>
      <c r="N17" s="2"/>
      <c r="O17" s="2">
        <v>6.8</v>
      </c>
      <c r="P17" s="2">
        <v>21.4</v>
      </c>
      <c r="Q17" s="2">
        <v>37.1</v>
      </c>
      <c r="R17" s="2">
        <v>37.6</v>
      </c>
      <c r="S17" s="2">
        <v>19.6</v>
      </c>
      <c r="T17" s="2">
        <f t="shared" si="0"/>
        <v>122.5</v>
      </c>
    </row>
    <row r="18" spans="2:20" ht="12.75">
      <c r="B18" t="s">
        <v>17</v>
      </c>
      <c r="D18" s="1">
        <v>274.7</v>
      </c>
      <c r="E18" s="1">
        <v>392.4</v>
      </c>
      <c r="F18" s="1">
        <v>751.8</v>
      </c>
      <c r="G18" s="1">
        <v>412.2</v>
      </c>
      <c r="H18" s="1">
        <v>21.8</v>
      </c>
      <c r="I18" s="1">
        <v>1853</v>
      </c>
      <c r="M18" t="s">
        <v>17</v>
      </c>
      <c r="N18" s="2"/>
      <c r="O18" s="2">
        <v>260.4</v>
      </c>
      <c r="P18" s="2">
        <v>420.8</v>
      </c>
      <c r="Q18" s="2">
        <v>747</v>
      </c>
      <c r="R18" s="2">
        <v>420</v>
      </c>
      <c r="S18" s="2">
        <v>17.2</v>
      </c>
      <c r="T18" s="2">
        <f t="shared" si="0"/>
        <v>1865.4</v>
      </c>
    </row>
    <row r="19" spans="2:20" ht="12.75">
      <c r="B19" t="s">
        <v>18</v>
      </c>
      <c r="D19" s="1">
        <v>182.3</v>
      </c>
      <c r="E19" s="1">
        <v>31.6</v>
      </c>
      <c r="F19" s="1">
        <v>406.2</v>
      </c>
      <c r="G19" s="1">
        <v>829.2</v>
      </c>
      <c r="H19" s="1">
        <v>37.1</v>
      </c>
      <c r="I19" s="1">
        <v>1486.3</v>
      </c>
      <c r="M19" t="s">
        <v>18</v>
      </c>
      <c r="N19" s="2"/>
      <c r="O19" s="2">
        <v>180.8</v>
      </c>
      <c r="P19" s="2">
        <v>33.7</v>
      </c>
      <c r="Q19" s="2">
        <v>402.6</v>
      </c>
      <c r="R19" s="2">
        <v>841</v>
      </c>
      <c r="S19" s="2">
        <v>28.5</v>
      </c>
      <c r="T19" s="2">
        <f t="shared" si="0"/>
        <v>1486.6</v>
      </c>
    </row>
    <row r="20" spans="2:20" ht="12.75">
      <c r="B20" t="s">
        <v>19</v>
      </c>
      <c r="D20" s="1">
        <v>69.4</v>
      </c>
      <c r="E20" s="1">
        <v>62.8</v>
      </c>
      <c r="F20" s="1">
        <v>400.8</v>
      </c>
      <c r="G20" s="1">
        <v>273.2</v>
      </c>
      <c r="I20" s="1">
        <v>806.1</v>
      </c>
      <c r="M20" t="s">
        <v>19</v>
      </c>
      <c r="N20" s="2"/>
      <c r="O20" s="2">
        <v>64.7</v>
      </c>
      <c r="P20" s="2">
        <v>72</v>
      </c>
      <c r="Q20" s="2">
        <v>389.1</v>
      </c>
      <c r="R20" s="2">
        <v>280.9</v>
      </c>
      <c r="S20" s="2"/>
      <c r="T20" s="2">
        <f t="shared" si="0"/>
        <v>806.6999999999999</v>
      </c>
    </row>
    <row r="21" spans="2:20" ht="12.75">
      <c r="B21" t="s">
        <v>20</v>
      </c>
      <c r="C21" s="1">
        <v>24.9</v>
      </c>
      <c r="D21" s="1">
        <v>827.4</v>
      </c>
      <c r="E21" s="1">
        <v>781.7</v>
      </c>
      <c r="F21" s="1">
        <v>1254.9</v>
      </c>
      <c r="G21" s="1">
        <v>975.5</v>
      </c>
      <c r="H21" s="1">
        <v>387.2</v>
      </c>
      <c r="I21" s="1">
        <v>4251.7</v>
      </c>
      <c r="M21" t="s">
        <v>20</v>
      </c>
      <c r="N21" s="2">
        <v>24.9</v>
      </c>
      <c r="O21" s="2">
        <v>818.3</v>
      </c>
      <c r="P21" s="2">
        <v>782</v>
      </c>
      <c r="Q21" s="2">
        <v>1245.7</v>
      </c>
      <c r="R21" s="2">
        <v>1010.2</v>
      </c>
      <c r="S21" s="2">
        <v>371.8</v>
      </c>
      <c r="T21" s="2">
        <f t="shared" si="0"/>
        <v>4252.9</v>
      </c>
    </row>
    <row r="22" spans="2:20" ht="12.75">
      <c r="B22" t="s">
        <v>21</v>
      </c>
      <c r="D22" s="1">
        <v>530.5</v>
      </c>
      <c r="E22" s="1">
        <v>778.4</v>
      </c>
      <c r="F22" s="1">
        <v>1272.4</v>
      </c>
      <c r="G22" s="1">
        <v>903</v>
      </c>
      <c r="H22" s="1">
        <v>194.3</v>
      </c>
      <c r="I22" s="1">
        <v>3678.6</v>
      </c>
      <c r="M22" t="s">
        <v>21</v>
      </c>
      <c r="N22" s="2"/>
      <c r="O22" s="2">
        <v>570.3</v>
      </c>
      <c r="P22" s="2">
        <v>723.8</v>
      </c>
      <c r="Q22" s="2">
        <v>1327</v>
      </c>
      <c r="R22" s="2">
        <v>883</v>
      </c>
      <c r="S22" s="2">
        <v>189.4</v>
      </c>
      <c r="T22" s="2">
        <f t="shared" si="0"/>
        <v>3693.5</v>
      </c>
    </row>
    <row r="23" spans="2:20" ht="12.75">
      <c r="B23" t="s">
        <v>22</v>
      </c>
      <c r="D23" s="1">
        <v>1164.7</v>
      </c>
      <c r="E23" s="1">
        <v>1541.9</v>
      </c>
      <c r="F23" s="1">
        <v>3364.5</v>
      </c>
      <c r="G23" s="1">
        <v>1827.7</v>
      </c>
      <c r="H23" s="1">
        <v>290.5</v>
      </c>
      <c r="I23" s="1">
        <v>8189.2</v>
      </c>
      <c r="M23" t="s">
        <v>22</v>
      </c>
      <c r="N23" s="2"/>
      <c r="O23" s="2">
        <v>1237.6</v>
      </c>
      <c r="P23" s="2">
        <v>1583.8</v>
      </c>
      <c r="Q23" s="2">
        <v>3288.3</v>
      </c>
      <c r="R23" s="2">
        <v>1801</v>
      </c>
      <c r="S23" s="2">
        <v>271.4</v>
      </c>
      <c r="T23" s="2">
        <f t="shared" si="0"/>
        <v>8182.099999999999</v>
      </c>
    </row>
    <row r="24" spans="2:20" ht="12.75">
      <c r="B24" t="s">
        <v>23</v>
      </c>
      <c r="D24" s="1">
        <v>121.6</v>
      </c>
      <c r="E24" s="1">
        <v>125.1</v>
      </c>
      <c r="F24" s="1">
        <v>127.2</v>
      </c>
      <c r="G24" s="1">
        <v>138.3</v>
      </c>
      <c r="H24" s="1">
        <v>88</v>
      </c>
      <c r="I24" s="1">
        <v>600.2</v>
      </c>
      <c r="M24" t="s">
        <v>23</v>
      </c>
      <c r="N24" s="2"/>
      <c r="O24" s="2">
        <v>121.6</v>
      </c>
      <c r="P24" s="2">
        <v>125.1</v>
      </c>
      <c r="Q24" s="2">
        <v>127.2</v>
      </c>
      <c r="R24" s="2">
        <v>138.3</v>
      </c>
      <c r="S24" s="2">
        <v>88</v>
      </c>
      <c r="T24" s="2">
        <f t="shared" si="0"/>
        <v>600.2</v>
      </c>
    </row>
    <row r="25" spans="2:20" ht="12.75">
      <c r="B25" t="s">
        <v>24</v>
      </c>
      <c r="D25" s="1">
        <v>234.6</v>
      </c>
      <c r="E25" s="1">
        <v>192.9</v>
      </c>
      <c r="F25" s="1">
        <v>163.5</v>
      </c>
      <c r="G25" s="1">
        <v>171.9</v>
      </c>
      <c r="H25" s="1">
        <v>69.3</v>
      </c>
      <c r="I25" s="1">
        <v>832.1</v>
      </c>
      <c r="M25" t="s">
        <v>24</v>
      </c>
      <c r="N25" s="2"/>
      <c r="O25" s="2">
        <v>234.6</v>
      </c>
      <c r="P25" s="2">
        <v>192.9</v>
      </c>
      <c r="Q25" s="2">
        <v>163.5</v>
      </c>
      <c r="R25" s="2">
        <v>171.9</v>
      </c>
      <c r="S25" s="2">
        <v>69.3</v>
      </c>
      <c r="T25" s="2">
        <f t="shared" si="0"/>
        <v>832.1999999999999</v>
      </c>
    </row>
    <row r="26" spans="2:20" ht="12.75">
      <c r="B26" t="s">
        <v>25</v>
      </c>
      <c r="D26" s="1">
        <v>4.2</v>
      </c>
      <c r="E26" s="1">
        <v>3.2</v>
      </c>
      <c r="F26" s="1">
        <v>2.2</v>
      </c>
      <c r="G26" s="1">
        <v>2.2</v>
      </c>
      <c r="H26" s="1">
        <v>4.4</v>
      </c>
      <c r="I26" s="1">
        <v>16.1</v>
      </c>
      <c r="M26" t="s">
        <v>25</v>
      </c>
      <c r="N26" s="2"/>
      <c r="O26" s="2">
        <v>4.2</v>
      </c>
      <c r="P26" s="2">
        <v>3.2</v>
      </c>
      <c r="Q26" s="2">
        <v>2.2</v>
      </c>
      <c r="R26" s="2">
        <v>2.2</v>
      </c>
      <c r="S26" s="2">
        <v>4.4</v>
      </c>
      <c r="T26" s="2">
        <f t="shared" si="0"/>
        <v>16.200000000000003</v>
      </c>
    </row>
    <row r="27" spans="2:20" ht="12.75">
      <c r="B27" t="s">
        <v>26</v>
      </c>
      <c r="D27" s="1">
        <v>34.3</v>
      </c>
      <c r="E27" s="1">
        <v>33.8</v>
      </c>
      <c r="F27" s="1">
        <v>32.2</v>
      </c>
      <c r="G27" s="1">
        <v>33.2</v>
      </c>
      <c r="I27" s="1">
        <v>133.5</v>
      </c>
      <c r="M27" t="s">
        <v>26</v>
      </c>
      <c r="N27" s="2"/>
      <c r="O27" s="2">
        <v>34.3</v>
      </c>
      <c r="P27" s="2">
        <v>33.8</v>
      </c>
      <c r="Q27" s="2">
        <v>32.2</v>
      </c>
      <c r="R27" s="2">
        <v>33.2</v>
      </c>
      <c r="S27" s="2"/>
      <c r="T27" s="2">
        <f t="shared" si="0"/>
        <v>133.5</v>
      </c>
    </row>
    <row r="28" spans="2:20" ht="12.75">
      <c r="B28" t="s">
        <v>27</v>
      </c>
      <c r="C28" s="1">
        <v>1146.4</v>
      </c>
      <c r="I28" s="1">
        <v>1146.4</v>
      </c>
      <c r="M28" t="s">
        <v>27</v>
      </c>
      <c r="N28" s="2">
        <v>1146.4</v>
      </c>
      <c r="O28" s="2"/>
      <c r="P28" s="2"/>
      <c r="Q28" s="2"/>
      <c r="R28" s="2"/>
      <c r="S28" s="2"/>
      <c r="T28" s="2">
        <f t="shared" si="0"/>
        <v>1146.4</v>
      </c>
    </row>
    <row r="29" spans="2:20" ht="12.75">
      <c r="B29" t="s">
        <v>28</v>
      </c>
      <c r="D29" s="1">
        <v>51.5</v>
      </c>
      <c r="E29" s="1">
        <v>48.2</v>
      </c>
      <c r="F29" s="1">
        <v>14</v>
      </c>
      <c r="G29" s="1">
        <v>3.6</v>
      </c>
      <c r="I29" s="1">
        <v>117.3</v>
      </c>
      <c r="M29" t="s">
        <v>28</v>
      </c>
      <c r="N29" s="2"/>
      <c r="O29" s="2">
        <v>51.5</v>
      </c>
      <c r="P29" s="2">
        <v>48.2</v>
      </c>
      <c r="Q29" s="2">
        <v>14</v>
      </c>
      <c r="R29" s="2">
        <v>3.6</v>
      </c>
      <c r="S29" s="2"/>
      <c r="T29" s="2">
        <f t="shared" si="0"/>
        <v>117.3</v>
      </c>
    </row>
    <row r="30" spans="2:20" ht="12.75">
      <c r="B30" t="s">
        <v>29</v>
      </c>
      <c r="D30" s="1">
        <v>2328</v>
      </c>
      <c r="E30" s="1">
        <v>1264.2</v>
      </c>
      <c r="F30" s="1">
        <v>1270.5</v>
      </c>
      <c r="G30" s="1">
        <v>373.8</v>
      </c>
      <c r="H30" s="1">
        <v>278.4</v>
      </c>
      <c r="I30" s="1">
        <v>5514.9</v>
      </c>
      <c r="M30" t="s">
        <v>29</v>
      </c>
      <c r="N30" s="2"/>
      <c r="O30" s="2">
        <v>2330.4</v>
      </c>
      <c r="P30" s="2">
        <v>1262.8</v>
      </c>
      <c r="Q30" s="2">
        <v>1270.4</v>
      </c>
      <c r="R30" s="2">
        <v>373.8</v>
      </c>
      <c r="S30" s="2">
        <v>278.4</v>
      </c>
      <c r="T30" s="2">
        <f t="shared" si="0"/>
        <v>5515.8</v>
      </c>
    </row>
    <row r="31" spans="2:20" ht="12.75">
      <c r="B31" t="s">
        <v>30</v>
      </c>
      <c r="D31" s="1">
        <v>143.2</v>
      </c>
      <c r="E31" s="1">
        <v>32.3</v>
      </c>
      <c r="F31" s="1">
        <v>92.5</v>
      </c>
      <c r="G31" s="1">
        <v>56.9</v>
      </c>
      <c r="H31" s="1">
        <v>22.7</v>
      </c>
      <c r="I31" s="1">
        <v>347.6</v>
      </c>
      <c r="M31" t="s">
        <v>30</v>
      </c>
      <c r="N31" s="2"/>
      <c r="O31" s="2">
        <v>143.2</v>
      </c>
      <c r="P31" s="2">
        <v>32.3</v>
      </c>
      <c r="Q31" s="2">
        <v>92.5</v>
      </c>
      <c r="R31" s="2">
        <v>56.9</v>
      </c>
      <c r="S31" s="2">
        <v>22.7</v>
      </c>
      <c r="T31" s="2">
        <f t="shared" si="0"/>
        <v>347.59999999999997</v>
      </c>
    </row>
    <row r="32" spans="2:20" ht="12.75">
      <c r="B32" t="s">
        <v>31</v>
      </c>
      <c r="D32" s="1">
        <v>126.1</v>
      </c>
      <c r="E32" s="1">
        <v>123.4</v>
      </c>
      <c r="F32" s="1">
        <v>93.5</v>
      </c>
      <c r="G32" s="1">
        <v>183.6</v>
      </c>
      <c r="H32" s="1">
        <v>46.6</v>
      </c>
      <c r="I32" s="1">
        <v>573.2</v>
      </c>
      <c r="M32" t="s">
        <v>31</v>
      </c>
      <c r="N32" s="2"/>
      <c r="O32" s="2">
        <v>126.1</v>
      </c>
      <c r="P32" s="2">
        <v>123.4</v>
      </c>
      <c r="Q32" s="2">
        <v>93.3</v>
      </c>
      <c r="R32" s="2">
        <v>194.3</v>
      </c>
      <c r="S32" s="2">
        <v>35.8</v>
      </c>
      <c r="T32" s="2">
        <f t="shared" si="0"/>
        <v>572.9</v>
      </c>
    </row>
    <row r="33" spans="2:20" ht="12.75">
      <c r="B33" t="s">
        <v>32</v>
      </c>
      <c r="D33" s="1">
        <v>550.9</v>
      </c>
      <c r="E33" s="1">
        <v>409</v>
      </c>
      <c r="F33" s="1">
        <v>387.9</v>
      </c>
      <c r="G33" s="1">
        <v>380.3</v>
      </c>
      <c r="H33" s="1">
        <v>252.4</v>
      </c>
      <c r="I33" s="1">
        <v>1980.5</v>
      </c>
      <c r="M33" t="s">
        <v>32</v>
      </c>
      <c r="N33" s="2"/>
      <c r="O33" s="2">
        <v>550.9</v>
      </c>
      <c r="P33" s="2">
        <v>409</v>
      </c>
      <c r="Q33" s="2">
        <v>387.9</v>
      </c>
      <c r="R33" s="2">
        <v>380.3</v>
      </c>
      <c r="S33" s="2">
        <v>252.4</v>
      </c>
      <c r="T33" s="2">
        <f t="shared" si="0"/>
        <v>1980.5</v>
      </c>
    </row>
    <row r="34" spans="2:20" ht="12.75">
      <c r="B34" t="s">
        <v>33</v>
      </c>
      <c r="D34" s="1">
        <v>115.3</v>
      </c>
      <c r="E34" s="1">
        <v>128.4</v>
      </c>
      <c r="F34" s="1">
        <v>130.2</v>
      </c>
      <c r="G34" s="1">
        <v>0.5</v>
      </c>
      <c r="I34" s="1">
        <v>374.5</v>
      </c>
      <c r="M34" t="s">
        <v>33</v>
      </c>
      <c r="N34" s="2"/>
      <c r="O34" s="2">
        <v>115.3</v>
      </c>
      <c r="P34" s="2">
        <v>128.4</v>
      </c>
      <c r="Q34" s="2">
        <v>130.2</v>
      </c>
      <c r="R34" s="2">
        <v>0.5</v>
      </c>
      <c r="S34" s="2"/>
      <c r="T34" s="2">
        <f t="shared" si="0"/>
        <v>374.4</v>
      </c>
    </row>
    <row r="35" spans="14:20" ht="12.75">
      <c r="N35" s="2"/>
      <c r="O35" s="2"/>
      <c r="P35" s="2"/>
      <c r="Q35" s="2"/>
      <c r="R35" s="2"/>
      <c r="S35" s="2"/>
      <c r="T35" s="2"/>
    </row>
    <row r="36" spans="2:20" ht="12.75">
      <c r="B36" t="s">
        <v>34</v>
      </c>
      <c r="C36" s="1">
        <v>5942</v>
      </c>
      <c r="D36" s="1">
        <v>17876</v>
      </c>
      <c r="E36" s="1">
        <v>15900</v>
      </c>
      <c r="F36" s="1">
        <v>22100</v>
      </c>
      <c r="G36" s="1">
        <v>19400</v>
      </c>
      <c r="H36" s="1">
        <v>5100</v>
      </c>
      <c r="J36" s="1">
        <f>SUM(C36:I36)</f>
        <v>86318</v>
      </c>
      <c r="M36" s="12" t="s">
        <v>34</v>
      </c>
      <c r="N36" s="17">
        <v>5942</v>
      </c>
      <c r="O36" s="17">
        <v>17876</v>
      </c>
      <c r="P36" s="17">
        <v>15900</v>
      </c>
      <c r="Q36" s="17">
        <v>22100</v>
      </c>
      <c r="R36" s="17">
        <v>19400</v>
      </c>
      <c r="S36" s="17">
        <v>5100</v>
      </c>
      <c r="T36" s="17">
        <f>SUM(N36:T36)</f>
        <v>86318</v>
      </c>
    </row>
    <row r="37" spans="2:21" ht="12.75">
      <c r="B37" t="s">
        <v>35</v>
      </c>
      <c r="C37" s="1">
        <f>SUM(C2:C34)</f>
        <v>5944.699999999999</v>
      </c>
      <c r="D37" s="1">
        <f>SUM(D2:D34)</f>
        <v>15130.5</v>
      </c>
      <c r="E37" s="1">
        <f>SUM(E2:E34)</f>
        <v>16133.9</v>
      </c>
      <c r="F37" s="1">
        <f>SUM(F2:F34)</f>
        <v>20270.600000000002</v>
      </c>
      <c r="G37" s="1">
        <f>SUM(G2:G34)</f>
        <v>12192.599999999999</v>
      </c>
      <c r="H37" s="1">
        <f>SUM(H2:H34)</f>
        <v>1957.7</v>
      </c>
      <c r="I37" s="1">
        <f>SUM(I2:I34)</f>
        <v>71629.7</v>
      </c>
      <c r="J37" s="1">
        <f>SUM(C37:I37)</f>
        <v>143259.69999999998</v>
      </c>
      <c r="M37" t="s">
        <v>35</v>
      </c>
      <c r="N37" s="2">
        <f>SUM(N2:N34)</f>
        <v>5932.799999999999</v>
      </c>
      <c r="O37" s="2">
        <f>SUM(O2:O34)</f>
        <v>15310.3</v>
      </c>
      <c r="P37" s="2">
        <f>SUM(P2:P34)</f>
        <v>15899.499999999995</v>
      </c>
      <c r="Q37" s="2">
        <f>SUM(Q2:Q34)</f>
        <v>20364.800000000007</v>
      </c>
      <c r="R37" s="2">
        <f>SUM(R2:R34)</f>
        <v>12232.499999999998</v>
      </c>
      <c r="S37" s="2">
        <f>SUM(S2:S34)</f>
        <v>1888.5</v>
      </c>
      <c r="T37" s="2">
        <f>SUM(T2:T34)</f>
        <v>71628.4</v>
      </c>
      <c r="U37" s="3">
        <f>SUM(N37:S37)</f>
        <v>71628.4</v>
      </c>
    </row>
    <row r="38" spans="12:20" ht="12.75">
      <c r="L38" s="4"/>
      <c r="M38" s="4"/>
      <c r="N38" s="13" t="s">
        <v>57</v>
      </c>
      <c r="O38" s="13" t="s">
        <v>58</v>
      </c>
      <c r="P38" s="13" t="s">
        <v>59</v>
      </c>
      <c r="Q38" s="13" t="s">
        <v>60</v>
      </c>
      <c r="R38" s="13" t="s">
        <v>61</v>
      </c>
      <c r="S38" s="13" t="s">
        <v>62</v>
      </c>
      <c r="T38" s="14" t="s">
        <v>7</v>
      </c>
    </row>
    <row r="39" spans="12:21" ht="12.75">
      <c r="L39" s="4"/>
      <c r="M39" s="8" t="s">
        <v>36</v>
      </c>
      <c r="N39" s="9"/>
      <c r="O39" s="9">
        <v>400</v>
      </c>
      <c r="P39" s="10">
        <v>-400</v>
      </c>
      <c r="U39" s="3">
        <f>SUM(O39:T39)</f>
        <v>0</v>
      </c>
    </row>
    <row r="40" spans="12:21" ht="12.75">
      <c r="L40" s="4"/>
      <c r="M40" s="8" t="s">
        <v>37</v>
      </c>
      <c r="N40" s="9"/>
      <c r="O40" s="9">
        <v>264</v>
      </c>
      <c r="P40" s="10">
        <v>-264</v>
      </c>
      <c r="U40" s="3">
        <f aca="true" t="shared" si="1" ref="U40:U72">SUM(O40:T40)</f>
        <v>0</v>
      </c>
    </row>
    <row r="41" spans="12:21" ht="12.75">
      <c r="L41" s="4"/>
      <c r="M41" s="8" t="s">
        <v>52</v>
      </c>
      <c r="N41" s="9"/>
      <c r="O41" s="9">
        <f>134+85</f>
        <v>219</v>
      </c>
      <c r="P41" s="10">
        <v>-219</v>
      </c>
      <c r="U41" s="3">
        <f t="shared" si="1"/>
        <v>0</v>
      </c>
    </row>
    <row r="42" spans="12:21" ht="12.75">
      <c r="L42" s="4"/>
      <c r="M42" s="8" t="s">
        <v>38</v>
      </c>
      <c r="N42" s="9"/>
      <c r="O42" s="9">
        <v>158</v>
      </c>
      <c r="P42" s="10">
        <v>-158</v>
      </c>
      <c r="U42" s="3">
        <f t="shared" si="1"/>
        <v>0</v>
      </c>
    </row>
    <row r="43" spans="12:21" ht="12.75">
      <c r="L43" s="4"/>
      <c r="M43" s="4" t="s">
        <v>39</v>
      </c>
      <c r="N43" s="5"/>
      <c r="O43" s="9">
        <v>498</v>
      </c>
      <c r="U43" s="10">
        <f t="shared" si="1"/>
        <v>498</v>
      </c>
    </row>
    <row r="44" spans="12:21" ht="12.75">
      <c r="L44" s="4"/>
      <c r="M44" s="4" t="s">
        <v>40</v>
      </c>
      <c r="N44" s="5"/>
      <c r="O44" s="9">
        <v>546</v>
      </c>
      <c r="U44" s="10">
        <f t="shared" si="1"/>
        <v>546</v>
      </c>
    </row>
    <row r="45" spans="12:21" ht="12.75">
      <c r="L45" s="4"/>
      <c r="M45" s="4" t="s">
        <v>41</v>
      </c>
      <c r="N45" s="5"/>
      <c r="O45" s="9">
        <v>122</v>
      </c>
      <c r="U45" s="10">
        <f t="shared" si="1"/>
        <v>122</v>
      </c>
    </row>
    <row r="46" spans="12:21" ht="12.75">
      <c r="L46" s="4"/>
      <c r="M46" s="4" t="s">
        <v>42</v>
      </c>
      <c r="N46" s="5"/>
      <c r="O46" s="9">
        <v>256</v>
      </c>
      <c r="U46" s="10">
        <f t="shared" si="1"/>
        <v>256</v>
      </c>
    </row>
    <row r="47" spans="12:21" ht="12.75">
      <c r="L47" s="4"/>
      <c r="M47" s="4" t="s">
        <v>53</v>
      </c>
      <c r="N47" s="4"/>
      <c r="O47" s="6">
        <v>56</v>
      </c>
      <c r="P47" s="3"/>
      <c r="U47" s="3">
        <f t="shared" si="1"/>
        <v>56</v>
      </c>
    </row>
    <row r="48" spans="12:21" ht="12.75">
      <c r="L48" s="4"/>
      <c r="M48" s="8" t="s">
        <v>63</v>
      </c>
      <c r="N48" s="8"/>
      <c r="O48" s="8"/>
      <c r="P48" s="8"/>
      <c r="Q48" s="8">
        <v>200</v>
      </c>
      <c r="U48" s="10">
        <f t="shared" si="1"/>
        <v>200</v>
      </c>
    </row>
    <row r="49" spans="12:21" ht="12.75">
      <c r="L49" s="4"/>
      <c r="M49" s="8" t="s">
        <v>66</v>
      </c>
      <c r="N49" s="8"/>
      <c r="O49" s="8"/>
      <c r="P49" s="8">
        <v>-61</v>
      </c>
      <c r="Q49" s="8"/>
      <c r="R49" s="8"/>
      <c r="S49" s="8"/>
      <c r="T49" s="8"/>
      <c r="U49" s="10">
        <f t="shared" si="1"/>
        <v>-61</v>
      </c>
    </row>
    <row r="50" spans="12:21" ht="12.75">
      <c r="L50" s="4"/>
      <c r="M50" s="8" t="s">
        <v>67</v>
      </c>
      <c r="N50" s="8"/>
      <c r="O50" s="8"/>
      <c r="P50" s="8">
        <v>-40</v>
      </c>
      <c r="Q50" s="8"/>
      <c r="R50" s="8"/>
      <c r="S50" s="8"/>
      <c r="T50" s="8"/>
      <c r="U50" s="10">
        <f t="shared" si="1"/>
        <v>-40</v>
      </c>
    </row>
    <row r="51" spans="12:21" ht="12.75">
      <c r="L51" s="4"/>
      <c r="M51" s="4"/>
      <c r="N51" s="4"/>
      <c r="O51" s="4"/>
      <c r="U51" s="3">
        <f t="shared" si="1"/>
        <v>0</v>
      </c>
    </row>
    <row r="52" spans="12:21" ht="12.75">
      <c r="L52" s="4"/>
      <c r="M52" s="4"/>
      <c r="N52" s="4"/>
      <c r="O52" s="4"/>
      <c r="U52" s="3">
        <f t="shared" si="1"/>
        <v>0</v>
      </c>
    </row>
    <row r="53" spans="12:21" ht="12.75">
      <c r="L53" s="4"/>
      <c r="M53" s="4"/>
      <c r="N53" s="4"/>
      <c r="O53" s="4"/>
      <c r="U53" s="3">
        <f t="shared" si="1"/>
        <v>0</v>
      </c>
    </row>
    <row r="54" spans="12:21" ht="12.75">
      <c r="L54" s="4"/>
      <c r="M54" s="8" t="s">
        <v>44</v>
      </c>
      <c r="N54" s="9"/>
      <c r="O54" s="9">
        <v>-507</v>
      </c>
      <c r="P54" s="8">
        <v>507</v>
      </c>
      <c r="Q54" s="8"/>
      <c r="R54" s="8"/>
      <c r="S54" s="8"/>
      <c r="T54" s="8"/>
      <c r="U54" s="3">
        <f t="shared" si="1"/>
        <v>0</v>
      </c>
    </row>
    <row r="55" spans="12:21" ht="12.75">
      <c r="L55" s="4"/>
      <c r="M55" s="8" t="s">
        <v>55</v>
      </c>
      <c r="N55" s="9"/>
      <c r="O55" s="9"/>
      <c r="P55" s="8">
        <v>150</v>
      </c>
      <c r="Q55" s="8">
        <v>150</v>
      </c>
      <c r="R55" s="8"/>
      <c r="S55" s="8"/>
      <c r="T55" s="8"/>
      <c r="U55" s="10">
        <f t="shared" si="1"/>
        <v>300</v>
      </c>
    </row>
    <row r="56" spans="12:21" ht="12.75">
      <c r="L56" s="4"/>
      <c r="M56" s="8" t="s">
        <v>56</v>
      </c>
      <c r="N56" s="9"/>
      <c r="O56" s="9"/>
      <c r="P56" s="8">
        <v>280</v>
      </c>
      <c r="Q56" s="8">
        <v>280</v>
      </c>
      <c r="R56" s="8"/>
      <c r="S56" s="8"/>
      <c r="T56" s="8"/>
      <c r="U56" s="10">
        <f t="shared" si="1"/>
        <v>560</v>
      </c>
    </row>
    <row r="57" spans="12:21" ht="12.75">
      <c r="L57" s="4"/>
      <c r="M57" s="8" t="s">
        <v>43</v>
      </c>
      <c r="N57" s="9"/>
      <c r="O57" s="9">
        <v>-280</v>
      </c>
      <c r="P57" s="8">
        <v>280</v>
      </c>
      <c r="Q57" s="8"/>
      <c r="R57" s="8"/>
      <c r="S57" s="8"/>
      <c r="T57" s="8"/>
      <c r="U57" s="3">
        <f t="shared" si="1"/>
        <v>0</v>
      </c>
    </row>
    <row r="58" spans="12:21" ht="12.75">
      <c r="L58" s="4"/>
      <c r="M58" s="8" t="s">
        <v>56</v>
      </c>
      <c r="N58" s="9"/>
      <c r="O58" s="9"/>
      <c r="P58" s="8">
        <v>485</v>
      </c>
      <c r="Q58" s="8">
        <v>485</v>
      </c>
      <c r="R58" s="8"/>
      <c r="S58" s="8"/>
      <c r="T58" s="8"/>
      <c r="U58" s="10">
        <f t="shared" si="1"/>
        <v>970</v>
      </c>
    </row>
    <row r="59" spans="12:21" ht="12.75">
      <c r="L59" s="4"/>
      <c r="M59" s="4" t="s">
        <v>45</v>
      </c>
      <c r="N59" s="4"/>
      <c r="O59" s="6">
        <v>-321</v>
      </c>
      <c r="P59" s="8">
        <v>321</v>
      </c>
      <c r="U59" s="3">
        <f t="shared" si="1"/>
        <v>0</v>
      </c>
    </row>
    <row r="60" spans="12:21" ht="12.75">
      <c r="L60" s="4"/>
      <c r="M60" s="8" t="s">
        <v>64</v>
      </c>
      <c r="N60" s="4"/>
      <c r="O60" s="6"/>
      <c r="P60" s="8">
        <v>-199</v>
      </c>
      <c r="U60" s="10">
        <f t="shared" si="1"/>
        <v>-199</v>
      </c>
    </row>
    <row r="61" spans="12:21" ht="12.75">
      <c r="L61" s="4"/>
      <c r="M61" s="4" t="s">
        <v>51</v>
      </c>
      <c r="N61" s="4"/>
      <c r="O61" s="7">
        <v>-210</v>
      </c>
      <c r="U61" s="3">
        <f t="shared" si="1"/>
        <v>-210</v>
      </c>
    </row>
    <row r="62" spans="12:21" ht="12.75">
      <c r="L62" s="4"/>
      <c r="M62" s="8" t="s">
        <v>65</v>
      </c>
      <c r="N62" s="4"/>
      <c r="O62" s="4"/>
      <c r="P62" s="8">
        <v>375</v>
      </c>
      <c r="Q62">
        <v>375</v>
      </c>
      <c r="U62" s="10">
        <f t="shared" si="1"/>
        <v>750</v>
      </c>
    </row>
    <row r="63" spans="12:21" ht="12.75">
      <c r="L63" s="7"/>
      <c r="M63" s="4"/>
      <c r="N63" s="4"/>
      <c r="O63" s="4"/>
      <c r="U63" s="3">
        <f t="shared" si="1"/>
        <v>0</v>
      </c>
    </row>
    <row r="64" spans="12:21" ht="12.75">
      <c r="L64" s="4"/>
      <c r="M64" s="4"/>
      <c r="N64" s="4"/>
      <c r="O64" s="4"/>
      <c r="U64" s="3">
        <f t="shared" si="1"/>
        <v>0</v>
      </c>
    </row>
    <row r="65" spans="12:21" ht="12.75">
      <c r="L65" s="4"/>
      <c r="M65" s="4"/>
      <c r="N65" s="4"/>
      <c r="O65" s="4"/>
      <c r="U65" s="3">
        <f t="shared" si="1"/>
        <v>0</v>
      </c>
    </row>
    <row r="66" spans="12:21" ht="12.75">
      <c r="L66" s="4"/>
      <c r="M66" s="8" t="s">
        <v>48</v>
      </c>
      <c r="N66" s="8"/>
      <c r="O66" s="16">
        <v>427</v>
      </c>
      <c r="P66" s="8">
        <v>-427</v>
      </c>
      <c r="U66" s="3">
        <f t="shared" si="1"/>
        <v>0</v>
      </c>
    </row>
    <row r="67" spans="12:21" ht="12.75">
      <c r="L67" s="4"/>
      <c r="M67" s="8" t="s">
        <v>49</v>
      </c>
      <c r="N67" s="8"/>
      <c r="O67" s="8">
        <v>550</v>
      </c>
      <c r="P67" s="8">
        <v>-550</v>
      </c>
      <c r="U67" s="3">
        <f t="shared" si="1"/>
        <v>0</v>
      </c>
    </row>
    <row r="68" spans="13:21" ht="12.75">
      <c r="M68" s="8" t="s">
        <v>50</v>
      </c>
      <c r="N68" s="8"/>
      <c r="O68" s="8">
        <v>250</v>
      </c>
      <c r="P68" s="8">
        <v>-250</v>
      </c>
      <c r="U68" s="3">
        <f t="shared" si="1"/>
        <v>0</v>
      </c>
    </row>
    <row r="69" spans="14:22" ht="12.75">
      <c r="N69" s="3">
        <f>SUM(N37:N68)</f>
        <v>5932.799999999999</v>
      </c>
      <c r="O69" s="3">
        <f>SUM(O37:O68)</f>
        <v>17738.3</v>
      </c>
      <c r="P69" s="3">
        <f>SUM(P37:P68)</f>
        <v>15729.499999999993</v>
      </c>
      <c r="Q69" s="3">
        <f>SUM(Q37:Q68)</f>
        <v>21854.800000000007</v>
      </c>
      <c r="R69" s="3">
        <f>SUM(R37:R68)</f>
        <v>12232.499999999998</v>
      </c>
      <c r="S69" s="3">
        <f>SUM(S37:S68)</f>
        <v>1888.5</v>
      </c>
      <c r="T69" s="3">
        <f>SUM(N69:S69)</f>
        <v>75376.4</v>
      </c>
      <c r="U69" s="3">
        <f>+T69-T37</f>
        <v>3748</v>
      </c>
      <c r="V69" s="3">
        <f>SUM(U39:U68)</f>
        <v>3748</v>
      </c>
    </row>
    <row r="70" ht="12.75">
      <c r="U70" s="3">
        <f t="shared" si="1"/>
        <v>0</v>
      </c>
    </row>
    <row r="71" spans="15:21" ht="12.75">
      <c r="O71" s="3">
        <f>SUM(N36,O69)</f>
        <v>23680.3</v>
      </c>
      <c r="U71" s="3"/>
    </row>
    <row r="72" spans="13:21" ht="12.75">
      <c r="M72" t="s">
        <v>54</v>
      </c>
      <c r="O72">
        <v>131</v>
      </c>
      <c r="U72" s="3"/>
    </row>
    <row r="73" spans="15:21" ht="12.75">
      <c r="O73" s="3">
        <f>SUM(O71:O72)</f>
        <v>23811.3</v>
      </c>
      <c r="U73" s="3"/>
    </row>
    <row r="75" ht="12.75">
      <c r="U75" s="3"/>
    </row>
    <row r="76" spans="13:21" ht="12.75">
      <c r="M76" t="s">
        <v>43</v>
      </c>
      <c r="O76" s="3">
        <f>SUM(O57:O58,O8)</f>
        <v>234</v>
      </c>
      <c r="P76" s="3">
        <f>SUM(P57:P58,P8)</f>
        <v>3497</v>
      </c>
      <c r="Q76" s="3">
        <f>SUM(Q57:Q58,Q8)</f>
        <v>2417</v>
      </c>
      <c r="R76" s="3">
        <f>SUM(R57:R58,R8)</f>
        <v>0</v>
      </c>
      <c r="S76" s="3">
        <f>SUM(S57:S58,S8)</f>
        <v>0</v>
      </c>
      <c r="T76" s="3">
        <f>SUM(O76:S76)</f>
        <v>6148</v>
      </c>
      <c r="U76" s="3"/>
    </row>
    <row r="77" spans="13:20" ht="12.75">
      <c r="M77" t="s">
        <v>44</v>
      </c>
      <c r="O77" s="3">
        <f>SUM(O54:O56,O9)</f>
        <v>130</v>
      </c>
      <c r="P77" s="3">
        <f>SUM(P54:P56,P9)</f>
        <v>3216</v>
      </c>
      <c r="Q77" s="3">
        <f>SUM(Q54:Q56,Q9)</f>
        <v>619</v>
      </c>
      <c r="R77" s="3">
        <f>SUM(R54:R56,R9)</f>
        <v>0</v>
      </c>
      <c r="S77" s="3">
        <f>SUM(S54:S56,S9)</f>
        <v>0</v>
      </c>
      <c r="T77" s="3">
        <f>SUM(O77:S77)</f>
        <v>3965</v>
      </c>
    </row>
    <row r="78" spans="15:20" ht="12.75">
      <c r="O78" s="3">
        <f>SUM(O76:O77)</f>
        <v>364</v>
      </c>
      <c r="P78" s="3">
        <f>SUM(P76:P77)</f>
        <v>6713</v>
      </c>
      <c r="Q78" s="3">
        <f>SUM(Q76:Q77)</f>
        <v>3036</v>
      </c>
      <c r="R78" s="3">
        <f>SUM(R76:R77)</f>
        <v>0</v>
      </c>
      <c r="S78" s="3">
        <f>SUM(S76:S77)</f>
        <v>0</v>
      </c>
      <c r="T78" s="3">
        <f>SUM(T76:T77)</f>
        <v>10113</v>
      </c>
    </row>
    <row r="80" spans="14:20" ht="12.75">
      <c r="N80" s="13" t="s">
        <v>57</v>
      </c>
      <c r="O80" s="13" t="s">
        <v>58</v>
      </c>
      <c r="P80" s="13" t="s">
        <v>59</v>
      </c>
      <c r="Q80" s="13" t="s">
        <v>60</v>
      </c>
      <c r="R80" s="13" t="s">
        <v>61</v>
      </c>
      <c r="S80" s="13" t="s">
        <v>62</v>
      </c>
      <c r="T80" s="14" t="s">
        <v>7</v>
      </c>
    </row>
    <row r="81" spans="13:20" ht="12.75">
      <c r="M81" t="s">
        <v>70</v>
      </c>
      <c r="N81" s="3">
        <f>+N36</f>
        <v>5942</v>
      </c>
      <c r="O81" s="3">
        <f>+O36+N81</f>
        <v>23818</v>
      </c>
      <c r="P81" s="3">
        <f>+P36+O81</f>
        <v>39718</v>
      </c>
      <c r="Q81" s="3">
        <f>+Q36+P81</f>
        <v>61818</v>
      </c>
      <c r="R81" s="3">
        <f>+R36+Q81</f>
        <v>81218</v>
      </c>
      <c r="S81" s="3">
        <f>+S36+R81</f>
        <v>86318</v>
      </c>
      <c r="T81" s="3"/>
    </row>
    <row r="82" spans="13:20" ht="12.75">
      <c r="M82" t="s">
        <v>71</v>
      </c>
      <c r="N82" s="3">
        <f>+N69</f>
        <v>5932.799999999999</v>
      </c>
      <c r="O82" s="3">
        <f>+O69+N82</f>
        <v>23671.1</v>
      </c>
      <c r="P82" s="3">
        <f>+P69+O82</f>
        <v>39400.59999999999</v>
      </c>
      <c r="Q82" s="3">
        <f>+Q69+P82</f>
        <v>61255.399999999994</v>
      </c>
      <c r="R82" s="3">
        <f>+R69+Q82</f>
        <v>73487.9</v>
      </c>
      <c r="S82" s="3">
        <f>+S69+R82</f>
        <v>75376.4</v>
      </c>
      <c r="T82" s="3">
        <f>+S81-S82</f>
        <v>10941.600000000006</v>
      </c>
    </row>
  </sheetData>
  <printOptions gridLines="1"/>
  <pageMargins left="0.75" right="0.75" top="0.58" bottom="0.31" header="0.5" footer="0.1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dcterms:created xsi:type="dcterms:W3CDTF">2004-05-26T11:35:59Z</dcterms:created>
  <dcterms:modified xsi:type="dcterms:W3CDTF">2004-05-26T14:06:36Z</dcterms:modified>
  <cp:category/>
  <cp:version/>
  <cp:contentType/>
  <cp:contentStatus/>
</cp:coreProperties>
</file>