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P3" sheetId="1" r:id="rId1"/>
  </sheets>
  <definedNames>
    <definedName name="_xlnm.Print_Area" localSheetId="0">'P3'!$V$41:$AG$106</definedName>
  </definedNames>
  <calcPr fullCalcOnLoad="1"/>
</workbook>
</file>

<file path=xl/sharedStrings.xml><?xml version="1.0" encoding="utf-8"?>
<sst xmlns="http://schemas.openxmlformats.org/spreadsheetml/2006/main" count="142" uniqueCount="79">
  <si>
    <t>RESOURCE</t>
  </si>
  <si>
    <t xml:space="preserve">      FY      2003</t>
  </si>
  <si>
    <t xml:space="preserve">      FY      2004</t>
  </si>
  <si>
    <t xml:space="preserve">      FY      2005</t>
  </si>
  <si>
    <t xml:space="preserve">      FY      2006</t>
  </si>
  <si>
    <t xml:space="preserve">      FY      2007</t>
  </si>
  <si>
    <t xml:space="preserve">      FY      2008</t>
  </si>
  <si>
    <t xml:space="preserve">  TOTAL  </t>
  </si>
  <si>
    <t>41MYATT</t>
  </si>
  <si>
    <t>41TITUS</t>
  </si>
  <si>
    <t>4E</t>
  </si>
  <si>
    <t>B///CB</t>
  </si>
  <si>
    <t>EA//EM</t>
  </si>
  <si>
    <t>EA//SM</t>
  </si>
  <si>
    <t>EC//EM</t>
  </si>
  <si>
    <t>EC//SM</t>
  </si>
  <si>
    <t>EE//AM</t>
  </si>
  <si>
    <t>EE//EM</t>
  </si>
  <si>
    <t>EE//SM</t>
  </si>
  <si>
    <t>EE//TB</t>
  </si>
  <si>
    <t>EM//EM</t>
  </si>
  <si>
    <t>EM//SM</t>
  </si>
  <si>
    <t>EM//TB</t>
  </si>
  <si>
    <t>FC//AM</t>
  </si>
  <si>
    <t>FC//EM</t>
  </si>
  <si>
    <t>ORNL35</t>
  </si>
  <si>
    <t>ORNL41</t>
  </si>
  <si>
    <t>ORNL81</t>
  </si>
  <si>
    <t>ORNLAM</t>
  </si>
  <si>
    <t>ORNLEM</t>
  </si>
  <si>
    <t>ORNLRM</t>
  </si>
  <si>
    <t>R///RM2</t>
  </si>
  <si>
    <t>R///RM3</t>
  </si>
  <si>
    <t>SH//TB</t>
  </si>
  <si>
    <t>BA</t>
  </si>
  <si>
    <t>BO</t>
  </si>
  <si>
    <t>Towers</t>
  </si>
  <si>
    <t>AC power</t>
  </si>
  <si>
    <t>NBI</t>
  </si>
  <si>
    <t>MCWF design analysis increase</t>
  </si>
  <si>
    <t>MC R&amp;D</t>
  </si>
  <si>
    <t>WBS 81</t>
  </si>
  <si>
    <t>WBS 82</t>
  </si>
  <si>
    <t>MCWF</t>
  </si>
  <si>
    <t>VVSA</t>
  </si>
  <si>
    <t>WBS 18 mockups &amp; oversight</t>
  </si>
  <si>
    <t>ECP6</t>
  </si>
  <si>
    <t>BCWR</t>
  </si>
  <si>
    <t>BA VVSA &amp; MCWF</t>
  </si>
  <si>
    <t>Carryover PPPL</t>
  </si>
  <si>
    <t>Carryover ORNL</t>
  </si>
  <si>
    <t>Other</t>
  </si>
  <si>
    <t>DC Cable &amp; design</t>
  </si>
  <si>
    <t>WBS 84</t>
  </si>
  <si>
    <t>mr</t>
  </si>
  <si>
    <t>add'l ports</t>
  </si>
  <si>
    <t>20% increase</t>
  </si>
  <si>
    <t>FY03</t>
  </si>
  <si>
    <t>FY04</t>
  </si>
  <si>
    <t>FY05</t>
  </si>
  <si>
    <t>FY06</t>
  </si>
  <si>
    <t>FY07</t>
  </si>
  <si>
    <t>FY08</t>
  </si>
  <si>
    <t>Crane upgrade</t>
  </si>
  <si>
    <t>full size mockup &amp; design</t>
  </si>
  <si>
    <t>MC production winding</t>
  </si>
  <si>
    <t>prototype winding</t>
  </si>
  <si>
    <t>other</t>
  </si>
  <si>
    <t>mcwf</t>
  </si>
  <si>
    <t>vvsa</t>
  </si>
  <si>
    <t>cum BA</t>
  </si>
  <si>
    <t>cumBO</t>
  </si>
  <si>
    <t>contingency</t>
  </si>
  <si>
    <t>Contingency</t>
  </si>
  <si>
    <t>BA PMB</t>
  </si>
  <si>
    <t>Total BA</t>
  </si>
  <si>
    <r>
      <t>BO</t>
    </r>
    <r>
      <rPr>
        <sz val="8"/>
        <rFont val="Arial"/>
        <family val="2"/>
      </rPr>
      <t xml:space="preserve"> (ECP-6 plus future changes)</t>
    </r>
  </si>
  <si>
    <t>BO (ECP-6)</t>
  </si>
  <si>
    <t>FY02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</si>
</sst>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14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9.25"/>
      <name val="Arial"/>
      <family val="2"/>
    </font>
    <font>
      <sz val="16.5"/>
      <name val="Arial"/>
      <family val="2"/>
    </font>
    <font>
      <sz val="14"/>
      <name val="Arial"/>
      <family val="2"/>
    </font>
    <font>
      <sz val="18.75"/>
      <name val="Arial"/>
      <family val="2"/>
    </font>
    <font>
      <b/>
      <sz val="16.5"/>
      <name val="Arial"/>
      <family val="2"/>
    </font>
    <font>
      <sz val="18.75"/>
      <color indexed="1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0" borderId="0" xfId="15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  <xf numFmtId="165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2" borderId="0" xfId="15" applyNumberFormat="1" applyFont="1" applyFill="1" applyAlignment="1">
      <alignment/>
    </xf>
    <xf numFmtId="165" fontId="4" fillId="0" borderId="0" xfId="15" applyNumberFormat="1" applyFont="1" applyAlignment="1">
      <alignment/>
    </xf>
    <xf numFmtId="165" fontId="4" fillId="3" borderId="0" xfId="15" applyNumberFormat="1" applyFont="1" applyFill="1" applyAlignment="1">
      <alignment/>
    </xf>
    <xf numFmtId="0" fontId="4" fillId="3" borderId="0" xfId="0" applyFont="1" applyFill="1" applyAlignment="1">
      <alignment/>
    </xf>
    <xf numFmtId="165" fontId="0" fillId="4" borderId="0" xfId="15" applyNumberFormat="1" applyFill="1" applyAlignment="1">
      <alignment/>
    </xf>
    <xf numFmtId="165" fontId="0" fillId="4" borderId="0" xfId="15" applyNumberFormat="1" applyFont="1" applyFill="1" applyAlignment="1">
      <alignment/>
    </xf>
    <xf numFmtId="165" fontId="4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77"/>
          <c:w val="0.92825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'P3'!$L$39</c:f>
              <c:strCache>
                <c:ptCount val="1"/>
                <c:pt idx="0">
                  <c:v>BO (ECP-6)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'P3'!$M$37:$S$37</c:f>
              <c:strCache/>
            </c:strRef>
          </c:cat>
          <c:val>
            <c:numRef>
              <c:f>'P3'!$M$39:$S$39</c:f>
              <c:numCache/>
            </c:numRef>
          </c:val>
          <c:smooth val="0"/>
        </c:ser>
        <c:ser>
          <c:idx val="3"/>
          <c:order val="1"/>
          <c:tx>
            <c:strRef>
              <c:f>'P3'!$L$38</c:f>
              <c:strCache>
                <c:ptCount val="1"/>
                <c:pt idx="0">
                  <c:v>BA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'P3'!$M$37:$S$37</c:f>
              <c:strCache/>
            </c:strRef>
          </c:cat>
          <c:val>
            <c:numRef>
              <c:f>'P3'!$M$38:$S$38</c:f>
              <c:numCache/>
            </c:numRef>
          </c:val>
          <c:smooth val="0"/>
        </c:ser>
        <c:axId val="3361656"/>
        <c:axId val="30254905"/>
      </c:lineChart>
      <c:catAx>
        <c:axId val="33616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254905"/>
        <c:crosses val="autoZero"/>
        <c:auto val="1"/>
        <c:lblOffset val="100"/>
        <c:noMultiLvlLbl val="0"/>
      </c:catAx>
      <c:valAx>
        <c:axId val="30254905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$K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out"/>
        <c:tickLblPos val="nextTo"/>
        <c:crossAx val="33616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0.18875</cdr:x>
      <cdr:y>0.138</cdr:y>
    </cdr:from>
    <cdr:to>
      <cdr:x>0.9275</cdr:x>
      <cdr:y>0.82775</cdr:y>
    </cdr:to>
    <cdr:sp>
      <cdr:nvSpPr>
        <cdr:cNvPr id="1" name="Polygon 1"/>
        <cdr:cNvSpPr>
          <a:spLocks/>
        </cdr:cNvSpPr>
      </cdr:nvSpPr>
      <cdr:spPr>
        <a:xfrm>
          <a:off x="1266825" y="800100"/>
          <a:ext cx="4962525" cy="4038600"/>
        </a:xfrm>
        <a:custGeom>
          <a:pathLst>
            <a:path h="3782049" w="4831080">
              <a:moveTo>
                <a:pt x="4831080" y="0"/>
              </a:moveTo>
              <a:lnTo>
                <a:pt x="4023360" y="0"/>
              </a:lnTo>
              <a:lnTo>
                <a:pt x="4023360" y="251628"/>
              </a:lnTo>
              <a:lnTo>
                <a:pt x="3215640" y="251628"/>
              </a:lnTo>
              <a:lnTo>
                <a:pt x="3215640" y="1197140"/>
              </a:lnTo>
              <a:lnTo>
                <a:pt x="2415540" y="1197140"/>
              </a:lnTo>
              <a:lnTo>
                <a:pt x="2415540" y="2257029"/>
              </a:lnTo>
              <a:lnTo>
                <a:pt x="1607820" y="2257029"/>
              </a:lnTo>
              <a:lnTo>
                <a:pt x="1607820" y="3019539"/>
              </a:lnTo>
              <a:lnTo>
                <a:pt x="800100" y="3019539"/>
              </a:lnTo>
              <a:lnTo>
                <a:pt x="800100" y="3782049"/>
              </a:lnTo>
              <a:lnTo>
                <a:pt x="0" y="378204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0.19375</cdr:x>
      <cdr:y>0.75575</cdr:y>
    </cdr:from>
    <cdr:to>
      <cdr:x>0.28175</cdr:x>
      <cdr:y>0.8145</cdr:y>
    </cdr:to>
    <cdr:sp>
      <cdr:nvSpPr>
        <cdr:cNvPr id="2" name="TextBox 2"/>
        <cdr:cNvSpPr txBox="1">
          <a:spLocks noChangeArrowheads="1"/>
        </cdr:cNvSpPr>
      </cdr:nvSpPr>
      <cdr:spPr>
        <a:xfrm>
          <a:off x="1295400" y="4419600"/>
          <a:ext cx="590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latin typeface="Arial"/>
              <a:ea typeface="Arial"/>
              <a:cs typeface="Arial"/>
            </a:rPr>
            <a:t>$7.9</a:t>
          </a:r>
        </a:p>
      </cdr:txBody>
    </cdr:sp>
  </cdr:relSizeAnchor>
  <cdr:relSizeAnchor xmlns:cdr="http://schemas.openxmlformats.org/drawingml/2006/chartDrawing">
    <cdr:from>
      <cdr:x>0.42625</cdr:x>
      <cdr:y>0.48975</cdr:y>
    </cdr:from>
    <cdr:to>
      <cdr:x>0.53975</cdr:x>
      <cdr:y>0.555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0" y="2857500"/>
          <a:ext cx="762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latin typeface="Arial"/>
              <a:ea typeface="Arial"/>
              <a:cs typeface="Arial"/>
            </a:rPr>
            <a:t>$39.7</a:t>
          </a:r>
        </a:p>
      </cdr:txBody>
    </cdr:sp>
  </cdr:relSizeAnchor>
  <cdr:relSizeAnchor xmlns:cdr="http://schemas.openxmlformats.org/drawingml/2006/chartDrawing">
    <cdr:from>
      <cdr:x>0.2955</cdr:x>
      <cdr:y>0.62375</cdr:y>
    </cdr:from>
    <cdr:to>
      <cdr:x>0.409</cdr:x>
      <cdr:y>0.689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3638550"/>
          <a:ext cx="762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latin typeface="Arial"/>
              <a:ea typeface="Arial"/>
              <a:cs typeface="Arial"/>
            </a:rPr>
            <a:t>$23.8</a:t>
          </a:r>
        </a:p>
      </cdr:txBody>
    </cdr:sp>
  </cdr:relSizeAnchor>
  <cdr:relSizeAnchor xmlns:cdr="http://schemas.openxmlformats.org/drawingml/2006/chartDrawing">
    <cdr:from>
      <cdr:x>0.55075</cdr:x>
      <cdr:y>0.28475</cdr:y>
    </cdr:from>
    <cdr:to>
      <cdr:x>0.66425</cdr:x>
      <cdr:y>0.35</cdr:y>
    </cdr:to>
    <cdr:sp>
      <cdr:nvSpPr>
        <cdr:cNvPr id="5" name="TextBox 5"/>
        <cdr:cNvSpPr txBox="1">
          <a:spLocks noChangeArrowheads="1"/>
        </cdr:cNvSpPr>
      </cdr:nvSpPr>
      <cdr:spPr>
        <a:xfrm>
          <a:off x="3695700" y="1657350"/>
          <a:ext cx="762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latin typeface="Arial"/>
              <a:ea typeface="Arial"/>
              <a:cs typeface="Arial"/>
            </a:rPr>
            <a:t>$61.8</a:t>
          </a:r>
        </a:p>
      </cdr:txBody>
    </cdr:sp>
  </cdr:relSizeAnchor>
  <cdr:relSizeAnchor xmlns:cdr="http://schemas.openxmlformats.org/drawingml/2006/chartDrawing">
    <cdr:from>
      <cdr:x>0.81775</cdr:x>
      <cdr:y>0.071</cdr:y>
    </cdr:from>
    <cdr:to>
      <cdr:x>0.93125</cdr:x>
      <cdr:y>0.13625</cdr:y>
    </cdr:to>
    <cdr:sp>
      <cdr:nvSpPr>
        <cdr:cNvPr id="6" name="TextBox 6"/>
        <cdr:cNvSpPr txBox="1">
          <a:spLocks noChangeArrowheads="1"/>
        </cdr:cNvSpPr>
      </cdr:nvSpPr>
      <cdr:spPr>
        <a:xfrm>
          <a:off x="5486400" y="409575"/>
          <a:ext cx="762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latin typeface="Arial"/>
              <a:ea typeface="Arial"/>
              <a:cs typeface="Arial"/>
            </a:rPr>
            <a:t>$86.3</a:t>
          </a:r>
        </a:p>
      </cdr:txBody>
    </cdr:sp>
  </cdr:relSizeAnchor>
  <cdr:relSizeAnchor xmlns:cdr="http://schemas.openxmlformats.org/drawingml/2006/chartDrawing">
    <cdr:from>
      <cdr:x>0.67425</cdr:x>
      <cdr:y>0.1225</cdr:y>
    </cdr:from>
    <cdr:to>
      <cdr:x>0.78775</cdr:x>
      <cdr:y>0.18775</cdr:y>
    </cdr:to>
    <cdr:sp>
      <cdr:nvSpPr>
        <cdr:cNvPr id="7" name="TextBox 7"/>
        <cdr:cNvSpPr txBox="1">
          <a:spLocks noChangeArrowheads="1"/>
        </cdr:cNvSpPr>
      </cdr:nvSpPr>
      <cdr:spPr>
        <a:xfrm>
          <a:off x="4524375" y="714375"/>
          <a:ext cx="762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latin typeface="Arial"/>
              <a:ea typeface="Arial"/>
              <a:cs typeface="Arial"/>
            </a:rPr>
            <a:t>$81.2</a:t>
          </a:r>
        </a:p>
      </cdr:txBody>
    </cdr:sp>
  </cdr:relSizeAnchor>
  <cdr:relSizeAnchor xmlns:cdr="http://schemas.openxmlformats.org/drawingml/2006/chartDrawing">
    <cdr:from>
      <cdr:x>0.31525</cdr:x>
      <cdr:y>0.82775</cdr:y>
    </cdr:from>
    <cdr:to>
      <cdr:x>0.40025</cdr:x>
      <cdr:y>0.88475</cdr:y>
    </cdr:to>
    <cdr:sp>
      <cdr:nvSpPr>
        <cdr:cNvPr id="8" name="TextBox 8"/>
        <cdr:cNvSpPr txBox="1">
          <a:spLocks noChangeArrowheads="1"/>
        </cdr:cNvSpPr>
      </cdr:nvSpPr>
      <cdr:spPr>
        <a:xfrm>
          <a:off x="2114550" y="4838700"/>
          <a:ext cx="571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$5.9</a:t>
          </a:r>
        </a:p>
      </cdr:txBody>
    </cdr:sp>
  </cdr:relSizeAnchor>
  <cdr:relSizeAnchor xmlns:cdr="http://schemas.openxmlformats.org/drawingml/2006/chartDrawing">
    <cdr:from>
      <cdr:x>0.41825</cdr:x>
      <cdr:y>0.707</cdr:y>
    </cdr:from>
    <cdr:to>
      <cdr:x>0.52325</cdr:x>
      <cdr:y>0.764</cdr:y>
    </cdr:to>
    <cdr:sp>
      <cdr:nvSpPr>
        <cdr:cNvPr id="9" name="TextBox 9"/>
        <cdr:cNvSpPr txBox="1">
          <a:spLocks noChangeArrowheads="1"/>
        </cdr:cNvSpPr>
      </cdr:nvSpPr>
      <cdr:spPr>
        <a:xfrm>
          <a:off x="2800350" y="4133850"/>
          <a:ext cx="704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$21.2</a:t>
          </a:r>
        </a:p>
      </cdr:txBody>
    </cdr:sp>
  </cdr:relSizeAnchor>
  <cdr:relSizeAnchor xmlns:cdr="http://schemas.openxmlformats.org/drawingml/2006/chartDrawing">
    <cdr:from>
      <cdr:x>0.7905</cdr:x>
      <cdr:y>0.2965</cdr:y>
    </cdr:from>
    <cdr:to>
      <cdr:x>0.8955</cdr:x>
      <cdr:y>0.3535</cdr:y>
    </cdr:to>
    <cdr:sp>
      <cdr:nvSpPr>
        <cdr:cNvPr id="10" name="TextBox 10"/>
        <cdr:cNvSpPr txBox="1">
          <a:spLocks noChangeArrowheads="1"/>
        </cdr:cNvSpPr>
      </cdr:nvSpPr>
      <cdr:spPr>
        <a:xfrm>
          <a:off x="5305425" y="1733550"/>
          <a:ext cx="704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$69.7</a:t>
          </a:r>
        </a:p>
      </cdr:txBody>
    </cdr:sp>
  </cdr:relSizeAnchor>
  <cdr:relSizeAnchor xmlns:cdr="http://schemas.openxmlformats.org/drawingml/2006/chartDrawing">
    <cdr:from>
      <cdr:x>0.675</cdr:x>
      <cdr:y>0.397</cdr:y>
    </cdr:from>
    <cdr:to>
      <cdr:x>0.78</cdr:x>
      <cdr:y>0.454</cdr:y>
    </cdr:to>
    <cdr:sp>
      <cdr:nvSpPr>
        <cdr:cNvPr id="11" name="TextBox 11"/>
        <cdr:cNvSpPr txBox="1">
          <a:spLocks noChangeArrowheads="1"/>
        </cdr:cNvSpPr>
      </cdr:nvSpPr>
      <cdr:spPr>
        <a:xfrm>
          <a:off x="4524375" y="2314575"/>
          <a:ext cx="704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$57.5</a:t>
          </a:r>
        </a:p>
      </cdr:txBody>
    </cdr:sp>
  </cdr:relSizeAnchor>
  <cdr:relSizeAnchor xmlns:cdr="http://schemas.openxmlformats.org/drawingml/2006/chartDrawing">
    <cdr:from>
      <cdr:x>0.55075</cdr:x>
      <cdr:y>0.56575</cdr:y>
    </cdr:from>
    <cdr:to>
      <cdr:x>0.65575</cdr:x>
      <cdr:y>0.62275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695700" y="3305175"/>
          <a:ext cx="704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$37.1</a:t>
          </a:r>
        </a:p>
      </cdr:txBody>
    </cdr:sp>
  </cdr:relSizeAnchor>
  <cdr:relSizeAnchor xmlns:cdr="http://schemas.openxmlformats.org/drawingml/2006/chartDrawing">
    <cdr:from>
      <cdr:x>0.88025</cdr:x>
      <cdr:y>0.20175</cdr:y>
    </cdr:from>
    <cdr:to>
      <cdr:x>0.98525</cdr:x>
      <cdr:y>0.25875</cdr:y>
    </cdr:to>
    <cdr:sp>
      <cdr:nvSpPr>
        <cdr:cNvPr id="13" name="TextBox 13"/>
        <cdr:cNvSpPr txBox="1">
          <a:spLocks noChangeArrowheads="1"/>
        </cdr:cNvSpPr>
      </cdr:nvSpPr>
      <cdr:spPr>
        <a:xfrm>
          <a:off x="5905500" y="1171575"/>
          <a:ext cx="704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$71.6</a:t>
          </a:r>
        </a:p>
      </cdr:txBody>
    </cdr:sp>
  </cdr:relSizeAnchor>
  <cdr:relSizeAnchor xmlns:cdr="http://schemas.openxmlformats.org/drawingml/2006/chartDrawing">
    <cdr:from>
      <cdr:x>0.2195</cdr:x>
      <cdr:y>0.37975</cdr:y>
    </cdr:from>
    <cdr:to>
      <cdr:x>0.4565</cdr:x>
      <cdr:y>0.44325</cdr:y>
    </cdr:to>
    <cdr:sp>
      <cdr:nvSpPr>
        <cdr:cNvPr id="14" name="TextBox 15"/>
        <cdr:cNvSpPr txBox="1">
          <a:spLocks noChangeArrowheads="1"/>
        </cdr:cNvSpPr>
      </cdr:nvSpPr>
      <cdr:spPr>
        <a:xfrm>
          <a:off x="1466850" y="2219325"/>
          <a:ext cx="1590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BA (Funding)</a:t>
          </a:r>
        </a:p>
      </cdr:txBody>
    </cdr:sp>
  </cdr:relSizeAnchor>
  <cdr:relSizeAnchor xmlns:cdr="http://schemas.openxmlformats.org/drawingml/2006/chartDrawing">
    <cdr:from>
      <cdr:x>0.65525</cdr:x>
      <cdr:y>0.48425</cdr:y>
    </cdr:from>
    <cdr:to>
      <cdr:x>0.844</cdr:x>
      <cdr:y>0.54775</cdr:y>
    </cdr:to>
    <cdr:sp>
      <cdr:nvSpPr>
        <cdr:cNvPr id="15" name="TextBox 16"/>
        <cdr:cNvSpPr txBox="1">
          <a:spLocks noChangeArrowheads="1"/>
        </cdr:cNvSpPr>
      </cdr:nvSpPr>
      <cdr:spPr>
        <a:xfrm>
          <a:off x="4391025" y="282892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BO (PMB)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295275</xdr:colOff>
      <xdr:row>40</xdr:row>
      <xdr:rowOff>76200</xdr:rowOff>
    </xdr:from>
    <xdr:to>
      <xdr:col>32</xdr:col>
      <xdr:colOff>228600</xdr:colOff>
      <xdr:row>105</xdr:row>
      <xdr:rowOff>95250</xdr:rowOff>
    </xdr:to>
    <xdr:graphicFrame>
      <xdr:nvGraphicFramePr>
        <xdr:cNvPr id="1" name="Chart 217"/>
        <xdr:cNvGraphicFramePr/>
      </xdr:nvGraphicFramePr>
      <xdr:xfrm>
        <a:off x="16621125" y="6553200"/>
        <a:ext cx="67151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22</xdr:col>
      <xdr:colOff>542925</xdr:colOff>
      <xdr:row>110</xdr:row>
      <xdr:rowOff>104775</xdr:rowOff>
    </xdr:from>
    <xdr:ext cx="76200" cy="200025"/>
    <xdr:sp>
      <xdr:nvSpPr>
        <xdr:cNvPr id="2" name="TextBox 219"/>
        <xdr:cNvSpPr txBox="1">
          <a:spLocks noChangeArrowheads="1"/>
        </xdr:cNvSpPr>
      </xdr:nvSpPr>
      <xdr:spPr>
        <a:xfrm>
          <a:off x="17554575" y="1322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552450</xdr:colOff>
      <xdr:row>53</xdr:row>
      <xdr:rowOff>47625</xdr:rowOff>
    </xdr:from>
    <xdr:ext cx="1571625" cy="361950"/>
    <xdr:sp>
      <xdr:nvSpPr>
        <xdr:cNvPr id="3" name="TextBox 231"/>
        <xdr:cNvSpPr txBox="1">
          <a:spLocks noChangeArrowheads="1"/>
        </xdr:cNvSpPr>
      </xdr:nvSpPr>
      <xdr:spPr>
        <a:xfrm>
          <a:off x="23660100" y="8629650"/>
          <a:ext cx="1571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BA (Funding)</a:t>
          </a:r>
        </a:p>
      </xdr:txBody>
    </xdr:sp>
    <xdr:clientData/>
  </xdr:oneCellAnchor>
  <xdr:oneCellAnchor>
    <xdr:from>
      <xdr:col>32</xdr:col>
      <xdr:colOff>495300</xdr:colOff>
      <xdr:row>63</xdr:row>
      <xdr:rowOff>9525</xdr:rowOff>
    </xdr:from>
    <xdr:ext cx="1247775" cy="361950"/>
    <xdr:sp>
      <xdr:nvSpPr>
        <xdr:cNvPr id="4" name="TextBox 235"/>
        <xdr:cNvSpPr txBox="1">
          <a:spLocks noChangeArrowheads="1"/>
        </xdr:cNvSpPr>
      </xdr:nvSpPr>
      <xdr:spPr>
        <a:xfrm>
          <a:off x="23602950" y="10210800"/>
          <a:ext cx="1247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BO (PMB)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="125" zoomScaleNormal="125" workbookViewId="0" topLeftCell="V41">
      <selection activeCell="AI47" sqref="AI47"/>
    </sheetView>
  </sheetViews>
  <sheetFormatPr defaultColWidth="9.140625" defaultRowHeight="12.75"/>
  <cols>
    <col min="1" max="1" width="5.421875" style="0" bestFit="1" customWidth="1"/>
    <col min="2" max="2" width="11.57421875" style="0" bestFit="1" customWidth="1"/>
    <col min="3" max="8" width="14.7109375" style="1" bestFit="1" customWidth="1"/>
    <col min="9" max="9" width="10.421875" style="1" bestFit="1" customWidth="1"/>
    <col min="10" max="10" width="9.7109375" style="1" customWidth="1"/>
    <col min="13" max="13" width="21.421875" style="0" customWidth="1"/>
    <col min="14" max="14" width="9.421875" style="0" bestFit="1" customWidth="1"/>
    <col min="15" max="16" width="10.421875" style="0" bestFit="1" customWidth="1"/>
    <col min="17" max="18" width="10.28125" style="0" bestFit="1" customWidth="1"/>
    <col min="19" max="19" width="9.28125" style="0" bestFit="1" customWidth="1"/>
    <col min="20" max="20" width="10.421875" style="0" bestFit="1" customWidth="1"/>
    <col min="22" max="22" width="10.28125" style="0" bestFit="1" customWidth="1"/>
  </cols>
  <sheetData>
    <row r="1" spans="1:20" ht="12.75">
      <c r="A1" t="s">
        <v>47</v>
      </c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L1" t="s">
        <v>46</v>
      </c>
      <c r="M1" t="s">
        <v>0</v>
      </c>
      <c r="N1" s="11" t="s">
        <v>57</v>
      </c>
      <c r="O1" s="11" t="s">
        <v>58</v>
      </c>
      <c r="P1" s="11" t="s">
        <v>59</v>
      </c>
      <c r="Q1" s="11" t="s">
        <v>60</v>
      </c>
      <c r="R1" s="11" t="s">
        <v>61</v>
      </c>
      <c r="S1" s="11" t="s">
        <v>62</v>
      </c>
      <c r="T1" t="s">
        <v>7</v>
      </c>
    </row>
    <row r="2" spans="2:20" ht="12.75">
      <c r="B2">
        <v>35</v>
      </c>
      <c r="D2" s="1">
        <v>125.5</v>
      </c>
      <c r="E2" s="1">
        <v>212.1</v>
      </c>
      <c r="F2" s="1">
        <v>184.4</v>
      </c>
      <c r="G2" s="1">
        <v>69.1</v>
      </c>
      <c r="H2" s="1">
        <v>20.1</v>
      </c>
      <c r="I2" s="1">
        <v>611.1</v>
      </c>
      <c r="M2">
        <v>35</v>
      </c>
      <c r="N2" s="2"/>
      <c r="O2" s="2">
        <v>125.7</v>
      </c>
      <c r="P2" s="2">
        <v>212.1</v>
      </c>
      <c r="Q2" s="2">
        <v>184.2</v>
      </c>
      <c r="R2" s="2">
        <v>69.1</v>
      </c>
      <c r="S2" s="2">
        <v>20.1</v>
      </c>
      <c r="T2" s="2">
        <f>SUM(N2:S2)</f>
        <v>611.2</v>
      </c>
    </row>
    <row r="3" spans="2:20" ht="12.75">
      <c r="B3">
        <v>37</v>
      </c>
      <c r="D3" s="1">
        <v>0.4</v>
      </c>
      <c r="I3" s="1">
        <v>0.4</v>
      </c>
      <c r="M3">
        <v>37</v>
      </c>
      <c r="N3" s="2"/>
      <c r="O3" s="2">
        <v>0.4</v>
      </c>
      <c r="P3" s="2"/>
      <c r="Q3" s="2"/>
      <c r="R3" s="2"/>
      <c r="S3" s="2"/>
      <c r="T3" s="2">
        <f aca="true" t="shared" si="0" ref="T3:T34">SUM(N3:S3)</f>
        <v>0.4</v>
      </c>
    </row>
    <row r="4" spans="2:24" ht="12.75">
      <c r="B4">
        <v>41</v>
      </c>
      <c r="C4" s="1">
        <v>1029.5</v>
      </c>
      <c r="D4" s="1">
        <v>4491.7</v>
      </c>
      <c r="E4" s="1">
        <v>2404.5</v>
      </c>
      <c r="F4" s="1">
        <v>4453.7</v>
      </c>
      <c r="G4" s="1">
        <v>2902.3</v>
      </c>
      <c r="I4" s="1">
        <v>15281.7</v>
      </c>
      <c r="M4">
        <v>41</v>
      </c>
      <c r="N4" s="2">
        <v>1029.5</v>
      </c>
      <c r="O4" s="2">
        <v>4074</v>
      </c>
      <c r="P4" s="2">
        <v>2257.2</v>
      </c>
      <c r="Q4" s="2">
        <v>4664.4</v>
      </c>
      <c r="R4" s="2">
        <v>2903.9</v>
      </c>
      <c r="S4" s="2"/>
      <c r="T4" s="2">
        <f t="shared" si="0"/>
        <v>14928.999999999998</v>
      </c>
      <c r="V4" s="15">
        <v>15245</v>
      </c>
      <c r="W4" s="3">
        <f>SUM(V4,V9)</f>
        <v>24562</v>
      </c>
      <c r="X4" s="3">
        <f>SUM(N4:S4,N7:S9)</f>
        <v>24561.799999999996</v>
      </c>
    </row>
    <row r="5" spans="2:20" ht="12.75">
      <c r="B5" t="s">
        <v>8</v>
      </c>
      <c r="D5" s="1">
        <v>90.3</v>
      </c>
      <c r="I5" s="1">
        <v>90.3</v>
      </c>
      <c r="M5" t="s">
        <v>8</v>
      </c>
      <c r="N5" s="2"/>
      <c r="O5" s="2">
        <v>101.5</v>
      </c>
      <c r="P5" s="2"/>
      <c r="Q5" s="2"/>
      <c r="R5" s="2"/>
      <c r="S5" s="2"/>
      <c r="T5" s="2">
        <f t="shared" si="0"/>
        <v>101.5</v>
      </c>
    </row>
    <row r="6" spans="2:20" ht="12.75">
      <c r="B6" t="s">
        <v>9</v>
      </c>
      <c r="D6" s="1">
        <v>61.7</v>
      </c>
      <c r="I6" s="1">
        <v>61.7</v>
      </c>
      <c r="M6" t="s">
        <v>9</v>
      </c>
      <c r="N6" s="2"/>
      <c r="O6" s="2">
        <v>50.6</v>
      </c>
      <c r="P6" s="2"/>
      <c r="Q6" s="2"/>
      <c r="R6" s="2"/>
      <c r="S6" s="2"/>
      <c r="T6" s="2">
        <f t="shared" si="0"/>
        <v>50.6</v>
      </c>
    </row>
    <row r="7" spans="2:20" ht="12.75">
      <c r="B7" t="s">
        <v>10</v>
      </c>
      <c r="D7" s="1">
        <v>809.8</v>
      </c>
      <c r="E7" s="1">
        <v>5114.6</v>
      </c>
      <c r="F7" s="1">
        <v>3229.1</v>
      </c>
      <c r="G7" s="1">
        <v>139.8</v>
      </c>
      <c r="I7" s="1">
        <v>9293.3</v>
      </c>
      <c r="M7" t="s">
        <v>10</v>
      </c>
      <c r="N7" s="2"/>
      <c r="O7" s="2">
        <v>0</v>
      </c>
      <c r="P7" s="2">
        <f>119+48</f>
        <v>167</v>
      </c>
      <c r="Q7" s="2">
        <f>995+48</f>
        <v>1043</v>
      </c>
      <c r="R7" s="2">
        <v>139.8</v>
      </c>
      <c r="S7" s="2"/>
      <c r="T7" s="2">
        <f t="shared" si="0"/>
        <v>1349.8</v>
      </c>
    </row>
    <row r="8" spans="13:20" ht="12.75">
      <c r="M8" t="s">
        <v>68</v>
      </c>
      <c r="N8" s="2"/>
      <c r="O8" s="2">
        <v>514</v>
      </c>
      <c r="P8" s="2">
        <f>2780-48</f>
        <v>2732</v>
      </c>
      <c r="Q8" s="15">
        <f>1980-48</f>
        <v>1932</v>
      </c>
      <c r="R8" s="2"/>
      <c r="S8" s="2"/>
      <c r="T8" s="2">
        <f t="shared" si="0"/>
        <v>5178</v>
      </c>
    </row>
    <row r="9" spans="13:22" ht="12.75">
      <c r="M9" t="s">
        <v>69</v>
      </c>
      <c r="N9" s="2"/>
      <c r="O9" s="2">
        <v>637</v>
      </c>
      <c r="P9" s="2">
        <v>2279</v>
      </c>
      <c r="Q9" s="2">
        <v>189</v>
      </c>
      <c r="R9" s="2"/>
      <c r="S9" s="2"/>
      <c r="T9" s="2">
        <f t="shared" si="0"/>
        <v>3105</v>
      </c>
      <c r="U9" s="3">
        <f>SUM(O8:Q9)</f>
        <v>8283</v>
      </c>
      <c r="V9">
        <v>9317</v>
      </c>
    </row>
    <row r="10" spans="2:20" ht="12.75">
      <c r="B10">
        <v>54</v>
      </c>
      <c r="D10" s="1">
        <v>265.9</v>
      </c>
      <c r="E10" s="1">
        <v>215</v>
      </c>
      <c r="F10" s="1">
        <v>214.6</v>
      </c>
      <c r="G10" s="1">
        <v>227.1</v>
      </c>
      <c r="I10" s="1">
        <v>922.6</v>
      </c>
      <c r="M10">
        <v>54</v>
      </c>
      <c r="N10" s="2"/>
      <c r="O10" s="2">
        <v>265.9</v>
      </c>
      <c r="P10" s="2">
        <v>215</v>
      </c>
      <c r="Q10" s="2">
        <v>214.6</v>
      </c>
      <c r="R10" s="2">
        <v>227.1</v>
      </c>
      <c r="S10" s="2"/>
      <c r="T10" s="2">
        <f t="shared" si="0"/>
        <v>922.6</v>
      </c>
    </row>
    <row r="11" spans="2:20" ht="12.75">
      <c r="B11">
        <v>81</v>
      </c>
      <c r="C11" s="1">
        <v>3743.9</v>
      </c>
      <c r="I11" s="1">
        <v>3743.9</v>
      </c>
      <c r="M11">
        <v>81</v>
      </c>
      <c r="N11" s="2">
        <v>3732</v>
      </c>
      <c r="O11" s="2"/>
      <c r="P11" s="2"/>
      <c r="Q11" s="2"/>
      <c r="R11" s="2"/>
      <c r="S11" s="2"/>
      <c r="T11" s="2">
        <f t="shared" si="0"/>
        <v>3732</v>
      </c>
    </row>
    <row r="12" spans="2:20" ht="12.75">
      <c r="B12" t="s">
        <v>11</v>
      </c>
      <c r="D12" s="1">
        <v>28.3</v>
      </c>
      <c r="E12" s="1">
        <v>29</v>
      </c>
      <c r="F12" s="1">
        <v>14.7</v>
      </c>
      <c r="G12" s="1">
        <v>4.1</v>
      </c>
      <c r="I12" s="1">
        <v>76</v>
      </c>
      <c r="M12" t="s">
        <v>11</v>
      </c>
      <c r="N12" s="2"/>
      <c r="O12" s="2">
        <v>28.3</v>
      </c>
      <c r="P12" s="2">
        <v>29</v>
      </c>
      <c r="Q12" s="2">
        <v>14.7</v>
      </c>
      <c r="R12" s="2">
        <v>4.1</v>
      </c>
      <c r="S12" s="2"/>
      <c r="T12" s="2">
        <f t="shared" si="0"/>
        <v>76.1</v>
      </c>
    </row>
    <row r="13" spans="2:20" ht="12.75">
      <c r="B13" t="s">
        <v>12</v>
      </c>
      <c r="D13" s="1">
        <v>1893.3</v>
      </c>
      <c r="E13" s="1">
        <v>1536.6</v>
      </c>
      <c r="F13" s="1">
        <v>1217.7</v>
      </c>
      <c r="G13" s="1">
        <v>596.3</v>
      </c>
      <c r="H13" s="1">
        <v>191.1</v>
      </c>
      <c r="I13" s="1">
        <v>5435</v>
      </c>
      <c r="M13" t="s">
        <v>12</v>
      </c>
      <c r="N13" s="2"/>
      <c r="O13" s="2">
        <v>2128</v>
      </c>
      <c r="P13" s="2">
        <v>1308</v>
      </c>
      <c r="Q13" s="2">
        <v>1208.9</v>
      </c>
      <c r="R13" s="2">
        <v>596.3</v>
      </c>
      <c r="S13" s="2">
        <v>191.1</v>
      </c>
      <c r="T13" s="2">
        <f t="shared" si="0"/>
        <v>5432.3</v>
      </c>
    </row>
    <row r="14" spans="2:20" ht="12.75">
      <c r="B14" t="s">
        <v>13</v>
      </c>
      <c r="D14" s="1">
        <v>585.6</v>
      </c>
      <c r="E14" s="1">
        <v>638.6</v>
      </c>
      <c r="F14" s="1">
        <v>746.6</v>
      </c>
      <c r="G14" s="1">
        <v>340.2</v>
      </c>
      <c r="H14" s="1">
        <v>9.1</v>
      </c>
      <c r="I14" s="1">
        <v>2320.1</v>
      </c>
      <c r="M14" t="s">
        <v>13</v>
      </c>
      <c r="N14" s="2"/>
      <c r="O14" s="2">
        <v>521.4</v>
      </c>
      <c r="P14" s="2">
        <v>690.8</v>
      </c>
      <c r="Q14" s="2">
        <v>755.4</v>
      </c>
      <c r="R14" s="2">
        <v>346.7</v>
      </c>
      <c r="S14" s="2">
        <v>9.1</v>
      </c>
      <c r="T14" s="2">
        <f t="shared" si="0"/>
        <v>2323.3999999999996</v>
      </c>
    </row>
    <row r="15" spans="2:20" ht="12.75">
      <c r="B15" t="s">
        <v>14</v>
      </c>
      <c r="D15" s="1">
        <v>12.5</v>
      </c>
      <c r="E15" s="1">
        <v>12.8</v>
      </c>
      <c r="F15" s="1">
        <v>403.3</v>
      </c>
      <c r="G15" s="1">
        <v>1042.3</v>
      </c>
      <c r="H15" s="1">
        <v>25.1</v>
      </c>
      <c r="I15" s="1">
        <v>1496.1</v>
      </c>
      <c r="M15" t="s">
        <v>14</v>
      </c>
      <c r="N15" s="2"/>
      <c r="O15" s="2">
        <v>12.5</v>
      </c>
      <c r="P15" s="2">
        <v>12.8</v>
      </c>
      <c r="Q15" s="2">
        <v>403.3</v>
      </c>
      <c r="R15" s="2">
        <v>1048.1</v>
      </c>
      <c r="S15" s="2">
        <v>19.3</v>
      </c>
      <c r="T15" s="2">
        <f t="shared" si="0"/>
        <v>1495.9999999999998</v>
      </c>
    </row>
    <row r="16" spans="2:20" ht="12.75">
      <c r="B16" t="s">
        <v>15</v>
      </c>
      <c r="F16" s="1">
        <v>5.1</v>
      </c>
      <c r="G16" s="1">
        <v>268.7</v>
      </c>
      <c r="I16" s="1">
        <v>273.8</v>
      </c>
      <c r="M16" t="s">
        <v>15</v>
      </c>
      <c r="N16" s="2"/>
      <c r="O16" s="2"/>
      <c r="P16" s="2"/>
      <c r="Q16" s="2">
        <v>5.1</v>
      </c>
      <c r="R16" s="2">
        <v>268.7</v>
      </c>
      <c r="S16" s="2"/>
      <c r="T16" s="2">
        <f t="shared" si="0"/>
        <v>273.8</v>
      </c>
    </row>
    <row r="17" spans="2:20" ht="12.75">
      <c r="B17" t="s">
        <v>16</v>
      </c>
      <c r="D17" s="1">
        <v>6.8</v>
      </c>
      <c r="E17" s="1">
        <v>21.4</v>
      </c>
      <c r="F17" s="1">
        <v>37.1</v>
      </c>
      <c r="G17" s="1">
        <v>37.6</v>
      </c>
      <c r="H17" s="1">
        <v>19.6</v>
      </c>
      <c r="I17" s="1">
        <v>122.5</v>
      </c>
      <c r="M17" t="s">
        <v>16</v>
      </c>
      <c r="N17" s="2"/>
      <c r="O17" s="2">
        <v>6.8</v>
      </c>
      <c r="P17" s="2">
        <v>21.4</v>
      </c>
      <c r="Q17" s="2">
        <v>37.1</v>
      </c>
      <c r="R17" s="2">
        <v>37.6</v>
      </c>
      <c r="S17" s="2">
        <v>19.6</v>
      </c>
      <c r="T17" s="2">
        <f t="shared" si="0"/>
        <v>122.5</v>
      </c>
    </row>
    <row r="18" spans="2:20" ht="12.75">
      <c r="B18" t="s">
        <v>17</v>
      </c>
      <c r="D18" s="1">
        <v>274.7</v>
      </c>
      <c r="E18" s="1">
        <v>392.4</v>
      </c>
      <c r="F18" s="1">
        <v>751.8</v>
      </c>
      <c r="G18" s="1">
        <v>412.2</v>
      </c>
      <c r="H18" s="1">
        <v>21.8</v>
      </c>
      <c r="I18" s="1">
        <v>1853</v>
      </c>
      <c r="M18" t="s">
        <v>17</v>
      </c>
      <c r="N18" s="2"/>
      <c r="O18" s="2">
        <v>260.4</v>
      </c>
      <c r="P18" s="2">
        <v>420.8</v>
      </c>
      <c r="Q18" s="2">
        <v>747</v>
      </c>
      <c r="R18" s="2">
        <v>420</v>
      </c>
      <c r="S18" s="2">
        <v>17.2</v>
      </c>
      <c r="T18" s="2">
        <f t="shared" si="0"/>
        <v>1865.4</v>
      </c>
    </row>
    <row r="19" spans="2:20" ht="12.75">
      <c r="B19" t="s">
        <v>18</v>
      </c>
      <c r="D19" s="1">
        <v>182.3</v>
      </c>
      <c r="E19" s="1">
        <v>31.6</v>
      </c>
      <c r="F19" s="1">
        <v>406.2</v>
      </c>
      <c r="G19" s="1">
        <v>829.2</v>
      </c>
      <c r="H19" s="1">
        <v>37.1</v>
      </c>
      <c r="I19" s="1">
        <v>1486.3</v>
      </c>
      <c r="M19" t="s">
        <v>18</v>
      </c>
      <c r="N19" s="2"/>
      <c r="O19" s="2">
        <v>180.8</v>
      </c>
      <c r="P19" s="2">
        <v>33.7</v>
      </c>
      <c r="Q19" s="2">
        <v>402.6</v>
      </c>
      <c r="R19" s="2">
        <v>841</v>
      </c>
      <c r="S19" s="2">
        <v>28.5</v>
      </c>
      <c r="T19" s="2">
        <f t="shared" si="0"/>
        <v>1486.6</v>
      </c>
    </row>
    <row r="20" spans="2:20" ht="12.75">
      <c r="B20" t="s">
        <v>19</v>
      </c>
      <c r="D20" s="1">
        <v>69.4</v>
      </c>
      <c r="E20" s="1">
        <v>62.8</v>
      </c>
      <c r="F20" s="1">
        <v>400.8</v>
      </c>
      <c r="G20" s="1">
        <v>273.2</v>
      </c>
      <c r="I20" s="1">
        <v>806.1</v>
      </c>
      <c r="M20" t="s">
        <v>19</v>
      </c>
      <c r="N20" s="2"/>
      <c r="O20" s="2">
        <v>64.7</v>
      </c>
      <c r="P20" s="2">
        <v>72</v>
      </c>
      <c r="Q20" s="2">
        <v>389.1</v>
      </c>
      <c r="R20" s="2">
        <v>280.9</v>
      </c>
      <c r="S20" s="2"/>
      <c r="T20" s="2">
        <f t="shared" si="0"/>
        <v>806.6999999999999</v>
      </c>
    </row>
    <row r="21" spans="2:20" ht="12.75">
      <c r="B21" t="s">
        <v>20</v>
      </c>
      <c r="C21" s="1">
        <v>24.9</v>
      </c>
      <c r="D21" s="1">
        <v>827.4</v>
      </c>
      <c r="E21" s="1">
        <v>781.7</v>
      </c>
      <c r="F21" s="1">
        <v>1254.9</v>
      </c>
      <c r="G21" s="1">
        <v>975.5</v>
      </c>
      <c r="H21" s="1">
        <v>387.2</v>
      </c>
      <c r="I21" s="1">
        <v>4251.7</v>
      </c>
      <c r="M21" t="s">
        <v>20</v>
      </c>
      <c r="N21" s="2">
        <v>24.9</v>
      </c>
      <c r="O21" s="2">
        <v>818.3</v>
      </c>
      <c r="P21" s="2">
        <v>782</v>
      </c>
      <c r="Q21" s="2">
        <v>1245.7</v>
      </c>
      <c r="R21" s="2">
        <v>1010.2</v>
      </c>
      <c r="S21" s="2">
        <v>371.8</v>
      </c>
      <c r="T21" s="2">
        <f t="shared" si="0"/>
        <v>4252.9</v>
      </c>
    </row>
    <row r="22" spans="2:20" ht="12.75">
      <c r="B22" t="s">
        <v>21</v>
      </c>
      <c r="D22" s="1">
        <v>530.5</v>
      </c>
      <c r="E22" s="1">
        <v>778.4</v>
      </c>
      <c r="F22" s="1">
        <v>1272.4</v>
      </c>
      <c r="G22" s="1">
        <v>903</v>
      </c>
      <c r="H22" s="1">
        <v>194.3</v>
      </c>
      <c r="I22" s="1">
        <v>3678.6</v>
      </c>
      <c r="M22" t="s">
        <v>21</v>
      </c>
      <c r="N22" s="2"/>
      <c r="O22" s="2">
        <v>570.3</v>
      </c>
      <c r="P22" s="2">
        <v>723.8</v>
      </c>
      <c r="Q22" s="2">
        <v>1327</v>
      </c>
      <c r="R22" s="2">
        <v>883</v>
      </c>
      <c r="S22" s="2">
        <v>189.4</v>
      </c>
      <c r="T22" s="2">
        <f t="shared" si="0"/>
        <v>3693.5</v>
      </c>
    </row>
    <row r="23" spans="2:20" ht="12.75">
      <c r="B23" t="s">
        <v>22</v>
      </c>
      <c r="D23" s="1">
        <v>1164.7</v>
      </c>
      <c r="E23" s="1">
        <v>1541.9</v>
      </c>
      <c r="F23" s="1">
        <v>3364.5</v>
      </c>
      <c r="G23" s="1">
        <v>1827.7</v>
      </c>
      <c r="H23" s="1">
        <v>290.5</v>
      </c>
      <c r="I23" s="1">
        <v>8189.2</v>
      </c>
      <c r="M23" t="s">
        <v>22</v>
      </c>
      <c r="N23" s="2"/>
      <c r="O23" s="2">
        <v>1237.6</v>
      </c>
      <c r="P23" s="2">
        <v>1583.8</v>
      </c>
      <c r="Q23" s="2">
        <v>3288.3</v>
      </c>
      <c r="R23" s="2">
        <v>1801</v>
      </c>
      <c r="S23" s="2">
        <v>271.4</v>
      </c>
      <c r="T23" s="2">
        <f t="shared" si="0"/>
        <v>8182.099999999999</v>
      </c>
    </row>
    <row r="24" spans="2:20" ht="12.75">
      <c r="B24" t="s">
        <v>23</v>
      </c>
      <c r="D24" s="1">
        <v>121.6</v>
      </c>
      <c r="E24" s="1">
        <v>125.1</v>
      </c>
      <c r="F24" s="1">
        <v>127.2</v>
      </c>
      <c r="G24" s="1">
        <v>138.3</v>
      </c>
      <c r="H24" s="1">
        <v>88</v>
      </c>
      <c r="I24" s="1">
        <v>600.2</v>
      </c>
      <c r="M24" t="s">
        <v>23</v>
      </c>
      <c r="N24" s="2"/>
      <c r="O24" s="2">
        <v>121.6</v>
      </c>
      <c r="P24" s="2">
        <v>125.1</v>
      </c>
      <c r="Q24" s="2">
        <v>127.2</v>
      </c>
      <c r="R24" s="2">
        <v>138.3</v>
      </c>
      <c r="S24" s="2">
        <v>88</v>
      </c>
      <c r="T24" s="2">
        <f t="shared" si="0"/>
        <v>600.2</v>
      </c>
    </row>
    <row r="25" spans="2:20" ht="12.75">
      <c r="B25" t="s">
        <v>24</v>
      </c>
      <c r="D25" s="1">
        <v>234.6</v>
      </c>
      <c r="E25" s="1">
        <v>192.9</v>
      </c>
      <c r="F25" s="1">
        <v>163.5</v>
      </c>
      <c r="G25" s="1">
        <v>171.9</v>
      </c>
      <c r="H25" s="1">
        <v>69.3</v>
      </c>
      <c r="I25" s="1">
        <v>832.1</v>
      </c>
      <c r="M25" t="s">
        <v>24</v>
      </c>
      <c r="N25" s="2"/>
      <c r="O25" s="2">
        <v>234.6</v>
      </c>
      <c r="P25" s="2">
        <v>192.9</v>
      </c>
      <c r="Q25" s="2">
        <v>163.5</v>
      </c>
      <c r="R25" s="2">
        <v>171.9</v>
      </c>
      <c r="S25" s="2">
        <v>69.3</v>
      </c>
      <c r="T25" s="2">
        <f t="shared" si="0"/>
        <v>832.1999999999999</v>
      </c>
    </row>
    <row r="26" spans="2:20" ht="12.75">
      <c r="B26" t="s">
        <v>25</v>
      </c>
      <c r="D26" s="1">
        <v>4.2</v>
      </c>
      <c r="E26" s="1">
        <v>3.2</v>
      </c>
      <c r="F26" s="1">
        <v>2.2</v>
      </c>
      <c r="G26" s="1">
        <v>2.2</v>
      </c>
      <c r="H26" s="1">
        <v>4.4</v>
      </c>
      <c r="I26" s="1">
        <v>16.1</v>
      </c>
      <c r="M26" t="s">
        <v>25</v>
      </c>
      <c r="N26" s="2"/>
      <c r="O26" s="2">
        <v>4.2</v>
      </c>
      <c r="P26" s="2">
        <v>3.2</v>
      </c>
      <c r="Q26" s="2">
        <v>2.2</v>
      </c>
      <c r="R26" s="2">
        <v>2.2</v>
      </c>
      <c r="S26" s="2">
        <v>4.4</v>
      </c>
      <c r="T26" s="2">
        <f t="shared" si="0"/>
        <v>16.200000000000003</v>
      </c>
    </row>
    <row r="27" spans="2:20" ht="12.75">
      <c r="B27" t="s">
        <v>26</v>
      </c>
      <c r="D27" s="1">
        <v>34.3</v>
      </c>
      <c r="E27" s="1">
        <v>33.8</v>
      </c>
      <c r="F27" s="1">
        <v>32.2</v>
      </c>
      <c r="G27" s="1">
        <v>33.2</v>
      </c>
      <c r="I27" s="1">
        <v>133.5</v>
      </c>
      <c r="M27" t="s">
        <v>26</v>
      </c>
      <c r="N27" s="2"/>
      <c r="O27" s="2">
        <v>34.3</v>
      </c>
      <c r="P27" s="2">
        <v>33.8</v>
      </c>
      <c r="Q27" s="2">
        <v>32.2</v>
      </c>
      <c r="R27" s="2">
        <v>33.2</v>
      </c>
      <c r="S27" s="2"/>
      <c r="T27" s="2">
        <f t="shared" si="0"/>
        <v>133.5</v>
      </c>
    </row>
    <row r="28" spans="2:20" ht="12.75">
      <c r="B28" t="s">
        <v>27</v>
      </c>
      <c r="C28" s="1">
        <v>1146.4</v>
      </c>
      <c r="I28" s="1">
        <v>1146.4</v>
      </c>
      <c r="M28" t="s">
        <v>27</v>
      </c>
      <c r="N28" s="2">
        <v>1146.4</v>
      </c>
      <c r="O28" s="2"/>
      <c r="P28" s="2"/>
      <c r="Q28" s="2"/>
      <c r="R28" s="2"/>
      <c r="S28" s="2"/>
      <c r="T28" s="2">
        <f t="shared" si="0"/>
        <v>1146.4</v>
      </c>
    </row>
    <row r="29" spans="2:20" ht="12.75">
      <c r="B29" t="s">
        <v>28</v>
      </c>
      <c r="D29" s="1">
        <v>51.5</v>
      </c>
      <c r="E29" s="1">
        <v>48.2</v>
      </c>
      <c r="F29" s="1">
        <v>14</v>
      </c>
      <c r="G29" s="1">
        <v>3.6</v>
      </c>
      <c r="I29" s="1">
        <v>117.3</v>
      </c>
      <c r="M29" t="s">
        <v>28</v>
      </c>
      <c r="N29" s="2"/>
      <c r="O29" s="2">
        <v>51.5</v>
      </c>
      <c r="P29" s="2">
        <v>48.2</v>
      </c>
      <c r="Q29" s="2">
        <v>14</v>
      </c>
      <c r="R29" s="2">
        <v>3.6</v>
      </c>
      <c r="S29" s="2"/>
      <c r="T29" s="2">
        <f t="shared" si="0"/>
        <v>117.3</v>
      </c>
    </row>
    <row r="30" spans="2:20" ht="12.75">
      <c r="B30" t="s">
        <v>29</v>
      </c>
      <c r="D30" s="1">
        <v>2328</v>
      </c>
      <c r="E30" s="1">
        <v>1264.2</v>
      </c>
      <c r="F30" s="1">
        <v>1270.5</v>
      </c>
      <c r="G30" s="1">
        <v>373.8</v>
      </c>
      <c r="H30" s="1">
        <v>278.4</v>
      </c>
      <c r="I30" s="1">
        <v>5514.9</v>
      </c>
      <c r="M30" t="s">
        <v>29</v>
      </c>
      <c r="N30" s="2"/>
      <c r="O30" s="2">
        <v>2330.4</v>
      </c>
      <c r="P30" s="2">
        <v>1262.8</v>
      </c>
      <c r="Q30" s="2">
        <v>1270.4</v>
      </c>
      <c r="R30" s="2">
        <v>373.8</v>
      </c>
      <c r="S30" s="2">
        <v>278.4</v>
      </c>
      <c r="T30" s="2">
        <f t="shared" si="0"/>
        <v>5515.8</v>
      </c>
    </row>
    <row r="31" spans="2:20" ht="12.75">
      <c r="B31" t="s">
        <v>30</v>
      </c>
      <c r="D31" s="1">
        <v>143.2</v>
      </c>
      <c r="E31" s="1">
        <v>32.3</v>
      </c>
      <c r="F31" s="1">
        <v>92.5</v>
      </c>
      <c r="G31" s="1">
        <v>56.9</v>
      </c>
      <c r="H31" s="1">
        <v>22.7</v>
      </c>
      <c r="I31" s="1">
        <v>347.6</v>
      </c>
      <c r="M31" t="s">
        <v>30</v>
      </c>
      <c r="N31" s="2"/>
      <c r="O31" s="2">
        <v>143.2</v>
      </c>
      <c r="P31" s="2">
        <v>32.3</v>
      </c>
      <c r="Q31" s="2">
        <v>92.5</v>
      </c>
      <c r="R31" s="2">
        <v>56.9</v>
      </c>
      <c r="S31" s="2">
        <v>22.7</v>
      </c>
      <c r="T31" s="2">
        <f t="shared" si="0"/>
        <v>347.59999999999997</v>
      </c>
    </row>
    <row r="32" spans="2:20" ht="12.75">
      <c r="B32" t="s">
        <v>31</v>
      </c>
      <c r="D32" s="1">
        <v>126.1</v>
      </c>
      <c r="E32" s="1">
        <v>123.4</v>
      </c>
      <c r="F32" s="1">
        <v>93.5</v>
      </c>
      <c r="G32" s="1">
        <v>183.6</v>
      </c>
      <c r="H32" s="1">
        <v>46.6</v>
      </c>
      <c r="I32" s="1">
        <v>573.2</v>
      </c>
      <c r="M32" t="s">
        <v>31</v>
      </c>
      <c r="N32" s="2"/>
      <c r="O32" s="2">
        <v>126.1</v>
      </c>
      <c r="P32" s="2">
        <v>123.4</v>
      </c>
      <c r="Q32" s="2">
        <v>93.3</v>
      </c>
      <c r="R32" s="2">
        <v>194.3</v>
      </c>
      <c r="S32" s="2">
        <v>35.8</v>
      </c>
      <c r="T32" s="2">
        <f t="shared" si="0"/>
        <v>572.9</v>
      </c>
    </row>
    <row r="33" spans="2:20" ht="12.75">
      <c r="B33" t="s">
        <v>32</v>
      </c>
      <c r="D33" s="1">
        <v>550.9</v>
      </c>
      <c r="E33" s="1">
        <v>409</v>
      </c>
      <c r="F33" s="1">
        <v>387.9</v>
      </c>
      <c r="G33" s="1">
        <v>380.3</v>
      </c>
      <c r="H33" s="1">
        <v>252.4</v>
      </c>
      <c r="I33" s="1">
        <v>1980.5</v>
      </c>
      <c r="M33" t="s">
        <v>32</v>
      </c>
      <c r="N33" s="2"/>
      <c r="O33" s="2">
        <v>550.9</v>
      </c>
      <c r="P33" s="2">
        <v>409</v>
      </c>
      <c r="Q33" s="2">
        <v>387.9</v>
      </c>
      <c r="R33" s="2">
        <v>380.3</v>
      </c>
      <c r="S33" s="2">
        <v>252.4</v>
      </c>
      <c r="T33" s="2">
        <f t="shared" si="0"/>
        <v>1980.5</v>
      </c>
    </row>
    <row r="34" spans="2:23" ht="12.75">
      <c r="B34" t="s">
        <v>33</v>
      </c>
      <c r="D34" s="1">
        <v>115.3</v>
      </c>
      <c r="E34" s="1">
        <v>128.4</v>
      </c>
      <c r="F34" s="1">
        <v>130.2</v>
      </c>
      <c r="G34" s="1">
        <v>0.5</v>
      </c>
      <c r="I34" s="1">
        <v>374.5</v>
      </c>
      <c r="M34" t="s">
        <v>33</v>
      </c>
      <c r="N34" s="2"/>
      <c r="O34" s="2">
        <v>115.3</v>
      </c>
      <c r="P34" s="2">
        <v>128.4</v>
      </c>
      <c r="Q34" s="2">
        <v>130.2</v>
      </c>
      <c r="R34" s="2">
        <v>0.5</v>
      </c>
      <c r="S34" s="2"/>
      <c r="T34" s="2">
        <f t="shared" si="0"/>
        <v>374.4</v>
      </c>
      <c r="W34" s="3"/>
    </row>
    <row r="35" spans="14:23" ht="12.75">
      <c r="N35" s="2"/>
      <c r="O35" s="2"/>
      <c r="P35" s="2"/>
      <c r="Q35" s="2"/>
      <c r="R35" s="2"/>
      <c r="S35" s="2"/>
      <c r="T35" s="2"/>
      <c r="W35" s="3"/>
    </row>
    <row r="36" spans="14:23" ht="12.75">
      <c r="N36" s="2"/>
      <c r="O36" s="2"/>
      <c r="P36" s="2"/>
      <c r="Q36" s="2"/>
      <c r="R36" s="2"/>
      <c r="S36" s="2"/>
      <c r="T36" s="2"/>
      <c r="W36" s="3"/>
    </row>
    <row r="37" spans="13:23" ht="12.75">
      <c r="M37" t="s">
        <v>78</v>
      </c>
      <c r="N37" s="13" t="s">
        <v>57</v>
      </c>
      <c r="O37" s="13" t="s">
        <v>58</v>
      </c>
      <c r="P37" s="13" t="s">
        <v>59</v>
      </c>
      <c r="Q37" s="13" t="s">
        <v>60</v>
      </c>
      <c r="R37" s="13" t="s">
        <v>61</v>
      </c>
      <c r="S37" s="13" t="s">
        <v>62</v>
      </c>
      <c r="T37" s="2"/>
      <c r="W37" s="3"/>
    </row>
    <row r="38" spans="12:23" ht="12.75">
      <c r="L38" s="12" t="s">
        <v>34</v>
      </c>
      <c r="M38">
        <v>0</v>
      </c>
      <c r="N38" s="2">
        <f>SUM(N46)</f>
        <v>7942</v>
      </c>
      <c r="O38" s="2">
        <f aca="true" t="shared" si="1" ref="O38:S39">+N38+O46</f>
        <v>23818</v>
      </c>
      <c r="P38" s="2">
        <f t="shared" si="1"/>
        <v>39718</v>
      </c>
      <c r="Q38" s="2">
        <f t="shared" si="1"/>
        <v>61818</v>
      </c>
      <c r="R38" s="2">
        <f t="shared" si="1"/>
        <v>81218</v>
      </c>
      <c r="S38" s="2">
        <f t="shared" si="1"/>
        <v>86318</v>
      </c>
      <c r="T38" s="2"/>
      <c r="W38" s="3"/>
    </row>
    <row r="39" spans="12:23" ht="12.75">
      <c r="L39" t="s">
        <v>77</v>
      </c>
      <c r="M39">
        <v>0</v>
      </c>
      <c r="N39" s="2">
        <f>SUM(N47)</f>
        <v>5932.799999999999</v>
      </c>
      <c r="O39" s="2">
        <f t="shared" si="1"/>
        <v>21243.1</v>
      </c>
      <c r="P39" s="2">
        <f t="shared" si="1"/>
        <v>37142.59999999999</v>
      </c>
      <c r="Q39" s="2">
        <f t="shared" si="1"/>
        <v>57507.399999999994</v>
      </c>
      <c r="R39" s="2">
        <f t="shared" si="1"/>
        <v>69739.9</v>
      </c>
      <c r="S39" s="2">
        <f t="shared" si="1"/>
        <v>71628.4</v>
      </c>
      <c r="T39" s="2"/>
      <c r="W39" s="3"/>
    </row>
    <row r="40" spans="14:23" ht="12.75">
      <c r="N40" s="2"/>
      <c r="O40" s="2"/>
      <c r="P40" s="2"/>
      <c r="Q40" s="2"/>
      <c r="R40" s="2"/>
      <c r="S40" s="2"/>
      <c r="T40" s="2"/>
      <c r="W40" s="3"/>
    </row>
    <row r="41" spans="14:23" ht="12.75">
      <c r="N41" s="2"/>
      <c r="O41" s="2"/>
      <c r="P41" s="2"/>
      <c r="Q41" s="2"/>
      <c r="R41" s="2"/>
      <c r="S41" s="2"/>
      <c r="T41" s="2"/>
      <c r="W41" s="3"/>
    </row>
    <row r="42" spans="14:23" ht="12.75">
      <c r="N42" s="2"/>
      <c r="O42" s="2"/>
      <c r="P42" s="2"/>
      <c r="Q42" s="2"/>
      <c r="R42" s="2"/>
      <c r="S42" s="2"/>
      <c r="T42" s="2"/>
      <c r="W42" s="3"/>
    </row>
    <row r="43" spans="14:23" ht="12.75">
      <c r="N43" s="2"/>
      <c r="O43" s="2"/>
      <c r="P43" s="2"/>
      <c r="Q43" s="2"/>
      <c r="R43" s="2"/>
      <c r="S43" s="2"/>
      <c r="T43" s="2"/>
      <c r="W43" s="3"/>
    </row>
    <row r="44" spans="14:23" ht="12.75">
      <c r="N44" s="2"/>
      <c r="O44" s="2"/>
      <c r="P44" s="2"/>
      <c r="Q44" s="2"/>
      <c r="R44" s="2"/>
      <c r="S44" s="2"/>
      <c r="T44" s="2"/>
      <c r="W44" s="3"/>
    </row>
    <row r="45" spans="14:20" ht="12.75">
      <c r="N45" s="2"/>
      <c r="O45" s="2"/>
      <c r="P45" s="2"/>
      <c r="Q45" s="2"/>
      <c r="R45" s="2"/>
      <c r="S45" s="2"/>
      <c r="T45" s="2"/>
    </row>
    <row r="46" spans="2:20" ht="12.75">
      <c r="B46" t="s">
        <v>34</v>
      </c>
      <c r="C46" s="1">
        <v>5942</v>
      </c>
      <c r="D46" s="1">
        <v>17876</v>
      </c>
      <c r="E46" s="1">
        <v>15900</v>
      </c>
      <c r="F46" s="1">
        <v>22100</v>
      </c>
      <c r="G46" s="1">
        <v>19400</v>
      </c>
      <c r="H46" s="1">
        <v>5100</v>
      </c>
      <c r="J46" s="1">
        <f>SUM(C46:I46)</f>
        <v>86318</v>
      </c>
      <c r="M46" s="12" t="s">
        <v>34</v>
      </c>
      <c r="N46" s="17">
        <f>5942+2000</f>
        <v>7942</v>
      </c>
      <c r="O46" s="17">
        <f>17876-2000</f>
        <v>15876</v>
      </c>
      <c r="P46" s="17">
        <v>15900</v>
      </c>
      <c r="Q46" s="17">
        <v>22100</v>
      </c>
      <c r="R46" s="17">
        <v>19400</v>
      </c>
      <c r="S46" s="17">
        <v>5100</v>
      </c>
      <c r="T46" s="17">
        <f>SUM(N46:T46)</f>
        <v>86318</v>
      </c>
    </row>
    <row r="47" spans="2:21" ht="12.75">
      <c r="B47" t="s">
        <v>35</v>
      </c>
      <c r="C47" s="1">
        <f aca="true" t="shared" si="2" ref="C47:I47">SUM(C2:C34)</f>
        <v>5944.699999999999</v>
      </c>
      <c r="D47" s="1">
        <f t="shared" si="2"/>
        <v>15130.5</v>
      </c>
      <c r="E47" s="1">
        <f t="shared" si="2"/>
        <v>16133.9</v>
      </c>
      <c r="F47" s="1">
        <f t="shared" si="2"/>
        <v>20270.600000000002</v>
      </c>
      <c r="G47" s="1">
        <f t="shared" si="2"/>
        <v>12192.599999999999</v>
      </c>
      <c r="H47" s="1">
        <f t="shared" si="2"/>
        <v>1957.7</v>
      </c>
      <c r="I47" s="1">
        <f t="shared" si="2"/>
        <v>71629.7</v>
      </c>
      <c r="J47" s="1">
        <f>SUM(C47:I47)</f>
        <v>143259.69999999998</v>
      </c>
      <c r="M47" t="s">
        <v>35</v>
      </c>
      <c r="N47" s="2">
        <f aca="true" t="shared" si="3" ref="N47:T47">SUM(N2:N34)</f>
        <v>5932.799999999999</v>
      </c>
      <c r="O47" s="2">
        <f t="shared" si="3"/>
        <v>15310.3</v>
      </c>
      <c r="P47" s="2">
        <f t="shared" si="3"/>
        <v>15899.499999999995</v>
      </c>
      <c r="Q47" s="2">
        <f t="shared" si="3"/>
        <v>20364.800000000007</v>
      </c>
      <c r="R47" s="2">
        <f t="shared" si="3"/>
        <v>12232.499999999998</v>
      </c>
      <c r="S47" s="2">
        <f t="shared" si="3"/>
        <v>1888.5</v>
      </c>
      <c r="T47" s="2">
        <f t="shared" si="3"/>
        <v>71628.4</v>
      </c>
      <c r="U47" s="3">
        <f>SUM(N47:S47)</f>
        <v>71628.4</v>
      </c>
    </row>
    <row r="48" spans="12:20" ht="12.75">
      <c r="L48" s="4"/>
      <c r="M48" s="4"/>
      <c r="N48" s="13" t="s">
        <v>57</v>
      </c>
      <c r="O48" s="13" t="s">
        <v>58</v>
      </c>
      <c r="P48" s="13" t="s">
        <v>59</v>
      </c>
      <c r="Q48" s="13" t="s">
        <v>60</v>
      </c>
      <c r="R48" s="13" t="s">
        <v>61</v>
      </c>
      <c r="S48" s="13" t="s">
        <v>62</v>
      </c>
      <c r="T48" s="14" t="s">
        <v>7</v>
      </c>
    </row>
    <row r="49" spans="12:21" ht="12.75">
      <c r="L49" s="4"/>
      <c r="M49" s="8" t="s">
        <v>36</v>
      </c>
      <c r="N49" s="9"/>
      <c r="O49" s="9">
        <v>400</v>
      </c>
      <c r="P49" s="10">
        <v>-400</v>
      </c>
      <c r="U49" s="3">
        <f>SUM(O49:T49)</f>
        <v>0</v>
      </c>
    </row>
    <row r="50" spans="12:21" ht="12.75">
      <c r="L50" s="4"/>
      <c r="M50" s="8" t="s">
        <v>37</v>
      </c>
      <c r="N50" s="9"/>
      <c r="O50" s="9">
        <v>264</v>
      </c>
      <c r="P50" s="10">
        <v>-264</v>
      </c>
      <c r="U50" s="3">
        <f aca="true" t="shared" si="4" ref="U50:U80">SUM(O50:T50)</f>
        <v>0</v>
      </c>
    </row>
    <row r="51" spans="12:21" ht="12.75">
      <c r="L51" s="4"/>
      <c r="M51" s="8" t="s">
        <v>52</v>
      </c>
      <c r="N51" s="9"/>
      <c r="O51" s="9">
        <f>134+85</f>
        <v>219</v>
      </c>
      <c r="P51" s="10">
        <v>-219</v>
      </c>
      <c r="U51" s="3">
        <f t="shared" si="4"/>
        <v>0</v>
      </c>
    </row>
    <row r="52" spans="12:21" ht="12.75">
      <c r="L52" s="4"/>
      <c r="M52" s="8" t="s">
        <v>38</v>
      </c>
      <c r="N52" s="9"/>
      <c r="O52" s="9">
        <v>158</v>
      </c>
      <c r="P52" s="10">
        <v>-158</v>
      </c>
      <c r="U52" s="3">
        <f t="shared" si="4"/>
        <v>0</v>
      </c>
    </row>
    <row r="53" spans="12:21" ht="12.75">
      <c r="L53" s="4"/>
      <c r="M53" s="4" t="s">
        <v>39</v>
      </c>
      <c r="N53" s="5"/>
      <c r="O53" s="18">
        <v>498</v>
      </c>
      <c r="U53" s="22">
        <f t="shared" si="4"/>
        <v>498</v>
      </c>
    </row>
    <row r="54" spans="12:21" ht="12.75">
      <c r="L54" s="4"/>
      <c r="M54" s="4" t="s">
        <v>40</v>
      </c>
      <c r="N54" s="5"/>
      <c r="O54" s="20"/>
      <c r="U54" s="10">
        <f t="shared" si="4"/>
        <v>0</v>
      </c>
    </row>
    <row r="55" spans="11:21" ht="12.75">
      <c r="K55" s="3">
        <f>SUM(O49:O52)</f>
        <v>1041</v>
      </c>
      <c r="L55" s="4"/>
      <c r="M55" s="4" t="s">
        <v>41</v>
      </c>
      <c r="N55" s="5"/>
      <c r="O55" s="20"/>
      <c r="U55" s="10">
        <f t="shared" si="4"/>
        <v>0</v>
      </c>
    </row>
    <row r="56" spans="11:21" ht="12.75">
      <c r="K56" s="3">
        <f>SUM(O64:O69)</f>
        <v>-1108</v>
      </c>
      <c r="L56" s="4"/>
      <c r="M56" s="4" t="s">
        <v>42</v>
      </c>
      <c r="N56" s="5"/>
      <c r="O56" s="20"/>
      <c r="U56" s="10">
        <f t="shared" si="4"/>
        <v>0</v>
      </c>
    </row>
    <row r="57" spans="12:21" ht="12.75">
      <c r="L57" s="4"/>
      <c r="M57" s="4" t="s">
        <v>53</v>
      </c>
      <c r="N57" s="4"/>
      <c r="O57" s="21"/>
      <c r="P57" s="3"/>
      <c r="U57" s="3">
        <f t="shared" si="4"/>
        <v>0</v>
      </c>
    </row>
    <row r="58" spans="12:21" ht="12.75">
      <c r="L58" s="4"/>
      <c r="M58" s="8" t="s">
        <v>63</v>
      </c>
      <c r="N58" s="8"/>
      <c r="O58" s="8"/>
      <c r="P58" s="8"/>
      <c r="Q58" s="8">
        <f>200-200</f>
        <v>0</v>
      </c>
      <c r="U58" s="10">
        <f t="shared" si="4"/>
        <v>0</v>
      </c>
    </row>
    <row r="59" spans="12:21" ht="12.75">
      <c r="L59" s="4"/>
      <c r="M59" s="8" t="s">
        <v>66</v>
      </c>
      <c r="N59" s="8"/>
      <c r="O59" s="8"/>
      <c r="P59" s="19">
        <v>-61</v>
      </c>
      <c r="Q59" s="8"/>
      <c r="R59" s="8"/>
      <c r="S59" s="8"/>
      <c r="T59" s="8"/>
      <c r="U59" s="22">
        <f t="shared" si="4"/>
        <v>-61</v>
      </c>
    </row>
    <row r="60" spans="12:21" ht="12.75">
      <c r="L60" s="4"/>
      <c r="M60" s="8" t="s">
        <v>67</v>
      </c>
      <c r="N60" s="8"/>
      <c r="O60" s="8"/>
      <c r="P60" s="8"/>
      <c r="Q60" s="8"/>
      <c r="R60" s="8"/>
      <c r="S60" s="8"/>
      <c r="T60" s="8"/>
      <c r="U60" s="10">
        <f t="shared" si="4"/>
        <v>0</v>
      </c>
    </row>
    <row r="61" spans="12:21" ht="12.75">
      <c r="L61" s="4"/>
      <c r="M61" s="4"/>
      <c r="N61" s="4"/>
      <c r="O61" s="4"/>
      <c r="U61" s="3">
        <f t="shared" si="4"/>
        <v>0</v>
      </c>
    </row>
    <row r="62" spans="12:21" ht="12.75">
      <c r="L62" s="4"/>
      <c r="M62" s="4"/>
      <c r="N62" s="4"/>
      <c r="O62" s="4"/>
      <c r="U62" s="3">
        <f t="shared" si="4"/>
        <v>0</v>
      </c>
    </row>
    <row r="63" spans="12:21" ht="12.75">
      <c r="L63" s="4"/>
      <c r="M63" s="4"/>
      <c r="N63" s="4"/>
      <c r="O63" s="4"/>
      <c r="U63" s="3">
        <f t="shared" si="4"/>
        <v>0</v>
      </c>
    </row>
    <row r="64" spans="12:21" ht="12.75">
      <c r="L64" s="4"/>
      <c r="M64" s="8" t="s">
        <v>44</v>
      </c>
      <c r="N64" s="9"/>
      <c r="O64" s="9">
        <v>-507</v>
      </c>
      <c r="P64" s="8">
        <v>507</v>
      </c>
      <c r="Q64" s="8"/>
      <c r="R64" s="8"/>
      <c r="S64" s="8"/>
      <c r="T64" s="8"/>
      <c r="U64" s="3">
        <f t="shared" si="4"/>
        <v>0</v>
      </c>
    </row>
    <row r="65" spans="12:21" ht="12.75">
      <c r="L65" s="4"/>
      <c r="M65" s="8" t="s">
        <v>55</v>
      </c>
      <c r="N65" s="9"/>
      <c r="O65" s="9"/>
      <c r="P65" s="19">
        <v>150</v>
      </c>
      <c r="Q65" s="19">
        <f>150</f>
        <v>150</v>
      </c>
      <c r="R65" s="8"/>
      <c r="S65" s="8"/>
      <c r="T65" s="8"/>
      <c r="U65" s="22">
        <f t="shared" si="4"/>
        <v>300</v>
      </c>
    </row>
    <row r="66" spans="12:21" ht="12.75">
      <c r="L66" s="4"/>
      <c r="M66" s="8" t="s">
        <v>56</v>
      </c>
      <c r="N66" s="9"/>
      <c r="O66" s="9"/>
      <c r="P66" s="19"/>
      <c r="Q66" s="19"/>
      <c r="R66" s="8"/>
      <c r="S66" s="8"/>
      <c r="T66" s="8"/>
      <c r="U66" s="10">
        <f t="shared" si="4"/>
        <v>0</v>
      </c>
    </row>
    <row r="67" spans="12:21" ht="12.75">
      <c r="L67" s="4"/>
      <c r="M67" s="8" t="s">
        <v>43</v>
      </c>
      <c r="N67" s="9"/>
      <c r="O67" s="9">
        <v>-280</v>
      </c>
      <c r="P67" s="8">
        <v>280</v>
      </c>
      <c r="Q67" s="8"/>
      <c r="R67" s="8"/>
      <c r="S67" s="8"/>
      <c r="T67" s="8"/>
      <c r="U67" s="3">
        <f t="shared" si="4"/>
        <v>0</v>
      </c>
    </row>
    <row r="68" spans="12:24" ht="12.75">
      <c r="L68" s="4"/>
      <c r="M68" s="8" t="s">
        <v>56</v>
      </c>
      <c r="N68" s="9"/>
      <c r="O68" s="9"/>
      <c r="P68" s="19"/>
      <c r="Q68" s="19"/>
      <c r="R68" s="8"/>
      <c r="S68" s="8"/>
      <c r="T68" s="8"/>
      <c r="U68" s="10">
        <f t="shared" si="4"/>
        <v>0</v>
      </c>
      <c r="X68">
        <f>SUM(P66:Q66,P68:Q68)</f>
        <v>0</v>
      </c>
    </row>
    <row r="69" spans="12:21" ht="12.75">
      <c r="L69" s="4"/>
      <c r="M69" s="4" t="s">
        <v>45</v>
      </c>
      <c r="N69" s="4"/>
      <c r="O69" s="6">
        <v>-321</v>
      </c>
      <c r="P69" s="8">
        <v>321</v>
      </c>
      <c r="U69" s="3">
        <f t="shared" si="4"/>
        <v>0</v>
      </c>
    </row>
    <row r="70" spans="12:21" ht="12.75">
      <c r="L70" s="4"/>
      <c r="M70" s="8" t="s">
        <v>64</v>
      </c>
      <c r="N70" s="4"/>
      <c r="O70" s="6"/>
      <c r="P70" s="19">
        <v>-160</v>
      </c>
      <c r="U70" s="22">
        <f t="shared" si="4"/>
        <v>-160</v>
      </c>
    </row>
    <row r="71" spans="12:21" ht="12.75">
      <c r="L71" s="4"/>
      <c r="M71" s="4" t="s">
        <v>51</v>
      </c>
      <c r="N71" s="4"/>
      <c r="O71" s="7"/>
      <c r="U71" s="3">
        <f t="shared" si="4"/>
        <v>0</v>
      </c>
    </row>
    <row r="72" spans="12:21" ht="12.75">
      <c r="L72" s="4"/>
      <c r="M72" s="8" t="s">
        <v>65</v>
      </c>
      <c r="N72" s="4"/>
      <c r="O72" s="4"/>
      <c r="P72" s="8">
        <f>375-375</f>
        <v>0</v>
      </c>
      <c r="Q72" s="8">
        <f>375-375</f>
        <v>0</v>
      </c>
      <c r="U72" s="10">
        <f t="shared" si="4"/>
        <v>0</v>
      </c>
    </row>
    <row r="73" spans="12:21" ht="12.75" hidden="1">
      <c r="L73" s="7"/>
      <c r="M73" s="4"/>
      <c r="N73" s="4"/>
      <c r="O73" s="4"/>
      <c r="U73" s="3">
        <f t="shared" si="4"/>
        <v>0</v>
      </c>
    </row>
    <row r="74" spans="12:21" ht="12.75" hidden="1">
      <c r="L74" s="4"/>
      <c r="M74" s="4"/>
      <c r="N74" s="4"/>
      <c r="O74" s="4"/>
      <c r="U74" s="3">
        <f t="shared" si="4"/>
        <v>0</v>
      </c>
    </row>
    <row r="75" spans="12:21" ht="12.75" hidden="1">
      <c r="L75" s="4"/>
      <c r="M75" s="4"/>
      <c r="N75" s="4"/>
      <c r="O75" s="4"/>
      <c r="U75" s="3">
        <f t="shared" si="4"/>
        <v>0</v>
      </c>
    </row>
    <row r="76" spans="12:21" ht="12.75" hidden="1">
      <c r="L76" s="4"/>
      <c r="M76" s="8" t="s">
        <v>48</v>
      </c>
      <c r="N76" s="8"/>
      <c r="O76" s="16">
        <v>427</v>
      </c>
      <c r="P76" s="8">
        <v>-427</v>
      </c>
      <c r="U76" s="3">
        <f t="shared" si="4"/>
        <v>0</v>
      </c>
    </row>
    <row r="77" spans="12:21" ht="12.75" hidden="1">
      <c r="L77" s="4"/>
      <c r="M77" s="8" t="s">
        <v>49</v>
      </c>
      <c r="N77" s="8"/>
      <c r="O77" s="8">
        <v>550</v>
      </c>
      <c r="P77" s="8">
        <v>-550</v>
      </c>
      <c r="U77" s="3">
        <f t="shared" si="4"/>
        <v>0</v>
      </c>
    </row>
    <row r="78" spans="13:21" ht="12.75" hidden="1">
      <c r="M78" s="8" t="s">
        <v>50</v>
      </c>
      <c r="N78" s="8"/>
      <c r="O78" s="8">
        <v>250</v>
      </c>
      <c r="P78" s="8">
        <v>-250</v>
      </c>
      <c r="U78" s="3">
        <f t="shared" si="4"/>
        <v>0</v>
      </c>
    </row>
    <row r="79" spans="14:22" ht="12.75" hidden="1">
      <c r="N79" s="3">
        <f aca="true" t="shared" si="5" ref="N79:S79">SUM(N47:N78)</f>
        <v>5932.799999999999</v>
      </c>
      <c r="O79" s="3">
        <f t="shared" si="5"/>
        <v>16968.3</v>
      </c>
      <c r="P79" s="3">
        <f t="shared" si="5"/>
        <v>14668.499999999995</v>
      </c>
      <c r="Q79" s="3">
        <f t="shared" si="5"/>
        <v>20514.800000000007</v>
      </c>
      <c r="R79" s="3">
        <f t="shared" si="5"/>
        <v>12232.499999999998</v>
      </c>
      <c r="S79" s="3">
        <f t="shared" si="5"/>
        <v>1888.5</v>
      </c>
      <c r="T79" s="3">
        <f>SUM(N79:S79)</f>
        <v>72205.4</v>
      </c>
      <c r="U79" s="3">
        <f>+T79-T47</f>
        <v>577</v>
      </c>
      <c r="V79" s="3">
        <f>SUM(U49:U78)</f>
        <v>577</v>
      </c>
    </row>
    <row r="80" ht="12.75" hidden="1">
      <c r="U80" s="3">
        <f t="shared" si="4"/>
        <v>0</v>
      </c>
    </row>
    <row r="81" spans="15:21" ht="12.75" hidden="1">
      <c r="O81" s="3">
        <f>SUM(N46,O79)</f>
        <v>24910.3</v>
      </c>
      <c r="U81" s="3"/>
    </row>
    <row r="82" spans="13:21" ht="12.75" hidden="1">
      <c r="M82" t="s">
        <v>54</v>
      </c>
      <c r="O82">
        <v>131</v>
      </c>
      <c r="U82" s="3"/>
    </row>
    <row r="83" spans="15:21" ht="12.75" hidden="1">
      <c r="O83" s="3">
        <f>SUM(O81:O82)</f>
        <v>25041.3</v>
      </c>
      <c r="U83" s="3"/>
    </row>
    <row r="84" ht="12.75" hidden="1"/>
    <row r="85" ht="12.75" hidden="1">
      <c r="U85" s="3"/>
    </row>
    <row r="86" spans="13:21" ht="12.75" hidden="1">
      <c r="M86" t="s">
        <v>43</v>
      </c>
      <c r="O86" s="3">
        <f>SUM(O67:O68,O8)</f>
        <v>234</v>
      </c>
      <c r="P86" s="3">
        <f>SUM(P67:P68,P8)</f>
        <v>3012</v>
      </c>
      <c r="Q86" s="3">
        <f>SUM(Q67:Q68,Q8)</f>
        <v>1932</v>
      </c>
      <c r="R86" s="3">
        <f>SUM(R67:R68,R8)</f>
        <v>0</v>
      </c>
      <c r="S86" s="3">
        <f>SUM(S67:S68,S8)</f>
        <v>0</v>
      </c>
      <c r="T86" s="3">
        <f>SUM(O86:S86)</f>
        <v>5178</v>
      </c>
      <c r="U86" s="3"/>
    </row>
    <row r="87" spans="13:20" ht="12.75" hidden="1">
      <c r="M87" t="s">
        <v>44</v>
      </c>
      <c r="O87" s="3">
        <f>SUM(O64:O66,O9)</f>
        <v>130</v>
      </c>
      <c r="P87" s="3">
        <f>SUM(P64:P66,P9)</f>
        <v>2936</v>
      </c>
      <c r="Q87" s="3">
        <f>SUM(Q64:Q66,Q9)</f>
        <v>339</v>
      </c>
      <c r="R87" s="3">
        <f>SUM(R64:R66,R9)</f>
        <v>0</v>
      </c>
      <c r="S87" s="3">
        <f>SUM(S64:S66,S9)</f>
        <v>0</v>
      </c>
      <c r="T87" s="3">
        <f>SUM(O87:S87)</f>
        <v>3405</v>
      </c>
    </row>
    <row r="88" spans="15:20" ht="12.75" hidden="1">
      <c r="O88" s="3">
        <f aca="true" t="shared" si="6" ref="O88:T88">SUM(O86:O87)</f>
        <v>364</v>
      </c>
      <c r="P88" s="3">
        <f t="shared" si="6"/>
        <v>5948</v>
      </c>
      <c r="Q88" s="3">
        <f t="shared" si="6"/>
        <v>2271</v>
      </c>
      <c r="R88" s="3">
        <f t="shared" si="6"/>
        <v>0</v>
      </c>
      <c r="S88" s="3">
        <f t="shared" si="6"/>
        <v>0</v>
      </c>
      <c r="T88" s="3">
        <f t="shared" si="6"/>
        <v>8583</v>
      </c>
    </row>
    <row r="89" ht="12.75" hidden="1"/>
    <row r="90" spans="14:20" ht="12.75" hidden="1">
      <c r="N90" s="13" t="s">
        <v>57</v>
      </c>
      <c r="O90" s="13" t="s">
        <v>58</v>
      </c>
      <c r="P90" s="13" t="s">
        <v>59</v>
      </c>
      <c r="Q90" s="13" t="s">
        <v>60</v>
      </c>
      <c r="R90" s="13" t="s">
        <v>61</v>
      </c>
      <c r="S90" s="13" t="s">
        <v>62</v>
      </c>
      <c r="T90" s="14" t="s">
        <v>7</v>
      </c>
    </row>
    <row r="91" spans="13:20" ht="12.75" hidden="1">
      <c r="M91" t="s">
        <v>70</v>
      </c>
      <c r="N91" s="3">
        <f>+N46</f>
        <v>7942</v>
      </c>
      <c r="O91" s="3">
        <f>+O46+N91</f>
        <v>23818</v>
      </c>
      <c r="P91" s="3">
        <f>+P46+O91</f>
        <v>39718</v>
      </c>
      <c r="Q91" s="3">
        <f>+Q46+P91</f>
        <v>61818</v>
      </c>
      <c r="R91" s="3">
        <f>+R46+Q91</f>
        <v>81218</v>
      </c>
      <c r="S91" s="3">
        <f>+S46+R91</f>
        <v>86318</v>
      </c>
      <c r="T91" s="3"/>
    </row>
    <row r="92" spans="13:20" ht="12.75" hidden="1">
      <c r="M92" t="s">
        <v>71</v>
      </c>
      <c r="N92" s="3">
        <f>+N79</f>
        <v>5932.799999999999</v>
      </c>
      <c r="O92" s="3">
        <f>+O79+N92</f>
        <v>22901.1</v>
      </c>
      <c r="P92" s="3">
        <f>+P79+O92</f>
        <v>37569.59999999999</v>
      </c>
      <c r="Q92" s="3">
        <f>+Q79+P92</f>
        <v>58084.399999999994</v>
      </c>
      <c r="R92" s="3">
        <f>+R79+Q92</f>
        <v>70316.9</v>
      </c>
      <c r="S92" s="3">
        <f>+S79+R92</f>
        <v>72205.4</v>
      </c>
      <c r="T92" s="3">
        <f>+S91-S92</f>
        <v>14112.600000000006</v>
      </c>
    </row>
    <row r="93" ht="12.75" hidden="1"/>
    <row r="94" ht="12.75" hidden="1">
      <c r="O94" s="3">
        <f>SUM(N97:O97)</f>
        <v>23683.3</v>
      </c>
    </row>
    <row r="95" spans="14:20" ht="12.75" hidden="1">
      <c r="N95" s="11" t="s">
        <v>57</v>
      </c>
      <c r="O95" s="11" t="s">
        <v>58</v>
      </c>
      <c r="P95" s="11" t="s">
        <v>59</v>
      </c>
      <c r="Q95" s="11" t="s">
        <v>60</v>
      </c>
      <c r="R95" s="11" t="s">
        <v>61</v>
      </c>
      <c r="S95" s="11" t="s">
        <v>62</v>
      </c>
      <c r="T95" t="s">
        <v>7</v>
      </c>
    </row>
    <row r="96" spans="13:20" ht="12.75" hidden="1">
      <c r="M96" t="s">
        <v>34</v>
      </c>
      <c r="N96" s="3">
        <f aca="true" t="shared" si="7" ref="N96:S96">+N46</f>
        <v>7942</v>
      </c>
      <c r="O96" s="3">
        <f t="shared" si="7"/>
        <v>15876</v>
      </c>
      <c r="P96" s="3">
        <f t="shared" si="7"/>
        <v>15900</v>
      </c>
      <c r="Q96" s="3">
        <f t="shared" si="7"/>
        <v>22100</v>
      </c>
      <c r="R96" s="3">
        <f t="shared" si="7"/>
        <v>19400</v>
      </c>
      <c r="S96" s="3">
        <f t="shared" si="7"/>
        <v>5100</v>
      </c>
      <c r="T96" s="3">
        <f>SUM(N96:S96)</f>
        <v>86318</v>
      </c>
    </row>
    <row r="97" spans="13:21" ht="12.75" hidden="1">
      <c r="M97" t="s">
        <v>35</v>
      </c>
      <c r="N97" s="3">
        <f>+N96</f>
        <v>7942</v>
      </c>
      <c r="O97" s="3">
        <f>SUM(O47,O49:O72)</f>
        <v>15741.3</v>
      </c>
      <c r="P97" s="3">
        <f>SUM(P47,P49:P72)</f>
        <v>15895.499999999995</v>
      </c>
      <c r="Q97" s="3">
        <f>SUM(Q47,Q49:Q72)</f>
        <v>20514.800000000007</v>
      </c>
      <c r="R97" s="3">
        <f>SUM(R47,R49:R72)</f>
        <v>12232.499999999998</v>
      </c>
      <c r="S97" s="3">
        <f>SUM(S47,S49:S72)</f>
        <v>1888.5</v>
      </c>
      <c r="T97" s="3">
        <f>SUM(N97:S97)</f>
        <v>74214.6</v>
      </c>
      <c r="U97" s="3">
        <f>+T96-T97</f>
        <v>12103.399999999994</v>
      </c>
    </row>
    <row r="98" spans="13:19" ht="12.75" hidden="1">
      <c r="M98" t="s">
        <v>72</v>
      </c>
      <c r="O98">
        <v>1623</v>
      </c>
      <c r="P98">
        <v>1466</v>
      </c>
      <c r="Q98">
        <v>2725</v>
      </c>
      <c r="R98">
        <v>6885</v>
      </c>
      <c r="S98">
        <v>3210</v>
      </c>
    </row>
    <row r="99" ht="12.75" hidden="1">
      <c r="O99" s="3">
        <v>-1190</v>
      </c>
    </row>
    <row r="100" spans="15:16" ht="12.75" hidden="1">
      <c r="O100">
        <v>-277</v>
      </c>
      <c r="P100">
        <v>-300</v>
      </c>
    </row>
    <row r="101" spans="15:21" ht="12.75" hidden="1">
      <c r="O101">
        <f>SUM(O98:O100)</f>
        <v>156</v>
      </c>
      <c r="P101">
        <f>SUM(P98:P100)</f>
        <v>1166</v>
      </c>
      <c r="Q101">
        <f>SUM(Q98:Q100)</f>
        <v>2725</v>
      </c>
      <c r="R101">
        <f>SUM(R98:R100)</f>
        <v>6885</v>
      </c>
      <c r="S101">
        <f>SUM(S98:S100)</f>
        <v>3210</v>
      </c>
      <c r="U101">
        <f>SUM(O101:T101)</f>
        <v>14142</v>
      </c>
    </row>
    <row r="102" ht="12.75"/>
    <row r="103" ht="12.75"/>
    <row r="104" spans="13:20" ht="12.75">
      <c r="M104" t="s">
        <v>74</v>
      </c>
      <c r="N104" s="3">
        <f>+N96-N101+2000</f>
        <v>9942</v>
      </c>
      <c r="O104" s="3">
        <f>+O96-O101-2000</f>
        <v>13720</v>
      </c>
      <c r="P104" s="3">
        <f>+P96-P101</f>
        <v>14734</v>
      </c>
      <c r="Q104" s="3">
        <f>+Q96-Q101</f>
        <v>19375</v>
      </c>
      <c r="R104" s="3">
        <f>+R96-R101</f>
        <v>12515</v>
      </c>
      <c r="S104" s="3">
        <f>+S96-S101</f>
        <v>1890</v>
      </c>
      <c r="T104" s="3">
        <f>SUM(N104:S104)</f>
        <v>72176</v>
      </c>
    </row>
    <row r="105" spans="13:20" ht="12.75">
      <c r="M105" t="s">
        <v>76</v>
      </c>
      <c r="N105" s="3">
        <f aca="true" t="shared" si="8" ref="N105:S105">SUM(N97)</f>
        <v>7942</v>
      </c>
      <c r="O105" s="3">
        <f t="shared" si="8"/>
        <v>15741.3</v>
      </c>
      <c r="P105" s="3">
        <f t="shared" si="8"/>
        <v>15895.499999999995</v>
      </c>
      <c r="Q105" s="3">
        <f t="shared" si="8"/>
        <v>20514.800000000007</v>
      </c>
      <c r="R105" s="3">
        <f t="shared" si="8"/>
        <v>12232.499999999998</v>
      </c>
      <c r="S105" s="3">
        <f t="shared" si="8"/>
        <v>1888.5</v>
      </c>
      <c r="T105" s="3">
        <f>SUM(N105:S105)</f>
        <v>74214.6</v>
      </c>
    </row>
    <row r="106" spans="13:20" ht="12.75">
      <c r="M106" t="s">
        <v>73</v>
      </c>
      <c r="N106">
        <f aca="true" t="shared" si="9" ref="N106:S106">+N101</f>
        <v>0</v>
      </c>
      <c r="O106">
        <f t="shared" si="9"/>
        <v>156</v>
      </c>
      <c r="P106">
        <f t="shared" si="9"/>
        <v>1166</v>
      </c>
      <c r="Q106">
        <f t="shared" si="9"/>
        <v>2725</v>
      </c>
      <c r="R106">
        <f t="shared" si="9"/>
        <v>6885</v>
      </c>
      <c r="S106">
        <f t="shared" si="9"/>
        <v>3210</v>
      </c>
      <c r="T106" s="3">
        <f>SUM(N106:S106)</f>
        <v>14142</v>
      </c>
    </row>
    <row r="107" spans="13:20" ht="12.75">
      <c r="M107" t="s">
        <v>75</v>
      </c>
      <c r="N107" s="3">
        <f>SUM(N104,N106)</f>
        <v>9942</v>
      </c>
      <c r="O107" s="3">
        <f aca="true" t="shared" si="10" ref="O107:T107">SUM(O104,O106)</f>
        <v>13876</v>
      </c>
      <c r="P107" s="3">
        <f t="shared" si="10"/>
        <v>15900</v>
      </c>
      <c r="Q107" s="3">
        <f t="shared" si="10"/>
        <v>22100</v>
      </c>
      <c r="R107" s="3">
        <f t="shared" si="10"/>
        <v>19400</v>
      </c>
      <c r="S107" s="3">
        <f t="shared" si="10"/>
        <v>5100</v>
      </c>
      <c r="T107" s="3">
        <f t="shared" si="10"/>
        <v>86318</v>
      </c>
    </row>
    <row r="109" spans="14:20" ht="12.75">
      <c r="N109" s="3">
        <f aca="true" t="shared" si="11" ref="N109:S109">+N107-N105</f>
        <v>2000</v>
      </c>
      <c r="O109" s="3">
        <f t="shared" si="11"/>
        <v>-1865.2999999999993</v>
      </c>
      <c r="P109" s="3">
        <f t="shared" si="11"/>
        <v>4.500000000005457</v>
      </c>
      <c r="Q109" s="3">
        <f t="shared" si="11"/>
        <v>1585.1999999999935</v>
      </c>
      <c r="R109" s="3">
        <f t="shared" si="11"/>
        <v>7167.500000000002</v>
      </c>
      <c r="S109" s="3">
        <f t="shared" si="11"/>
        <v>3211.5</v>
      </c>
      <c r="T109" s="3">
        <f>SUM(N109:S109)</f>
        <v>12103.400000000001</v>
      </c>
    </row>
    <row r="111" ht="12.75"/>
    <row r="112" ht="12.75">
      <c r="O112" s="3">
        <f>SUM(N104:O104,N106:O106)</f>
        <v>23818</v>
      </c>
    </row>
    <row r="113" ht="12.75">
      <c r="O113" s="3">
        <f>SUM(N105:O105)</f>
        <v>23683.3</v>
      </c>
    </row>
  </sheetData>
  <printOptions gridLines="1"/>
  <pageMargins left="0.75" right="0.75" top="0.58" bottom="0.31" header="0.5" footer="0.15"/>
  <pageSetup fitToHeight="1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2004-06-01T17:59:38Z</cp:lastPrinted>
  <dcterms:created xsi:type="dcterms:W3CDTF">2004-05-26T11:35:59Z</dcterms:created>
  <dcterms:modified xsi:type="dcterms:W3CDTF">2004-06-02T17:04:56Z</dcterms:modified>
  <cp:category/>
  <cp:version/>
  <cp:contentType/>
  <cp:contentStatus/>
</cp:coreProperties>
</file>