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480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<sst xmlns="http://schemas.openxmlformats.org/spreadsheetml/2006/main" count="348" uniqueCount="140">
  <si>
    <t>Install coil in turning fixture</t>
  </si>
  <si>
    <t>Install studs for winding clamps</t>
  </si>
  <si>
    <t>Final coil winding activities</t>
  </si>
  <si>
    <t>Complete groundwrap installation</t>
  </si>
  <si>
    <t>Install silicone bag &amp; sprues</t>
  </si>
  <si>
    <t>Install epoxy shell</t>
  </si>
  <si>
    <t>Transfer modular coil to Autoclave</t>
  </si>
  <si>
    <t>Prepare modular coil for VPI</t>
  </si>
  <si>
    <t>Perform pre-VPI elect. &amp; pressure tests</t>
  </si>
  <si>
    <t>VPI modular coil</t>
  </si>
  <si>
    <t>Install bag mold around modular coil</t>
  </si>
  <si>
    <t>Cleanup &amp; ready autoclave</t>
  </si>
  <si>
    <t>Vacuum pumpdown &amp; leak repair</t>
  </si>
  <si>
    <t>No. of</t>
  </si>
  <si>
    <t>Shifts</t>
  </si>
  <si>
    <t>Station No. 1- Casting Preparation</t>
  </si>
  <si>
    <t>Install outer Diagnostic loops</t>
  </si>
  <si>
    <t>Pressure test cryo lines</t>
  </si>
  <si>
    <t>TASK DESCRIPTION</t>
  </si>
  <si>
    <t>Epoxy fill coil</t>
  </si>
  <si>
    <t>Temperature rampup and Cure</t>
  </si>
  <si>
    <t>Temperature rampup and Post cure</t>
  </si>
  <si>
    <t>Temperature rampdown</t>
  </si>
  <si>
    <t>Total</t>
  </si>
  <si>
    <t>man-hours</t>
  </si>
  <si>
    <t>EAEM</t>
  </si>
  <si>
    <t>EMSM</t>
  </si>
  <si>
    <t>hours</t>
  </si>
  <si>
    <t>Meighan</t>
  </si>
  <si>
    <t>Manhrs</t>
  </si>
  <si>
    <t>Prepare station for Side "B"</t>
  </si>
  <si>
    <t>Wind Side "B"</t>
  </si>
  <si>
    <t xml:space="preserve">Hours per </t>
  </si>
  <si>
    <t>Install chill plates &amp; Tubing</t>
  </si>
  <si>
    <t>Tech./Shift</t>
  </si>
  <si>
    <t>per coil</t>
  </si>
  <si>
    <t>coils</t>
  </si>
  <si>
    <t>Vacuum pumpdown &amp; preheat mold and autoclave</t>
  </si>
  <si>
    <t>Transfer modular coil from Autoclave to Station #1</t>
  </si>
  <si>
    <t>Perform (room temperature) electrical &amp; Pressure Tests</t>
  </si>
  <si>
    <t xml:space="preserve">Finalize coil &amp; install final coil clamps (40 to 50 clamps/per coil) </t>
  </si>
  <si>
    <t>Remove coil from ring assembly</t>
  </si>
  <si>
    <t>(Connect fill lines, manifolds, hookup thermocouples &amp; leak check)</t>
  </si>
  <si>
    <t>VPI Activities (Station 5)</t>
  </si>
  <si>
    <t>Post VPI Activities (Station 1)</t>
  </si>
  <si>
    <t>Engineering and Oversight</t>
  </si>
  <si>
    <t>LOE FY07 (October thru September)</t>
  </si>
  <si>
    <t>LOE FY08 (October thru December)</t>
  </si>
  <si>
    <t>Chrz.</t>
  </si>
  <si>
    <t>Raft.</t>
  </si>
  <si>
    <t xml:space="preserve">Wind Side "A" </t>
  </si>
  <si>
    <t xml:space="preserve">Prepare coil for winding </t>
  </si>
  <si>
    <t>Install inner cladding plates</t>
  </si>
  <si>
    <t>MATERIAL &amp; SUPPLIES</t>
  </si>
  <si>
    <t>Coil Supplies</t>
  </si>
  <si>
    <t>8) Safety and PPE equipment and supplies</t>
  </si>
  <si>
    <t>Includes gloves, masks, safety equipment &amp; supplies</t>
  </si>
  <si>
    <t>9) Miscellaneous supplies</t>
  </si>
  <si>
    <t>Includes rags, hardware, etc.</t>
  </si>
  <si>
    <t>VPI Supplies</t>
  </si>
  <si>
    <t>3) Disposable VPI hardware</t>
  </si>
  <si>
    <t>High &amp; low temperature vac. Tubing</t>
  </si>
  <si>
    <t>Machinist</t>
  </si>
  <si>
    <t>Technician</t>
  </si>
  <si>
    <t>valves &amp; fittings</t>
  </si>
  <si>
    <t>1) Epoxy for mold shell [Hysol]</t>
  </si>
  <si>
    <t>4)  Copper pre-tinned tubing</t>
  </si>
  <si>
    <t>VPI manifolds</t>
  </si>
  <si>
    <t>M&amp;S</t>
  </si>
  <si>
    <t>Man-hours</t>
  </si>
  <si>
    <t>1) Insulation  [Uncommitteded]</t>
  </si>
  <si>
    <t>9450-1***-1408</t>
  </si>
  <si>
    <t>5) Copper conductor [committed]</t>
  </si>
  <si>
    <t>Electrical test poloidal break</t>
  </si>
  <si>
    <t>1st. of each type coil</t>
  </si>
  <si>
    <t>Remaining coils [2-6 of each type]</t>
  </si>
  <si>
    <t>Install coil in station 1b turning fixture</t>
  </si>
  <si>
    <t>Weld monuments, stud adapters &amp; lead nuts</t>
  </si>
  <si>
    <t xml:space="preserve">Position &amp; mount casting to support ring   </t>
  </si>
  <si>
    <t>Perform preliminary [pre-vpi] electrical tests</t>
  </si>
  <si>
    <t>Reposition coil from side A to side B</t>
  </si>
  <si>
    <t>Shift</t>
  </si>
  <si>
    <t xml:space="preserve">7) Lead hardware &amp; fillers </t>
  </si>
  <si>
    <t>Coil Winding Station 2 and 4</t>
  </si>
  <si>
    <t xml:space="preserve"> Final coil prep &amp; Mold Application (Station 2 &amp; 4)</t>
  </si>
  <si>
    <t>Measure casting wings using metrology equipment</t>
  </si>
  <si>
    <t>Person-hours</t>
  </si>
  <si>
    <t>Winding form modifications [grinding deburring, etc.]</t>
  </si>
  <si>
    <t>Revised</t>
  </si>
  <si>
    <t>REVISED</t>
  </si>
  <si>
    <t>COMMENTS</t>
  </si>
  <si>
    <t>NO CHANGE</t>
  </si>
  <si>
    <t>1st. of each type coil [A &amp; B]</t>
  </si>
  <si>
    <t>NEW TASK</t>
  </si>
  <si>
    <t>ORIG.</t>
  </si>
  <si>
    <t>remaining</t>
  </si>
  <si>
    <t>Install weights and balance casting and ring assembly</t>
  </si>
  <si>
    <t>Install Kapton edging</t>
  </si>
  <si>
    <r>
      <t xml:space="preserve">Fitup Lead blocks and terminals </t>
    </r>
    <r>
      <rPr>
        <sz val="10"/>
        <rFont val="Arial"/>
        <family val="2"/>
      </rPr>
      <t>[Remove lead blocks]</t>
    </r>
  </si>
  <si>
    <r>
      <t xml:space="preserve">Clean casting </t>
    </r>
    <r>
      <rPr>
        <sz val="10"/>
        <rFont val="Arial"/>
        <family val="2"/>
      </rPr>
      <t>[Inspect and clean all holes]</t>
    </r>
  </si>
  <si>
    <t>Note:  Allow one to two  additional shifts to obtain shim data</t>
  </si>
  <si>
    <t>Dimensional measure surface [Metrology requirement]</t>
  </si>
  <si>
    <t>Position inner GW insulation onto winding form (sides A &amp; B)</t>
  </si>
  <si>
    <t>DELETE Activity</t>
  </si>
  <si>
    <t>Types A &amp; B- Position leads &amp; Wind side A - [11] turns</t>
  </si>
  <si>
    <t>Braze &amp; secure 1st. coil lead set [inc. brazing]</t>
  </si>
  <si>
    <t>Type C- Position leads &amp; Wind side A - [10] turns</t>
  </si>
  <si>
    <t>Type C- Position leads &amp; Wind side B - [10] turns</t>
  </si>
  <si>
    <t>Types A &amp; B- Position leads &amp; Wind side B - [11] turns</t>
  </si>
  <si>
    <t>Note:  Allow one to two  additional shifts to analyze data</t>
  </si>
  <si>
    <t xml:space="preserve">Secure Lacing </t>
  </si>
  <si>
    <t xml:space="preserve">Remeasure after lacing is secured </t>
  </si>
  <si>
    <t>Cut, braze and position 2nd. Coil lead set [side B]</t>
  </si>
  <si>
    <t>Cut, braze and position 2nd. coil lead set [side A]</t>
  </si>
  <si>
    <t>Install/set winding clamps side bars A &amp; B</t>
  </si>
  <si>
    <t>TOTALS</t>
  </si>
  <si>
    <t>Remove studs, structural shell &amp; sprues</t>
  </si>
  <si>
    <t>LOE FY06 (March thru September)</t>
  </si>
  <si>
    <t>[estimate $8.8 k per coil x 12 coils]</t>
  </si>
  <si>
    <t>Final clean &amp; Kapton</t>
  </si>
  <si>
    <t>Difference</t>
  </si>
  <si>
    <r>
      <t>Inspect casting</t>
    </r>
    <r>
      <rPr>
        <sz val="10"/>
        <rFont val="Arial"/>
        <family val="2"/>
      </rPr>
      <t>[surfaces, magnetic permeability]</t>
    </r>
  </si>
  <si>
    <t>(+/-)</t>
  </si>
  <si>
    <t>Original</t>
  </si>
  <si>
    <t>2) Vulcanizing tape, glass, RTV and silicone caulking</t>
  </si>
  <si>
    <t>2) Epoxy- CTD-101 [$4500.00 per coil @ assume 20 injections]</t>
  </si>
  <si>
    <t>3) Chill Plates and cladding [estimate $5.6 k per coil x 18 coils]</t>
  </si>
  <si>
    <t>4) Coil Clamps  [900 clamps x $300.00 each]</t>
  </si>
  <si>
    <t>Rework the type C chill plates and cladding [C3 thru C6]</t>
  </si>
  <si>
    <t>11) Support feet for finished coils [ 2 each C and A]</t>
  </si>
  <si>
    <t>10) Prostetic pieces  to replace VPI groove [3 ea. A &amp; B]</t>
  </si>
  <si>
    <t>NEW SCOPE</t>
  </si>
  <si>
    <t>9450-1***-1451</t>
  </si>
  <si>
    <t xml:space="preserve"> Measure, reposition &amp; re-measure coil bundle [sides A &amp; B] </t>
  </si>
  <si>
    <t xml:space="preserve">Position lacing strips sides A &amp; B </t>
  </si>
  <si>
    <t>Delta</t>
  </si>
  <si>
    <t>Costs</t>
  </si>
  <si>
    <t>budgeted 2nd shft</t>
  </si>
  <si>
    <t>increased 2nd shft</t>
  </si>
  <si>
    <t>OT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</si>
</sst>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;[Red]#,##0.00"/>
    <numFmt numFmtId="168" formatCode="#,##0.0;[Red]#,##0.0"/>
    <numFmt numFmtId="169" formatCode="0.00;[Red]0.00"/>
    <numFmt numFmtId="170" formatCode="0;[Red]0"/>
    <numFmt numFmtId="171" formatCode="&quot;$&quot;#,##0.00;[Red]&quot;$&quot;#,##0.00"/>
    <numFmt numFmtId="172" formatCode="&quot;$&quot;#,##0"/>
    <numFmt numFmtId="173" formatCode="#,##0;[Red]#,##0"/>
    <numFmt numFmtId="174" formatCode="_(&quot;$&quot;* #,##0.0_);_(&quot;$&quot;* \(#,##0.0\);_(&quot;$&quot;* &quot;-&quot;??_);_(@_)"/>
    <numFmt numFmtId="175" formatCode="_(* #,##0_);_(* \(#,##0\);_(* &quot;-&quot;??_);_(@_)"/>
    <numFmt numFmtId="176" formatCode="0.0;[Red]0.0"/>
    <numFmt numFmtId="177" formatCode="_(&quot;$&quot;* #,##0_);_(&quot;$&quot;* \(#,##0\);_(&quot;$&quot;* &quot;-&quot;??_);_(@_)"/>
    <numFmt numFmtId="178" formatCode="0.0%"/>
    <numFmt numFmtId="179" formatCode="0.0"/>
  </numFmts>
  <fonts count="1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8"/>
      <name val="Arial"/>
      <family val="2"/>
    </font>
    <font>
      <b/>
      <sz val="8"/>
      <color indexed="58"/>
      <name val="Arial"/>
      <family val="2"/>
    </font>
    <font>
      <b/>
      <sz val="10"/>
      <color indexed="58"/>
      <name val="Arial"/>
      <family val="2"/>
    </font>
    <font>
      <b/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1" fontId="2" fillId="0" borderId="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4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10" xfId="0" applyFont="1" applyBorder="1" applyAlignment="1">
      <alignment horizontal="right" wrapText="1"/>
    </xf>
    <xf numFmtId="0" fontId="2" fillId="0" borderId="6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right" wrapText="1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15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5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5" fontId="2" fillId="0" borderId="10" xfId="0" applyNumberFormat="1" applyFont="1" applyFill="1" applyBorder="1" applyAlignment="1">
      <alignment horizontal="center"/>
    </xf>
    <xf numFmtId="15" fontId="3" fillId="0" borderId="10" xfId="0" applyNumberFormat="1" applyFont="1" applyFill="1" applyBorder="1" applyAlignment="1">
      <alignment horizontal="center"/>
    </xf>
    <xf numFmtId="0" fontId="1" fillId="5" borderId="20" xfId="0" applyFont="1" applyFill="1" applyBorder="1" applyAlignment="1">
      <alignment wrapText="1"/>
    </xf>
    <xf numFmtId="9" fontId="2" fillId="5" borderId="4" xfId="0" applyNumberFormat="1" applyFont="1" applyFill="1" applyBorder="1" applyAlignment="1">
      <alignment horizontal="center"/>
    </xf>
    <xf numFmtId="9" fontId="2" fillId="5" borderId="21" xfId="0" applyNumberFormat="1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170" fontId="2" fillId="4" borderId="2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171" fontId="3" fillId="0" borderId="3" xfId="0" applyNumberFormat="1" applyFont="1" applyBorder="1" applyAlignment="1">
      <alignment horizontal="center"/>
    </xf>
    <xf numFmtId="171" fontId="3" fillId="6" borderId="2" xfId="0" applyNumberFormat="1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7" fillId="0" borderId="6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16" fontId="2" fillId="2" borderId="2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right" wrapText="1"/>
    </xf>
    <xf numFmtId="0" fontId="6" fillId="7" borderId="14" xfId="0" applyFont="1" applyFill="1" applyBorder="1" applyAlignment="1">
      <alignment horizontal="right" wrapText="1"/>
    </xf>
    <xf numFmtId="0" fontId="6" fillId="7" borderId="3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6" fillId="7" borderId="14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wrapText="1"/>
    </xf>
    <xf numFmtId="0" fontId="6" fillId="6" borderId="6" xfId="0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left" wrapText="1"/>
    </xf>
    <xf numFmtId="171" fontId="3" fillId="0" borderId="3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left" wrapText="1"/>
    </xf>
    <xf numFmtId="0" fontId="6" fillId="7" borderId="25" xfId="0" applyFont="1" applyFill="1" applyBorder="1" applyAlignment="1">
      <alignment horizontal="center"/>
    </xf>
    <xf numFmtId="0" fontId="6" fillId="7" borderId="26" xfId="0" applyFont="1" applyFill="1" applyBorder="1" applyAlignment="1">
      <alignment horizontal="center"/>
    </xf>
    <xf numFmtId="0" fontId="6" fillId="7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0" borderId="6" xfId="0" applyFont="1" applyBorder="1" applyAlignment="1">
      <alignment horizontal="left" wrapText="1"/>
    </xf>
    <xf numFmtId="0" fontId="6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6" fillId="7" borderId="2" xfId="0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7" borderId="33" xfId="0" applyFont="1" applyFill="1" applyBorder="1" applyAlignment="1">
      <alignment horizontal="center"/>
    </xf>
    <xf numFmtId="0" fontId="6" fillId="7" borderId="34" xfId="0" applyFont="1" applyFill="1" applyBorder="1" applyAlignment="1">
      <alignment horizontal="center"/>
    </xf>
    <xf numFmtId="0" fontId="1" fillId="0" borderId="6" xfId="0" applyFont="1" applyFill="1" applyBorder="1" applyAlignment="1">
      <alignment wrapText="1"/>
    </xf>
    <xf numFmtId="176" fontId="3" fillId="0" borderId="3" xfId="0" applyNumberFormat="1" applyFont="1" applyBorder="1" applyAlignment="1">
      <alignment horizontal="center"/>
    </xf>
    <xf numFmtId="176" fontId="2" fillId="0" borderId="6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center"/>
    </xf>
    <xf numFmtId="176" fontId="6" fillId="7" borderId="32" xfId="0" applyNumberFormat="1" applyFont="1" applyFill="1" applyBorder="1" applyAlignment="1">
      <alignment horizontal="center"/>
    </xf>
    <xf numFmtId="0" fontId="6" fillId="7" borderId="35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76" fontId="3" fillId="0" borderId="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76" fontId="6" fillId="7" borderId="25" xfId="0" applyNumberFormat="1" applyFont="1" applyFill="1" applyBorder="1" applyAlignment="1">
      <alignment horizontal="center"/>
    </xf>
    <xf numFmtId="0" fontId="6" fillId="7" borderId="36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right" wrapText="1"/>
    </xf>
    <xf numFmtId="0" fontId="6" fillId="7" borderId="37" xfId="0" applyFont="1" applyFill="1" applyBorder="1" applyAlignment="1">
      <alignment horizontal="center"/>
    </xf>
    <xf numFmtId="0" fontId="6" fillId="7" borderId="38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right" wrapText="1"/>
    </xf>
    <xf numFmtId="0" fontId="2" fillId="0" borderId="39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0" borderId="6" xfId="0" applyFont="1" applyBorder="1" applyAlignment="1">
      <alignment horizontal="left" wrapText="1"/>
    </xf>
    <xf numFmtId="0" fontId="6" fillId="2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0" fillId="7" borderId="11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7" fillId="7" borderId="0" xfId="0" applyFont="1" applyFill="1" applyBorder="1" applyAlignment="1">
      <alignment horizontal="right"/>
    </xf>
    <xf numFmtId="0" fontId="0" fillId="7" borderId="3" xfId="0" applyFont="1" applyFill="1" applyBorder="1" applyAlignment="1">
      <alignment horizontal="left" wrapText="1"/>
    </xf>
    <xf numFmtId="0" fontId="3" fillId="0" borderId="28" xfId="0" applyFont="1" applyBorder="1" applyAlignment="1">
      <alignment horizontal="center"/>
    </xf>
    <xf numFmtId="171" fontId="2" fillId="4" borderId="24" xfId="0" applyNumberFormat="1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7" borderId="10" xfId="0" applyFont="1" applyFill="1" applyBorder="1" applyAlignment="1">
      <alignment horizontal="right" wrapText="1"/>
    </xf>
    <xf numFmtId="0" fontId="0" fillId="7" borderId="31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7" fillId="7" borderId="37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171" fontId="6" fillId="0" borderId="3" xfId="0" applyNumberFormat="1" applyFont="1" applyBorder="1" applyAlignment="1">
      <alignment horizontal="center"/>
    </xf>
    <xf numFmtId="171" fontId="3" fillId="0" borderId="0" xfId="0" applyNumberFormat="1" applyFont="1" applyAlignment="1">
      <alignment horizontal="center"/>
    </xf>
    <xf numFmtId="171" fontId="3" fillId="0" borderId="6" xfId="0" applyNumberFormat="1" applyFont="1" applyBorder="1" applyAlignment="1">
      <alignment horizontal="center"/>
    </xf>
    <xf numFmtId="0" fontId="8" fillId="7" borderId="11" xfId="0" applyFont="1" applyFill="1" applyBorder="1" applyAlignment="1">
      <alignment horizontal="right" wrapText="1"/>
    </xf>
    <xf numFmtId="171" fontId="7" fillId="7" borderId="11" xfId="0" applyNumberFormat="1" applyFont="1" applyFill="1" applyBorder="1" applyAlignment="1">
      <alignment horizontal="center"/>
    </xf>
    <xf numFmtId="171" fontId="3" fillId="0" borderId="11" xfId="0" applyNumberFormat="1" applyFont="1" applyBorder="1" applyAlignment="1">
      <alignment horizontal="center"/>
    </xf>
    <xf numFmtId="171" fontId="6" fillId="2" borderId="11" xfId="0" applyNumberFormat="1" applyFont="1" applyFill="1" applyBorder="1" applyAlignment="1">
      <alignment horizontal="center"/>
    </xf>
    <xf numFmtId="171" fontId="6" fillId="2" borderId="3" xfId="0" applyNumberFormat="1" applyFont="1" applyFill="1" applyBorder="1" applyAlignment="1">
      <alignment horizontal="center"/>
    </xf>
    <xf numFmtId="171" fontId="6" fillId="2" borderId="6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 wrapText="1"/>
    </xf>
    <xf numFmtId="0" fontId="0" fillId="7" borderId="14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0" fillId="0" borderId="6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3" xfId="0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170" fontId="1" fillId="0" borderId="3" xfId="0" applyNumberFormat="1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171" fontId="2" fillId="2" borderId="2" xfId="0" applyNumberFormat="1" applyFont="1" applyFill="1" applyBorder="1" applyAlignment="1">
      <alignment horizontal="center"/>
    </xf>
    <xf numFmtId="0" fontId="1" fillId="6" borderId="8" xfId="0" applyFont="1" applyFill="1" applyBorder="1" applyAlignment="1">
      <alignment horizontal="left" wrapText="1"/>
    </xf>
    <xf numFmtId="171" fontId="3" fillId="6" borderId="8" xfId="0" applyNumberFormat="1" applyFont="1" applyFill="1" applyBorder="1" applyAlignment="1">
      <alignment horizontal="center"/>
    </xf>
    <xf numFmtId="171" fontId="6" fillId="6" borderId="8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3" fillId="7" borderId="33" xfId="0" applyFont="1" applyFill="1" applyBorder="1" applyAlignment="1">
      <alignment horizontal="center"/>
    </xf>
    <xf numFmtId="0" fontId="3" fillId="7" borderId="34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" fontId="11" fillId="4" borderId="3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1" fontId="11" fillId="4" borderId="6" xfId="0" applyNumberFormat="1" applyFont="1" applyFill="1" applyBorder="1" applyAlignment="1">
      <alignment horizontal="center"/>
    </xf>
    <xf numFmtId="1" fontId="11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1" fontId="1" fillId="4" borderId="3" xfId="0" applyNumberFormat="1" applyFont="1" applyFill="1" applyBorder="1" applyAlignment="1">
      <alignment horizontal="center"/>
    </xf>
    <xf numFmtId="1" fontId="12" fillId="4" borderId="1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wrapText="1"/>
    </xf>
    <xf numFmtId="0" fontId="2" fillId="3" borderId="2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2" fillId="3" borderId="2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76" fontId="3" fillId="0" borderId="41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" fontId="12" fillId="4" borderId="3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/>
    </xf>
    <xf numFmtId="1" fontId="11" fillId="4" borderId="39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171" fontId="0" fillId="0" borderId="0" xfId="0" applyNumberFormat="1" applyFill="1" applyBorder="1" applyAlignment="1">
      <alignment horizontal="center"/>
    </xf>
    <xf numFmtId="171" fontId="3" fillId="0" borderId="4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70" fontId="1" fillId="0" borderId="19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7" borderId="10" xfId="0" applyFont="1" applyFill="1" applyBorder="1" applyAlignment="1">
      <alignment wrapText="1"/>
    </xf>
    <xf numFmtId="0" fontId="9" fillId="7" borderId="14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1" fontId="3" fillId="4" borderId="12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0" fontId="9" fillId="7" borderId="13" xfId="0" applyFont="1" applyFill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8" fillId="0" borderId="39" xfId="0" applyFont="1" applyBorder="1" applyAlignment="1">
      <alignment horizontal="left" wrapText="1"/>
    </xf>
    <xf numFmtId="0" fontId="6" fillId="0" borderId="39" xfId="0" applyFont="1" applyBorder="1" applyAlignment="1">
      <alignment horizontal="center"/>
    </xf>
    <xf numFmtId="171" fontId="6" fillId="0" borderId="39" xfId="0" applyNumberFormat="1" applyFont="1" applyBorder="1" applyAlignment="1">
      <alignment horizontal="center"/>
    </xf>
    <xf numFmtId="171" fontId="6" fillId="2" borderId="39" xfId="0" applyNumberFormat="1" applyFont="1" applyFill="1" applyBorder="1" applyAlignment="1">
      <alignment horizontal="center"/>
    </xf>
    <xf numFmtId="171" fontId="3" fillId="3" borderId="8" xfId="0" applyNumberFormat="1" applyFont="1" applyFill="1" applyBorder="1" applyAlignment="1">
      <alignment horizontal="center"/>
    </xf>
    <xf numFmtId="171" fontId="6" fillId="3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170" fontId="2" fillId="4" borderId="45" xfId="0" applyNumberFormat="1" applyFont="1" applyFill="1" applyBorder="1" applyAlignment="1">
      <alignment horizontal="center"/>
    </xf>
    <xf numFmtId="15" fontId="2" fillId="0" borderId="18" xfId="0" applyNumberFormat="1" applyFont="1" applyFill="1" applyBorder="1" applyAlignment="1">
      <alignment horizontal="center"/>
    </xf>
    <xf numFmtId="0" fontId="8" fillId="7" borderId="32" xfId="0" applyFont="1" applyFill="1" applyBorder="1" applyAlignment="1">
      <alignment wrapText="1"/>
    </xf>
    <xf numFmtId="0" fontId="8" fillId="7" borderId="1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right" wrapText="1"/>
    </xf>
    <xf numFmtId="0" fontId="3" fillId="0" borderId="41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176" fontId="7" fillId="7" borderId="25" xfId="0" applyNumberFormat="1" applyFont="1" applyFill="1" applyBorder="1" applyAlignment="1">
      <alignment horizontal="center"/>
    </xf>
    <xf numFmtId="0" fontId="7" fillId="7" borderId="36" xfId="0" applyFont="1" applyFill="1" applyBorder="1" applyAlignment="1">
      <alignment horizontal="center"/>
    </xf>
    <xf numFmtId="176" fontId="6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76" fontId="6" fillId="0" borderId="32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76" fontId="3" fillId="0" borderId="28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16" fontId="3" fillId="3" borderId="8" xfId="0" applyNumberFormat="1" applyFont="1" applyFill="1" applyBorder="1" applyAlignment="1">
      <alignment horizontal="center"/>
    </xf>
    <xf numFmtId="1" fontId="1" fillId="9" borderId="48" xfId="0" applyNumberFormat="1" applyFont="1" applyFill="1" applyBorder="1" applyAlignment="1">
      <alignment horizontal="center"/>
    </xf>
    <xf numFmtId="0" fontId="1" fillId="2" borderId="49" xfId="0" applyFont="1" applyFill="1" applyBorder="1" applyAlignment="1">
      <alignment horizontal="right"/>
    </xf>
    <xf numFmtId="0" fontId="1" fillId="2" borderId="50" xfId="0" applyFont="1" applyFill="1" applyBorder="1" applyAlignment="1">
      <alignment horizontal="left"/>
    </xf>
    <xf numFmtId="16" fontId="1" fillId="2" borderId="48" xfId="0" applyNumberFormat="1" applyFont="1" applyFill="1" applyBorder="1" applyAlignment="1">
      <alignment horizontal="center"/>
    </xf>
    <xf numFmtId="177" fontId="3" fillId="0" borderId="0" xfId="17" applyNumberFormat="1" applyFont="1" applyBorder="1" applyAlignment="1">
      <alignment horizontal="center"/>
    </xf>
    <xf numFmtId="43" fontId="0" fillId="0" borderId="0" xfId="0" applyNumberFormat="1" applyAlignment="1">
      <alignment/>
    </xf>
    <xf numFmtId="178" fontId="0" fillId="0" borderId="0" xfId="21" applyNumberFormat="1" applyAlignment="1">
      <alignment/>
    </xf>
    <xf numFmtId="1" fontId="3" fillId="0" borderId="0" xfId="0" applyNumberFormat="1" applyFont="1" applyBorder="1" applyAlignment="1">
      <alignment horizontal="center"/>
    </xf>
    <xf numFmtId="44" fontId="2" fillId="0" borderId="0" xfId="17" applyFont="1" applyBorder="1" applyAlignment="1">
      <alignment horizontal="center"/>
    </xf>
    <xf numFmtId="0" fontId="0" fillId="6" borderId="1" xfId="0" applyFill="1" applyBorder="1" applyAlignment="1">
      <alignment/>
    </xf>
    <xf numFmtId="0" fontId="0" fillId="6" borderId="3" xfId="0" applyFill="1" applyBorder="1" applyAlignment="1">
      <alignment/>
    </xf>
    <xf numFmtId="177" fontId="1" fillId="6" borderId="3" xfId="17" applyNumberFormat="1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0" fillId="6" borderId="2" xfId="0" applyFill="1" applyBorder="1" applyAlignment="1">
      <alignment/>
    </xf>
    <xf numFmtId="177" fontId="13" fillId="6" borderId="49" xfId="17" applyNumberFormat="1" applyFont="1" applyFill="1" applyBorder="1" applyAlignment="1">
      <alignment horizontal="center"/>
    </xf>
    <xf numFmtId="0" fontId="13" fillId="6" borderId="44" xfId="0" applyFont="1" applyFill="1" applyBorder="1" applyAlignment="1">
      <alignment horizontal="left"/>
    </xf>
    <xf numFmtId="0" fontId="0" fillId="6" borderId="44" xfId="0" applyFill="1" applyBorder="1" applyAlignment="1">
      <alignment/>
    </xf>
    <xf numFmtId="177" fontId="1" fillId="6" borderId="5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7"/>
  <sheetViews>
    <sheetView tabSelected="1" zoomScale="75" zoomScaleNormal="75" workbookViewId="0" topLeftCell="A134">
      <selection activeCell="O158" sqref="O158"/>
    </sheetView>
  </sheetViews>
  <sheetFormatPr defaultColWidth="9.140625" defaultRowHeight="12.75"/>
  <cols>
    <col min="1" max="1" width="55.8515625" style="19" customWidth="1"/>
    <col min="2" max="2" width="11.421875" style="13" customWidth="1"/>
    <col min="3" max="3" width="11.57421875" style="13" customWidth="1"/>
    <col min="4" max="4" width="12.421875" style="13" customWidth="1"/>
    <col min="5" max="5" width="13.7109375" style="13" customWidth="1"/>
    <col min="6" max="6" width="9.00390625" style="13" customWidth="1"/>
    <col min="7" max="7" width="8.421875" style="13" customWidth="1"/>
    <col min="8" max="8" width="9.00390625" style="13" customWidth="1"/>
    <col min="9" max="9" width="13.57421875" style="13" customWidth="1"/>
    <col min="10" max="10" width="11.421875" style="13" customWidth="1"/>
    <col min="11" max="11" width="11.28125" style="0" customWidth="1"/>
    <col min="14" max="14" width="14.28125" style="0" bestFit="1" customWidth="1"/>
  </cols>
  <sheetData>
    <row r="1" ht="13.5" thickBot="1">
      <c r="A1" s="274" t="s">
        <v>132</v>
      </c>
    </row>
    <row r="2" spans="1:10" s="32" customFormat="1" ht="12.75">
      <c r="A2" s="30"/>
      <c r="B2" s="31" t="s">
        <v>25</v>
      </c>
      <c r="C2" s="31" t="s">
        <v>25</v>
      </c>
      <c r="D2" s="31" t="s">
        <v>26</v>
      </c>
      <c r="E2" s="55"/>
      <c r="F2" s="56"/>
      <c r="G2" s="56"/>
      <c r="H2" s="56"/>
      <c r="I2" s="56"/>
      <c r="J2" s="56"/>
    </row>
    <row r="3" spans="1:10" s="32" customFormat="1" ht="12.75">
      <c r="A3" s="8" t="s">
        <v>18</v>
      </c>
      <c r="B3" s="33" t="s">
        <v>48</v>
      </c>
      <c r="C3" s="33" t="s">
        <v>49</v>
      </c>
      <c r="D3" s="33" t="s">
        <v>28</v>
      </c>
      <c r="E3" s="57"/>
      <c r="F3" s="58"/>
      <c r="G3" s="58"/>
      <c r="H3" s="58"/>
      <c r="I3" s="56"/>
      <c r="J3" s="59"/>
    </row>
    <row r="4" spans="1:10" s="32" customFormat="1" ht="13.5" thickBot="1">
      <c r="A4" s="34"/>
      <c r="B4" s="35" t="s">
        <v>27</v>
      </c>
      <c r="C4" s="35" t="s">
        <v>27</v>
      </c>
      <c r="D4" s="35" t="s">
        <v>27</v>
      </c>
      <c r="E4" s="55"/>
      <c r="F4" s="56"/>
      <c r="G4" s="56"/>
      <c r="H4" s="56"/>
      <c r="I4" s="248"/>
      <c r="J4" s="56"/>
    </row>
    <row r="5" spans="1:10" s="1" customFormat="1" ht="12.75">
      <c r="A5" s="62" t="s">
        <v>45</v>
      </c>
      <c r="B5" s="63">
        <v>0.7</v>
      </c>
      <c r="C5" s="63">
        <v>0.4</v>
      </c>
      <c r="D5" s="64">
        <v>0.7</v>
      </c>
      <c r="E5" s="60"/>
      <c r="F5" s="4"/>
      <c r="G5" s="4"/>
      <c r="H5" s="56"/>
      <c r="I5" s="249"/>
      <c r="J5" s="4"/>
    </row>
    <row r="6" spans="1:10" s="1" customFormat="1" ht="12.75">
      <c r="A6" s="11" t="s">
        <v>117</v>
      </c>
      <c r="B6" s="7">
        <v>705</v>
      </c>
      <c r="C6" s="7">
        <v>403</v>
      </c>
      <c r="D6" s="7">
        <v>705</v>
      </c>
      <c r="E6" s="61"/>
      <c r="F6" s="15"/>
      <c r="G6" s="4"/>
      <c r="H6" s="56"/>
      <c r="I6" s="249"/>
      <c r="J6" s="4"/>
    </row>
    <row r="7" spans="1:10" s="1" customFormat="1" ht="12.75">
      <c r="A7" s="11" t="s">
        <v>46</v>
      </c>
      <c r="B7" s="7">
        <v>1208</v>
      </c>
      <c r="C7" s="7">
        <v>690</v>
      </c>
      <c r="D7" s="7">
        <v>1208</v>
      </c>
      <c r="E7" s="61"/>
      <c r="F7" s="15"/>
      <c r="G7" s="4"/>
      <c r="H7" s="4"/>
      <c r="I7" s="15"/>
      <c r="J7" s="4"/>
    </row>
    <row r="8" spans="1:10" s="1" customFormat="1" ht="13.5" thickBot="1">
      <c r="A8" s="11" t="s">
        <v>47</v>
      </c>
      <c r="B8" s="7">
        <v>324</v>
      </c>
      <c r="C8" s="7">
        <v>175</v>
      </c>
      <c r="D8" s="7">
        <v>0</v>
      </c>
      <c r="E8" s="61"/>
      <c r="F8" s="4"/>
      <c r="G8" s="4"/>
      <c r="H8" s="4"/>
      <c r="I8" s="4"/>
      <c r="J8" s="4"/>
    </row>
    <row r="9" spans="1:10" s="1" customFormat="1" ht="13.5" thickBot="1">
      <c r="A9" s="54"/>
      <c r="B9" s="65">
        <f>SUM(B6:B8)</f>
        <v>2237</v>
      </c>
      <c r="C9" s="66">
        <f>SUM(C6:C8)</f>
        <v>1268</v>
      </c>
      <c r="D9" s="275">
        <f>SUM(D6:D8)</f>
        <v>1913</v>
      </c>
      <c r="E9" s="60"/>
      <c r="F9" s="4"/>
      <c r="G9" s="4"/>
      <c r="H9" s="4"/>
      <c r="I9" s="5"/>
      <c r="J9" s="4"/>
    </row>
    <row r="10" spans="1:10" s="1" customFormat="1" ht="13.5" thickBot="1">
      <c r="A10" s="26"/>
      <c r="B10" s="250"/>
      <c r="C10" s="250"/>
      <c r="D10" s="250"/>
      <c r="E10" s="276"/>
      <c r="F10" s="259"/>
      <c r="G10" s="259"/>
      <c r="H10" s="259"/>
      <c r="I10" s="259"/>
      <c r="J10" s="4"/>
    </row>
    <row r="11" spans="1:11" s="1" customFormat="1" ht="12.75">
      <c r="A11" s="21" t="s">
        <v>18</v>
      </c>
      <c r="B11" s="2" t="s">
        <v>23</v>
      </c>
      <c r="C11" s="2" t="s">
        <v>13</v>
      </c>
      <c r="D11" s="2" t="s">
        <v>32</v>
      </c>
      <c r="E11" s="2" t="s">
        <v>13</v>
      </c>
      <c r="F11" s="2" t="s">
        <v>13</v>
      </c>
      <c r="G11" s="2" t="s">
        <v>23</v>
      </c>
      <c r="H11" s="2" t="s">
        <v>23</v>
      </c>
      <c r="I11" s="2"/>
      <c r="J11" s="2"/>
      <c r="K11" s="2"/>
    </row>
    <row r="12" spans="1:11" s="1" customFormat="1" ht="12.75">
      <c r="A12" s="20"/>
      <c r="B12" s="48" t="s">
        <v>14</v>
      </c>
      <c r="C12" s="48" t="s">
        <v>34</v>
      </c>
      <c r="D12" s="48" t="s">
        <v>81</v>
      </c>
      <c r="E12" s="48" t="s">
        <v>86</v>
      </c>
      <c r="F12" s="48" t="s">
        <v>36</v>
      </c>
      <c r="G12" s="48" t="s">
        <v>29</v>
      </c>
      <c r="H12" s="48" t="s">
        <v>29</v>
      </c>
      <c r="I12" s="48" t="s">
        <v>90</v>
      </c>
      <c r="J12" s="210" t="s">
        <v>120</v>
      </c>
      <c r="K12" s="210" t="s">
        <v>120</v>
      </c>
    </row>
    <row r="13" spans="1:11" s="1" customFormat="1" ht="13.5" thickBot="1">
      <c r="A13" s="22"/>
      <c r="B13" s="3"/>
      <c r="C13" s="3"/>
      <c r="D13" s="3"/>
      <c r="E13" s="3" t="s">
        <v>35</v>
      </c>
      <c r="F13" s="3" t="s">
        <v>95</v>
      </c>
      <c r="G13" s="80" t="s">
        <v>94</v>
      </c>
      <c r="H13" s="3" t="s">
        <v>88</v>
      </c>
      <c r="I13" s="3"/>
      <c r="J13" s="48" t="s">
        <v>122</v>
      </c>
      <c r="K13" s="48" t="s">
        <v>122</v>
      </c>
    </row>
    <row r="14" spans="1:11" ht="12.75">
      <c r="A14" s="233" t="s">
        <v>15</v>
      </c>
      <c r="B14" s="186"/>
      <c r="C14" s="188"/>
      <c r="D14" s="188"/>
      <c r="E14" s="188"/>
      <c r="F14" s="188"/>
      <c r="G14" s="186"/>
      <c r="H14" s="186"/>
      <c r="I14" s="234"/>
      <c r="J14" s="296">
        <v>38813</v>
      </c>
      <c r="K14" s="296">
        <v>38782</v>
      </c>
    </row>
    <row r="15" spans="1:11" s="1" customFormat="1" ht="12.75">
      <c r="A15" s="295" t="s">
        <v>87</v>
      </c>
      <c r="B15" s="7">
        <v>1</v>
      </c>
      <c r="C15" s="7">
        <v>2</v>
      </c>
      <c r="D15" s="7">
        <v>8</v>
      </c>
      <c r="E15" s="7">
        <f>D15*C15*B15</f>
        <v>16</v>
      </c>
      <c r="F15" s="7">
        <v>15</v>
      </c>
      <c r="G15" s="7">
        <f>F15*E15</f>
        <v>240</v>
      </c>
      <c r="H15" s="127"/>
      <c r="I15" s="89"/>
      <c r="J15" s="224"/>
      <c r="K15" s="224"/>
    </row>
    <row r="16" spans="1:11" s="1" customFormat="1" ht="12.75">
      <c r="A16" s="77"/>
      <c r="B16" s="89">
        <v>3</v>
      </c>
      <c r="C16" s="89">
        <v>2</v>
      </c>
      <c r="D16" s="89">
        <v>8</v>
      </c>
      <c r="E16" s="89">
        <v>48</v>
      </c>
      <c r="F16" s="89">
        <v>15</v>
      </c>
      <c r="G16" s="89"/>
      <c r="H16" s="127">
        <f>F16*E16</f>
        <v>720</v>
      </c>
      <c r="I16" s="89" t="s">
        <v>89</v>
      </c>
      <c r="J16" s="225">
        <f>H16-G15</f>
        <v>480</v>
      </c>
      <c r="K16" s="225">
        <v>480</v>
      </c>
    </row>
    <row r="17" spans="1:11" s="1" customFormat="1" ht="12.75">
      <c r="A17" s="93" t="s">
        <v>85</v>
      </c>
      <c r="B17" s="90">
        <v>1</v>
      </c>
      <c r="C17" s="90">
        <v>1</v>
      </c>
      <c r="D17" s="90">
        <v>8</v>
      </c>
      <c r="E17" s="90">
        <f>D17*C17*B17</f>
        <v>8</v>
      </c>
      <c r="F17" s="90">
        <v>15</v>
      </c>
      <c r="G17" s="90">
        <v>0</v>
      </c>
      <c r="H17" s="144">
        <f>F17*E17</f>
        <v>120</v>
      </c>
      <c r="I17" s="90" t="s">
        <v>93</v>
      </c>
      <c r="J17" s="224">
        <v>120</v>
      </c>
      <c r="K17" s="224">
        <v>120</v>
      </c>
    </row>
    <row r="18" spans="1:11" s="1" customFormat="1" ht="12.75">
      <c r="A18" s="279"/>
      <c r="B18" s="7"/>
      <c r="C18" s="7"/>
      <c r="D18" s="7"/>
      <c r="E18" s="7"/>
      <c r="F18" s="7"/>
      <c r="G18" s="7"/>
      <c r="H18" s="215"/>
      <c r="I18" s="40"/>
      <c r="J18" s="224"/>
      <c r="K18" s="224"/>
    </row>
    <row r="19" spans="1:11" s="1" customFormat="1" ht="12.75">
      <c r="A19" s="95" t="s">
        <v>73</v>
      </c>
      <c r="B19" s="28">
        <v>1</v>
      </c>
      <c r="C19" s="28">
        <v>1</v>
      </c>
      <c r="D19" s="28">
        <v>8</v>
      </c>
      <c r="E19" s="78">
        <f>D19*C19*B19</f>
        <v>8</v>
      </c>
      <c r="F19" s="28">
        <v>15</v>
      </c>
      <c r="G19" s="28">
        <f>F19*E19</f>
        <v>120</v>
      </c>
      <c r="H19" s="216"/>
      <c r="I19" s="7"/>
      <c r="J19" s="226"/>
      <c r="K19" s="226"/>
    </row>
    <row r="20" spans="1:11" s="86" customFormat="1" ht="12.75">
      <c r="A20" s="82" t="s">
        <v>89</v>
      </c>
      <c r="B20" s="104">
        <v>0.5</v>
      </c>
      <c r="C20" s="104">
        <v>1</v>
      </c>
      <c r="D20" s="104">
        <v>8</v>
      </c>
      <c r="E20" s="104">
        <f>D20*C20*B20</f>
        <v>4</v>
      </c>
      <c r="F20" s="104">
        <v>15</v>
      </c>
      <c r="G20" s="104"/>
      <c r="H20" s="138">
        <f>F20*E20</f>
        <v>60</v>
      </c>
      <c r="I20" s="89" t="s">
        <v>89</v>
      </c>
      <c r="J20" s="225">
        <v>-60</v>
      </c>
      <c r="K20" s="225">
        <v>-60</v>
      </c>
    </row>
    <row r="21" spans="1:11" s="1" customFormat="1" ht="12.75">
      <c r="A21" s="96" t="s">
        <v>78</v>
      </c>
      <c r="B21" s="7"/>
      <c r="C21" s="7"/>
      <c r="D21" s="36"/>
      <c r="E21" s="36"/>
      <c r="F21" s="7"/>
      <c r="G21" s="29"/>
      <c r="H21" s="217"/>
      <c r="I21" s="28"/>
      <c r="J21" s="224"/>
      <c r="K21" s="224"/>
    </row>
    <row r="22" spans="1:11" s="1" customFormat="1" ht="12.75">
      <c r="A22" s="49" t="s">
        <v>92</v>
      </c>
      <c r="B22" s="107">
        <v>5</v>
      </c>
      <c r="C22" s="107">
        <v>4</v>
      </c>
      <c r="D22" s="108">
        <v>10</v>
      </c>
      <c r="E22" s="107">
        <f aca="true" t="shared" si="0" ref="E22:E28">D22*C22*B22</f>
        <v>200</v>
      </c>
      <c r="F22" s="107">
        <v>2</v>
      </c>
      <c r="G22" s="109">
        <f>F22*E22</f>
        <v>400</v>
      </c>
      <c r="H22" s="218"/>
      <c r="I22" s="101"/>
      <c r="J22" s="224"/>
      <c r="K22" s="224"/>
    </row>
    <row r="23" spans="1:12" s="86" customFormat="1" ht="12.75">
      <c r="A23" s="82" t="s">
        <v>89</v>
      </c>
      <c r="B23" s="85">
        <v>4</v>
      </c>
      <c r="C23" s="85">
        <v>4</v>
      </c>
      <c r="D23" s="87">
        <v>10</v>
      </c>
      <c r="E23" s="85">
        <f t="shared" si="0"/>
        <v>160</v>
      </c>
      <c r="F23" s="85">
        <v>2</v>
      </c>
      <c r="G23" s="88"/>
      <c r="H23" s="219">
        <f>F23*E23</f>
        <v>320</v>
      </c>
      <c r="I23" s="99" t="s">
        <v>89</v>
      </c>
      <c r="J23" s="224">
        <v>-80</v>
      </c>
      <c r="K23" s="224">
        <v>-80</v>
      </c>
      <c r="L23" s="86">
        <f>+H23*(D23-8)/D23</f>
        <v>64</v>
      </c>
    </row>
    <row r="24" spans="1:11" s="1" customFormat="1" ht="12.75">
      <c r="A24" s="49" t="s">
        <v>75</v>
      </c>
      <c r="B24" s="7">
        <v>3</v>
      </c>
      <c r="C24" s="7">
        <v>3</v>
      </c>
      <c r="D24" s="36">
        <v>8</v>
      </c>
      <c r="E24" s="7">
        <f t="shared" si="0"/>
        <v>72</v>
      </c>
      <c r="F24" s="7">
        <v>13</v>
      </c>
      <c r="G24" s="29">
        <f>F24*E24</f>
        <v>936</v>
      </c>
      <c r="H24" s="218"/>
      <c r="I24" s="7"/>
      <c r="J24" s="226"/>
      <c r="K24" s="226"/>
    </row>
    <row r="25" spans="1:12" s="86" customFormat="1" ht="12.75">
      <c r="A25" s="82" t="s">
        <v>89</v>
      </c>
      <c r="B25" s="104">
        <v>1</v>
      </c>
      <c r="C25" s="104">
        <v>4</v>
      </c>
      <c r="D25" s="105">
        <v>10</v>
      </c>
      <c r="E25" s="104">
        <f t="shared" si="0"/>
        <v>40</v>
      </c>
      <c r="F25" s="104">
        <v>13</v>
      </c>
      <c r="G25" s="106"/>
      <c r="H25" s="162">
        <f>F25*E25</f>
        <v>520</v>
      </c>
      <c r="I25" s="89" t="s">
        <v>89</v>
      </c>
      <c r="J25" s="225">
        <v>-416</v>
      </c>
      <c r="K25" s="225">
        <v>-416</v>
      </c>
      <c r="L25" s="86">
        <f>+H25*(D25-8)/D25</f>
        <v>104</v>
      </c>
    </row>
    <row r="26" spans="1:11" s="1" customFormat="1" ht="12.75">
      <c r="A26" s="97" t="s">
        <v>76</v>
      </c>
      <c r="B26" s="28">
        <v>1</v>
      </c>
      <c r="C26" s="28">
        <v>3</v>
      </c>
      <c r="D26" s="43">
        <v>8</v>
      </c>
      <c r="E26" s="7">
        <f t="shared" si="0"/>
        <v>24</v>
      </c>
      <c r="F26" s="28">
        <v>15</v>
      </c>
      <c r="G26" s="42">
        <f>F26*E26</f>
        <v>360</v>
      </c>
      <c r="H26" s="220"/>
      <c r="I26" s="28"/>
      <c r="J26" s="224"/>
      <c r="K26" s="224"/>
    </row>
    <row r="27" spans="1:12" s="1" customFormat="1" ht="12.75">
      <c r="A27" s="82" t="s">
        <v>89</v>
      </c>
      <c r="B27" s="104">
        <v>1</v>
      </c>
      <c r="C27" s="104">
        <v>4</v>
      </c>
      <c r="D27" s="105">
        <v>10</v>
      </c>
      <c r="E27" s="104">
        <f t="shared" si="0"/>
        <v>40</v>
      </c>
      <c r="F27" s="104">
        <v>15</v>
      </c>
      <c r="G27" s="106"/>
      <c r="H27" s="162">
        <f>F27*E27</f>
        <v>600</v>
      </c>
      <c r="I27" s="99" t="s">
        <v>89</v>
      </c>
      <c r="J27" s="224">
        <v>240</v>
      </c>
      <c r="K27" s="224">
        <v>240</v>
      </c>
      <c r="L27" s="86">
        <f>+H27*(D27-8)/D27</f>
        <v>120</v>
      </c>
    </row>
    <row r="28" spans="1:12" s="1" customFormat="1" ht="12.75">
      <c r="A28" s="98" t="s">
        <v>96</v>
      </c>
      <c r="B28" s="90">
        <v>1</v>
      </c>
      <c r="C28" s="90">
        <v>2</v>
      </c>
      <c r="D28" s="91">
        <v>10</v>
      </c>
      <c r="E28" s="90">
        <f t="shared" si="0"/>
        <v>20</v>
      </c>
      <c r="F28" s="90">
        <v>15</v>
      </c>
      <c r="G28" s="92"/>
      <c r="H28" s="161">
        <f>F28*E28</f>
        <v>300</v>
      </c>
      <c r="I28" s="89" t="s">
        <v>93</v>
      </c>
      <c r="J28" s="226">
        <v>300</v>
      </c>
      <c r="K28" s="226">
        <v>300</v>
      </c>
      <c r="L28" s="86">
        <f>+H28*(D28-8)/D28</f>
        <v>60</v>
      </c>
    </row>
    <row r="29" spans="1:11" s="1" customFormat="1" ht="12.75">
      <c r="A29" s="49"/>
      <c r="B29" s="7"/>
      <c r="C29" s="7"/>
      <c r="D29" s="36"/>
      <c r="E29" s="7"/>
      <c r="F29" s="7"/>
      <c r="G29" s="29"/>
      <c r="H29" s="217"/>
      <c r="I29" s="7"/>
      <c r="J29" s="225"/>
      <c r="K29" s="225"/>
    </row>
    <row r="30" spans="1:11" s="1" customFormat="1" ht="12.75">
      <c r="A30" s="97" t="s">
        <v>77</v>
      </c>
      <c r="B30" s="28">
        <v>2</v>
      </c>
      <c r="C30" s="28">
        <v>2</v>
      </c>
      <c r="D30" s="43">
        <v>8</v>
      </c>
      <c r="E30" s="28">
        <f>D30*C30*B30</f>
        <v>32</v>
      </c>
      <c r="F30" s="28">
        <v>18</v>
      </c>
      <c r="G30" s="42">
        <f>F30*E30</f>
        <v>576</v>
      </c>
      <c r="H30" s="164">
        <f>G30</f>
        <v>576</v>
      </c>
      <c r="I30" s="27" t="s">
        <v>91</v>
      </c>
      <c r="J30" s="224">
        <v>0</v>
      </c>
      <c r="K30" s="224">
        <v>0</v>
      </c>
    </row>
    <row r="31" spans="1:11" s="1" customFormat="1" ht="12.75">
      <c r="A31" s="49"/>
      <c r="B31" s="7"/>
      <c r="C31" s="7"/>
      <c r="D31" s="36"/>
      <c r="E31" s="7"/>
      <c r="F31" s="7"/>
      <c r="G31" s="29"/>
      <c r="H31" s="217"/>
      <c r="I31" s="7"/>
      <c r="J31" s="224"/>
      <c r="K31" s="224"/>
    </row>
    <row r="32" spans="1:11" s="1" customFormat="1" ht="12.75">
      <c r="A32" s="103" t="s">
        <v>121</v>
      </c>
      <c r="B32" s="28"/>
      <c r="C32" s="28"/>
      <c r="D32" s="43"/>
      <c r="E32" s="28"/>
      <c r="F32" s="28"/>
      <c r="G32" s="28"/>
      <c r="H32" s="216"/>
      <c r="I32" s="28"/>
      <c r="J32" s="226"/>
      <c r="K32" s="226"/>
    </row>
    <row r="33" spans="1:11" s="1" customFormat="1" ht="12.75">
      <c r="A33" s="49" t="s">
        <v>74</v>
      </c>
      <c r="B33" s="7">
        <v>3</v>
      </c>
      <c r="C33" s="7">
        <v>2</v>
      </c>
      <c r="D33" s="36">
        <v>8</v>
      </c>
      <c r="E33" s="7">
        <f aca="true" t="shared" si="1" ref="E33:E38">D33*C33*B33</f>
        <v>48</v>
      </c>
      <c r="F33" s="7">
        <v>2</v>
      </c>
      <c r="G33" s="7">
        <f>F33*E33</f>
        <v>96</v>
      </c>
      <c r="H33" s="73"/>
      <c r="I33" s="7"/>
      <c r="J33" s="224"/>
      <c r="K33" s="224"/>
    </row>
    <row r="34" spans="1:11" s="1" customFormat="1" ht="12.75">
      <c r="A34" s="39" t="s">
        <v>75</v>
      </c>
      <c r="B34" s="7">
        <v>2</v>
      </c>
      <c r="C34" s="7">
        <v>2</v>
      </c>
      <c r="D34" s="36">
        <v>8</v>
      </c>
      <c r="E34" s="7">
        <f t="shared" si="1"/>
        <v>32</v>
      </c>
      <c r="F34" s="7">
        <v>13</v>
      </c>
      <c r="G34" s="7">
        <f>F34*E34</f>
        <v>416</v>
      </c>
      <c r="H34" s="73"/>
      <c r="I34" s="7"/>
      <c r="J34" s="224"/>
      <c r="K34" s="224"/>
    </row>
    <row r="35" spans="1:12" s="1" customFormat="1" ht="12.75">
      <c r="A35" s="82" t="s">
        <v>89</v>
      </c>
      <c r="B35" s="104">
        <v>0.5</v>
      </c>
      <c r="C35" s="104">
        <v>1</v>
      </c>
      <c r="D35" s="105">
        <v>10</v>
      </c>
      <c r="E35" s="104">
        <f t="shared" si="1"/>
        <v>5</v>
      </c>
      <c r="F35" s="104">
        <v>15</v>
      </c>
      <c r="G35" s="106"/>
      <c r="H35" s="219">
        <f>F35*E35</f>
        <v>75</v>
      </c>
      <c r="I35" s="99" t="s">
        <v>89</v>
      </c>
      <c r="J35" s="225">
        <v>-437</v>
      </c>
      <c r="K35" s="225">
        <v>-437</v>
      </c>
      <c r="L35" s="86">
        <f>+H35*(D35-8)/D35</f>
        <v>15</v>
      </c>
    </row>
    <row r="36" spans="1:11" ht="12.75">
      <c r="A36" s="96" t="s">
        <v>1</v>
      </c>
      <c r="B36" s="12">
        <v>3</v>
      </c>
      <c r="C36" s="72">
        <v>3</v>
      </c>
      <c r="D36" s="37">
        <v>8</v>
      </c>
      <c r="E36" s="76">
        <f t="shared" si="1"/>
        <v>72</v>
      </c>
      <c r="F36" s="7">
        <v>15</v>
      </c>
      <c r="G36" s="29">
        <f>F36*E36</f>
        <v>1080</v>
      </c>
      <c r="H36" s="217"/>
      <c r="I36" s="7"/>
      <c r="J36" s="224"/>
      <c r="K36" s="224"/>
    </row>
    <row r="37" spans="1:12" ht="12.75">
      <c r="A37" s="102"/>
      <c r="B37" s="104">
        <v>2</v>
      </c>
      <c r="C37" s="104">
        <v>3</v>
      </c>
      <c r="D37" s="105">
        <v>10</v>
      </c>
      <c r="E37" s="104">
        <f t="shared" si="1"/>
        <v>60</v>
      </c>
      <c r="F37" s="104">
        <v>15</v>
      </c>
      <c r="G37" s="106"/>
      <c r="H37" s="219">
        <f>F37*E37</f>
        <v>900</v>
      </c>
      <c r="I37" s="89" t="s">
        <v>89</v>
      </c>
      <c r="J37" s="224">
        <v>-180</v>
      </c>
      <c r="K37" s="224">
        <v>-180</v>
      </c>
      <c r="L37" s="86">
        <f>+H37*(D37-8)/D37</f>
        <v>180</v>
      </c>
    </row>
    <row r="38" spans="1:11" ht="12.75">
      <c r="A38" s="96" t="s">
        <v>99</v>
      </c>
      <c r="B38" s="12">
        <v>1</v>
      </c>
      <c r="C38" s="12">
        <v>2</v>
      </c>
      <c r="D38" s="37">
        <v>8</v>
      </c>
      <c r="E38" s="7">
        <f t="shared" si="1"/>
        <v>16</v>
      </c>
      <c r="F38" s="7">
        <v>15</v>
      </c>
      <c r="G38" s="29">
        <f>F38*E38</f>
        <v>240</v>
      </c>
      <c r="H38" s="166">
        <f>G38</f>
        <v>240</v>
      </c>
      <c r="I38" s="27" t="s">
        <v>91</v>
      </c>
      <c r="J38" s="226">
        <v>0</v>
      </c>
      <c r="K38" s="226">
        <v>0</v>
      </c>
    </row>
    <row r="39" spans="1:11" ht="12.75">
      <c r="A39" s="96"/>
      <c r="B39" s="12"/>
      <c r="C39" s="12"/>
      <c r="D39" s="37"/>
      <c r="E39" s="7"/>
      <c r="F39" s="12"/>
      <c r="G39" s="38"/>
      <c r="H39" s="217"/>
      <c r="I39" s="7"/>
      <c r="J39" s="225"/>
      <c r="K39" s="225"/>
    </row>
    <row r="40" spans="1:12" ht="12.75">
      <c r="A40" s="111" t="s">
        <v>97</v>
      </c>
      <c r="B40" s="112">
        <v>1</v>
      </c>
      <c r="C40" s="112">
        <v>2</v>
      </c>
      <c r="D40" s="113">
        <v>10</v>
      </c>
      <c r="E40" s="90">
        <f>D40*C40</f>
        <v>20</v>
      </c>
      <c r="F40" s="112">
        <v>15</v>
      </c>
      <c r="G40" s="114"/>
      <c r="H40" s="161">
        <f>F40*E40</f>
        <v>300</v>
      </c>
      <c r="I40" s="90" t="s">
        <v>93</v>
      </c>
      <c r="J40" s="224">
        <v>300</v>
      </c>
      <c r="K40" s="224">
        <v>300</v>
      </c>
      <c r="L40" s="86">
        <f>+H40*(D40-8)/D40</f>
        <v>60</v>
      </c>
    </row>
    <row r="41" spans="1:11" ht="12.75">
      <c r="A41" s="51"/>
      <c r="B41" s="41"/>
      <c r="C41" s="41"/>
      <c r="D41" s="46"/>
      <c r="E41" s="40"/>
      <c r="F41" s="41"/>
      <c r="G41" s="45"/>
      <c r="H41" s="221"/>
      <c r="I41" s="7"/>
      <c r="J41" s="224"/>
      <c r="K41" s="224"/>
    </row>
    <row r="42" spans="1:11" ht="12.75">
      <c r="A42" s="96" t="s">
        <v>98</v>
      </c>
      <c r="B42" s="12">
        <v>2</v>
      </c>
      <c r="C42" s="12">
        <v>2</v>
      </c>
      <c r="D42" s="37">
        <v>8</v>
      </c>
      <c r="E42" s="7">
        <f>D42*C42*B42</f>
        <v>32</v>
      </c>
      <c r="F42" s="12">
        <v>15</v>
      </c>
      <c r="G42" s="29">
        <f>F42*E42</f>
        <v>480</v>
      </c>
      <c r="H42" s="218"/>
      <c r="I42" s="28"/>
      <c r="J42" s="226"/>
      <c r="K42" s="226"/>
    </row>
    <row r="43" spans="1:11" ht="12.75">
      <c r="A43" s="81"/>
      <c r="B43" s="104">
        <v>1</v>
      </c>
      <c r="C43" s="104">
        <v>2</v>
      </c>
      <c r="D43" s="105">
        <v>8</v>
      </c>
      <c r="E43" s="104">
        <f>D43*C43*B43</f>
        <v>16</v>
      </c>
      <c r="F43" s="104">
        <v>15</v>
      </c>
      <c r="G43" s="106"/>
      <c r="H43" s="162">
        <f>F43*E43</f>
        <v>240</v>
      </c>
      <c r="I43" s="89" t="s">
        <v>89</v>
      </c>
      <c r="J43" s="225">
        <v>-240</v>
      </c>
      <c r="K43" s="225">
        <v>-240</v>
      </c>
    </row>
    <row r="44" spans="1:11" ht="12.75">
      <c r="A44" s="115" t="s">
        <v>52</v>
      </c>
      <c r="B44" s="74">
        <v>6</v>
      </c>
      <c r="C44" s="74">
        <v>4</v>
      </c>
      <c r="D44" s="75">
        <v>8</v>
      </c>
      <c r="E44" s="7">
        <f>D44*C44*B44</f>
        <v>192</v>
      </c>
      <c r="F44" s="28">
        <v>16</v>
      </c>
      <c r="G44" s="42">
        <f>F44*E44</f>
        <v>3072</v>
      </c>
      <c r="H44" s="222"/>
      <c r="I44" s="28"/>
      <c r="J44" s="224"/>
      <c r="K44" s="224"/>
    </row>
    <row r="45" spans="1:12" ht="12.75">
      <c r="A45" s="277" t="s">
        <v>119</v>
      </c>
      <c r="B45" s="206">
        <v>4</v>
      </c>
      <c r="C45" s="206">
        <v>1</v>
      </c>
      <c r="D45" s="207">
        <v>10</v>
      </c>
      <c r="E45" s="207">
        <f>D45*C45*B45</f>
        <v>40</v>
      </c>
      <c r="F45" s="206">
        <v>16</v>
      </c>
      <c r="G45" s="208"/>
      <c r="H45" s="162">
        <v>640</v>
      </c>
      <c r="I45" s="7"/>
      <c r="J45" s="224"/>
      <c r="K45" s="224"/>
      <c r="L45" s="86">
        <f>+H45*(D45-8)/D45</f>
        <v>128</v>
      </c>
    </row>
    <row r="46" spans="1:12" s="1" customFormat="1" ht="13.5" thickBot="1">
      <c r="A46" s="278" t="s">
        <v>52</v>
      </c>
      <c r="B46" s="116">
        <v>5</v>
      </c>
      <c r="C46" s="116">
        <v>3</v>
      </c>
      <c r="D46" s="117">
        <v>10</v>
      </c>
      <c r="E46" s="117">
        <f>D46*C46*B46</f>
        <v>150</v>
      </c>
      <c r="F46" s="116">
        <v>16</v>
      </c>
      <c r="G46" s="118"/>
      <c r="H46" s="223">
        <f>F46*E46</f>
        <v>2400</v>
      </c>
      <c r="I46" s="89" t="s">
        <v>89</v>
      </c>
      <c r="J46" s="227">
        <v>-32</v>
      </c>
      <c r="K46" s="227">
        <v>-32</v>
      </c>
      <c r="L46" s="86">
        <f>+H46*(D46-8)/D46</f>
        <v>480</v>
      </c>
    </row>
    <row r="47" spans="1:12" s="1" customFormat="1" ht="12.75">
      <c r="A47" s="26"/>
      <c r="B47" s="15"/>
      <c r="C47" s="15"/>
      <c r="D47" s="15"/>
      <c r="E47" s="15"/>
      <c r="F47" s="15"/>
      <c r="G47" s="52">
        <f>SUM(G15:G46)</f>
        <v>8016</v>
      </c>
      <c r="H47" s="110">
        <f>SUM(H15:H46)</f>
        <v>8011</v>
      </c>
      <c r="I47" s="152" t="s">
        <v>115</v>
      </c>
      <c r="J47" s="229">
        <f>SUM(J15:J46)</f>
        <v>-5</v>
      </c>
      <c r="K47" s="229">
        <f>SUM(K15:K46)</f>
        <v>-5</v>
      </c>
      <c r="L47" s="1">
        <f>SUM(L23:L46)</f>
        <v>1211</v>
      </c>
    </row>
    <row r="48" spans="1:11" s="1" customFormat="1" ht="13.5" thickBot="1">
      <c r="A48" s="26"/>
      <c r="B48" s="15">
        <f>SUM(B16,B20,B23,B25,B27,B28,B30,B35,B37,B38,B40,B43,B45:B46)</f>
        <v>27</v>
      </c>
      <c r="C48" s="15"/>
      <c r="D48" s="15"/>
      <c r="E48" s="15"/>
      <c r="F48" s="15"/>
      <c r="G48" s="176" t="s">
        <v>27</v>
      </c>
      <c r="H48" s="53" t="s">
        <v>27</v>
      </c>
      <c r="I48" s="25"/>
      <c r="J48" s="228"/>
      <c r="K48" s="228"/>
    </row>
    <row r="49" spans="1:11" s="1" customFormat="1" ht="12.75">
      <c r="A49" s="26"/>
      <c r="B49" s="15"/>
      <c r="C49" s="15"/>
      <c r="D49" s="15"/>
      <c r="E49" s="15"/>
      <c r="F49" s="15"/>
      <c r="G49" s="15"/>
      <c r="H49" s="15"/>
      <c r="I49" s="15"/>
      <c r="J49" s="14"/>
      <c r="K49" s="14"/>
    </row>
    <row r="50" spans="1:11" s="1" customFormat="1" ht="13.5" thickBot="1">
      <c r="A50" s="26"/>
      <c r="B50" s="15"/>
      <c r="C50" s="15"/>
      <c r="D50" s="15"/>
      <c r="E50" s="15"/>
      <c r="F50" s="15"/>
      <c r="G50" s="15"/>
      <c r="H50" s="15"/>
      <c r="I50" s="15"/>
      <c r="J50" s="14"/>
      <c r="K50" s="14"/>
    </row>
    <row r="51" spans="1:11" s="1" customFormat="1" ht="12.75">
      <c r="A51" s="21" t="s">
        <v>18</v>
      </c>
      <c r="B51" s="2" t="s">
        <v>23</v>
      </c>
      <c r="C51" s="2" t="s">
        <v>13</v>
      </c>
      <c r="D51" s="2" t="s">
        <v>32</v>
      </c>
      <c r="E51" s="2" t="s">
        <v>13</v>
      </c>
      <c r="F51" s="2" t="s">
        <v>13</v>
      </c>
      <c r="G51" s="2" t="s">
        <v>23</v>
      </c>
      <c r="H51" s="2" t="s">
        <v>23</v>
      </c>
      <c r="I51" s="2"/>
      <c r="J51" s="2"/>
      <c r="K51" s="2"/>
    </row>
    <row r="52" spans="1:11" s="1" customFormat="1" ht="12.75">
      <c r="A52" s="20"/>
      <c r="B52" s="48" t="s">
        <v>14</v>
      </c>
      <c r="C52" s="48" t="s">
        <v>34</v>
      </c>
      <c r="D52" s="48" t="s">
        <v>81</v>
      </c>
      <c r="E52" s="48" t="s">
        <v>24</v>
      </c>
      <c r="F52" s="48" t="s">
        <v>36</v>
      </c>
      <c r="G52" s="48" t="s">
        <v>29</v>
      </c>
      <c r="H52" s="48" t="s">
        <v>29</v>
      </c>
      <c r="I52" s="48" t="s">
        <v>90</v>
      </c>
      <c r="J52" s="210" t="s">
        <v>120</v>
      </c>
      <c r="K52" s="210" t="s">
        <v>120</v>
      </c>
    </row>
    <row r="53" spans="1:11" s="1" customFormat="1" ht="13.5" thickBot="1">
      <c r="A53" s="67"/>
      <c r="B53" s="3"/>
      <c r="C53" s="3"/>
      <c r="D53" s="3"/>
      <c r="E53" s="3" t="s">
        <v>35</v>
      </c>
      <c r="F53" s="3" t="s">
        <v>95</v>
      </c>
      <c r="G53" s="80" t="s">
        <v>94</v>
      </c>
      <c r="H53" s="3" t="s">
        <v>88</v>
      </c>
      <c r="I53" s="3"/>
      <c r="J53" s="48" t="s">
        <v>122</v>
      </c>
      <c r="K53" s="48" t="s">
        <v>122</v>
      </c>
    </row>
    <row r="54" spans="1:11" ht="12.75">
      <c r="A54" s="235" t="s">
        <v>83</v>
      </c>
      <c r="B54" s="186"/>
      <c r="C54" s="187"/>
      <c r="D54" s="188"/>
      <c r="E54" s="188"/>
      <c r="F54" s="188"/>
      <c r="G54" s="186"/>
      <c r="H54" s="187"/>
      <c r="I54" s="236"/>
      <c r="J54" s="188"/>
      <c r="K54" s="188"/>
    </row>
    <row r="55" spans="1:11" s="1" customFormat="1" ht="12.75">
      <c r="A55" s="122" t="s">
        <v>51</v>
      </c>
      <c r="B55" s="6"/>
      <c r="C55" s="6"/>
      <c r="D55" s="7"/>
      <c r="E55" s="29"/>
      <c r="F55" s="4"/>
      <c r="G55" s="28"/>
      <c r="H55" s="73"/>
      <c r="I55" s="7"/>
      <c r="J55" s="224"/>
      <c r="K55" s="224"/>
    </row>
    <row r="56" spans="1:12" ht="12.75">
      <c r="A56" s="100" t="s">
        <v>0</v>
      </c>
      <c r="B56" s="12">
        <v>1</v>
      </c>
      <c r="C56" s="12">
        <v>3</v>
      </c>
      <c r="D56" s="38">
        <v>8</v>
      </c>
      <c r="E56" s="123">
        <f aca="true" t="shared" si="2" ref="E56:E62">D56*C56*B56</f>
        <v>24</v>
      </c>
      <c r="F56" s="16">
        <v>15</v>
      </c>
      <c r="G56" s="12">
        <f>F56*E56</f>
        <v>360</v>
      </c>
      <c r="H56" s="48">
        <v>360</v>
      </c>
      <c r="I56" s="6" t="s">
        <v>91</v>
      </c>
      <c r="J56" s="224">
        <v>0</v>
      </c>
      <c r="K56" s="224">
        <v>0</v>
      </c>
      <c r="L56" s="86">
        <f>+H56*(D56-8)/D56</f>
        <v>0</v>
      </c>
    </row>
    <row r="57" spans="1:11" ht="12.75">
      <c r="A57" s="143" t="s">
        <v>101</v>
      </c>
      <c r="B57" s="74">
        <v>1</v>
      </c>
      <c r="C57" s="74">
        <v>2</v>
      </c>
      <c r="D57" s="130">
        <v>10</v>
      </c>
      <c r="E57" s="131">
        <f t="shared" si="2"/>
        <v>20</v>
      </c>
      <c r="F57" s="132">
        <v>17</v>
      </c>
      <c r="G57" s="74">
        <f>F57*E57</f>
        <v>340</v>
      </c>
      <c r="H57" s="141"/>
      <c r="I57" s="28"/>
      <c r="J57" s="226"/>
      <c r="K57" s="226"/>
    </row>
    <row r="58" spans="1:12" ht="12.75">
      <c r="A58" s="142" t="s">
        <v>100</v>
      </c>
      <c r="B58" s="104">
        <v>2</v>
      </c>
      <c r="C58" s="104">
        <v>2</v>
      </c>
      <c r="D58" s="106">
        <v>9</v>
      </c>
      <c r="E58" s="133">
        <f t="shared" si="2"/>
        <v>36</v>
      </c>
      <c r="F58" s="134">
        <v>16</v>
      </c>
      <c r="G58" s="104"/>
      <c r="H58" s="127">
        <f>F58*E58</f>
        <v>576</v>
      </c>
      <c r="I58" s="89" t="s">
        <v>89</v>
      </c>
      <c r="J58" s="225">
        <f>H58-G57</f>
        <v>236</v>
      </c>
      <c r="K58" s="225">
        <v>620</v>
      </c>
      <c r="L58" s="86">
        <f>+H58*(D58-8)/D58</f>
        <v>64</v>
      </c>
    </row>
    <row r="59" spans="1:11" ht="12.75">
      <c r="A59" s="143" t="s">
        <v>114</v>
      </c>
      <c r="B59" s="74">
        <v>3</v>
      </c>
      <c r="C59" s="74">
        <v>2.5</v>
      </c>
      <c r="D59" s="130">
        <v>8</v>
      </c>
      <c r="E59" s="131">
        <f t="shared" si="2"/>
        <v>60</v>
      </c>
      <c r="F59" s="132">
        <v>16</v>
      </c>
      <c r="G59" s="74">
        <f>F59*E59</f>
        <v>960</v>
      </c>
      <c r="H59" s="141"/>
      <c r="I59" s="27"/>
      <c r="J59" s="224"/>
      <c r="K59" s="224"/>
    </row>
    <row r="60" spans="1:12" ht="12.75">
      <c r="A60" s="139"/>
      <c r="B60" s="104">
        <v>3</v>
      </c>
      <c r="C60" s="104">
        <v>3</v>
      </c>
      <c r="D60" s="106">
        <v>9</v>
      </c>
      <c r="E60" s="133">
        <f t="shared" si="2"/>
        <v>81</v>
      </c>
      <c r="F60" s="134">
        <v>16</v>
      </c>
      <c r="G60" s="104"/>
      <c r="H60" s="138">
        <f>F60*E60</f>
        <v>1296</v>
      </c>
      <c r="I60" s="89" t="s">
        <v>89</v>
      </c>
      <c r="J60" s="224">
        <f>H60-G59</f>
        <v>336</v>
      </c>
      <c r="K60" s="224">
        <v>480</v>
      </c>
      <c r="L60" s="86">
        <f>+H60*(D60-8)/D60</f>
        <v>144</v>
      </c>
    </row>
    <row r="61" spans="1:11" ht="12.75">
      <c r="A61" s="143" t="s">
        <v>102</v>
      </c>
      <c r="B61" s="74">
        <v>9</v>
      </c>
      <c r="C61" s="74">
        <v>2.5</v>
      </c>
      <c r="D61" s="130">
        <v>10</v>
      </c>
      <c r="E61" s="131">
        <f t="shared" si="2"/>
        <v>225</v>
      </c>
      <c r="F61" s="132">
        <v>16</v>
      </c>
      <c r="G61" s="74">
        <f>F61*E61</f>
        <v>3600</v>
      </c>
      <c r="H61" s="141"/>
      <c r="I61" s="28"/>
      <c r="J61" s="226"/>
      <c r="K61" s="226"/>
    </row>
    <row r="62" spans="1:12" ht="12.75">
      <c r="A62" s="126"/>
      <c r="B62" s="119">
        <v>9</v>
      </c>
      <c r="C62" s="119">
        <v>2</v>
      </c>
      <c r="D62" s="121">
        <v>9</v>
      </c>
      <c r="E62" s="128">
        <f t="shared" si="2"/>
        <v>162</v>
      </c>
      <c r="F62" s="129">
        <v>16</v>
      </c>
      <c r="G62" s="119"/>
      <c r="H62" s="127">
        <f>F62*E62</f>
        <v>2592</v>
      </c>
      <c r="I62" s="89" t="s">
        <v>89</v>
      </c>
      <c r="J62" s="225">
        <f>H62-G61</f>
        <v>-1008</v>
      </c>
      <c r="K62" s="225">
        <v>-720</v>
      </c>
      <c r="L62" s="86">
        <f>+H62*(D62-8)/D62</f>
        <v>288</v>
      </c>
    </row>
    <row r="63" spans="1:11" ht="12.75">
      <c r="A63" s="143" t="s">
        <v>134</v>
      </c>
      <c r="B63" s="74">
        <v>2</v>
      </c>
      <c r="C63" s="74">
        <v>2.5</v>
      </c>
      <c r="D63" s="130">
        <v>10</v>
      </c>
      <c r="E63" s="131">
        <f aca="true" t="shared" si="3" ref="E63:E87">D63*C63*B63</f>
        <v>50</v>
      </c>
      <c r="F63" s="132">
        <v>16</v>
      </c>
      <c r="G63" s="74">
        <f>F63*E63</f>
        <v>800</v>
      </c>
      <c r="H63" s="141"/>
      <c r="I63" s="28"/>
      <c r="J63" s="224"/>
      <c r="K63" s="224"/>
    </row>
    <row r="64" spans="1:12" ht="12.75">
      <c r="A64" s="139"/>
      <c r="B64" s="282">
        <v>2</v>
      </c>
      <c r="C64" s="282">
        <v>2</v>
      </c>
      <c r="D64" s="283">
        <v>9</v>
      </c>
      <c r="E64" s="284">
        <f t="shared" si="3"/>
        <v>36</v>
      </c>
      <c r="F64" s="285">
        <v>16</v>
      </c>
      <c r="G64" s="282"/>
      <c r="H64" s="138">
        <f>F64*E64</f>
        <v>576</v>
      </c>
      <c r="I64" s="89" t="s">
        <v>89</v>
      </c>
      <c r="J64" s="224">
        <f>H64-G63</f>
        <v>-224</v>
      </c>
      <c r="K64" s="224">
        <v>0</v>
      </c>
      <c r="L64" s="86">
        <f>+H64*(D64-8)/D64</f>
        <v>64</v>
      </c>
    </row>
    <row r="65" spans="1:11" s="1" customFormat="1" ht="12.75">
      <c r="A65" s="146" t="s">
        <v>50</v>
      </c>
      <c r="B65" s="27"/>
      <c r="C65" s="27"/>
      <c r="D65" s="42"/>
      <c r="E65" s="124"/>
      <c r="F65" s="47"/>
      <c r="G65" s="28"/>
      <c r="H65" s="73"/>
      <c r="I65" s="7"/>
      <c r="J65" s="226"/>
      <c r="K65" s="226"/>
    </row>
    <row r="66" spans="1:11" ht="12.75">
      <c r="A66" s="100" t="s">
        <v>105</v>
      </c>
      <c r="B66" s="12">
        <v>2</v>
      </c>
      <c r="C66" s="12">
        <v>2.5</v>
      </c>
      <c r="D66" s="38">
        <v>10</v>
      </c>
      <c r="E66" s="123">
        <f t="shared" si="3"/>
        <v>50</v>
      </c>
      <c r="F66" s="16">
        <v>16</v>
      </c>
      <c r="G66" s="12">
        <f>F66*E66</f>
        <v>800</v>
      </c>
      <c r="H66" s="127"/>
      <c r="I66" s="101"/>
      <c r="J66" s="224"/>
      <c r="K66" s="224"/>
    </row>
    <row r="67" spans="1:12" ht="12.75">
      <c r="A67" s="147"/>
      <c r="B67" s="104">
        <v>3</v>
      </c>
      <c r="C67" s="104">
        <v>2</v>
      </c>
      <c r="D67" s="106">
        <v>9</v>
      </c>
      <c r="E67" s="133">
        <f t="shared" si="3"/>
        <v>54</v>
      </c>
      <c r="F67" s="134">
        <v>16</v>
      </c>
      <c r="G67" s="104"/>
      <c r="H67" s="138">
        <f>F67*E67</f>
        <v>864</v>
      </c>
      <c r="I67" s="99" t="s">
        <v>89</v>
      </c>
      <c r="J67" s="225">
        <f>H67-G66</f>
        <v>64</v>
      </c>
      <c r="K67" s="225">
        <v>160</v>
      </c>
      <c r="L67" s="86">
        <f>+H67*(D67-8)/D67</f>
        <v>96</v>
      </c>
    </row>
    <row r="68" spans="1:12" ht="16.5" customHeight="1">
      <c r="A68" s="100" t="s">
        <v>106</v>
      </c>
      <c r="B68" s="12">
        <v>11</v>
      </c>
      <c r="C68" s="12">
        <v>2.5</v>
      </c>
      <c r="D68" s="38">
        <v>10</v>
      </c>
      <c r="E68" s="123">
        <f t="shared" si="3"/>
        <v>275</v>
      </c>
      <c r="F68" s="16">
        <v>4</v>
      </c>
      <c r="G68" s="12">
        <f>F68*E68</f>
        <v>1100</v>
      </c>
      <c r="H68" s="48">
        <v>1100</v>
      </c>
      <c r="I68" s="6" t="s">
        <v>91</v>
      </c>
      <c r="J68" s="224">
        <f>0</f>
        <v>0</v>
      </c>
      <c r="K68" s="224">
        <f>0</f>
        <v>0</v>
      </c>
      <c r="L68" s="86">
        <f>+H68*(D68-8)/D68</f>
        <v>220</v>
      </c>
    </row>
    <row r="69" spans="1:12" ht="12.75" customHeight="1">
      <c r="A69" s="145" t="s">
        <v>104</v>
      </c>
      <c r="B69" s="7">
        <v>12</v>
      </c>
      <c r="C69" s="7">
        <v>2.5</v>
      </c>
      <c r="D69" s="29">
        <v>10</v>
      </c>
      <c r="E69" s="123">
        <f t="shared" si="3"/>
        <v>300</v>
      </c>
      <c r="F69" s="16">
        <v>12</v>
      </c>
      <c r="G69" s="12">
        <f>F69*E69</f>
        <v>3600</v>
      </c>
      <c r="H69" s="48">
        <v>3600</v>
      </c>
      <c r="I69" s="6" t="s">
        <v>91</v>
      </c>
      <c r="J69" s="224">
        <v>0</v>
      </c>
      <c r="K69" s="224">
        <v>0</v>
      </c>
      <c r="L69" s="86">
        <f>+H69*(D69-8)/D69</f>
        <v>720</v>
      </c>
    </row>
    <row r="70" spans="1:11" ht="12.75">
      <c r="A70" s="122" t="s">
        <v>30</v>
      </c>
      <c r="B70" s="27"/>
      <c r="C70" s="28"/>
      <c r="D70" s="42"/>
      <c r="E70" s="124"/>
      <c r="F70" s="47"/>
      <c r="G70" s="74"/>
      <c r="H70" s="144"/>
      <c r="I70" s="28"/>
      <c r="J70" s="226"/>
      <c r="K70" s="226"/>
    </row>
    <row r="71" spans="1:11" ht="12.75">
      <c r="A71" s="10" t="s">
        <v>80</v>
      </c>
      <c r="B71" s="12">
        <v>1</v>
      </c>
      <c r="C71" s="12">
        <v>3</v>
      </c>
      <c r="D71" s="38">
        <v>8</v>
      </c>
      <c r="E71" s="123">
        <f t="shared" si="3"/>
        <v>24</v>
      </c>
      <c r="F71" s="16">
        <v>16</v>
      </c>
      <c r="G71" s="12">
        <f>F71*E71</f>
        <v>384</v>
      </c>
      <c r="H71" s="127"/>
      <c r="I71" s="6"/>
      <c r="J71" s="224"/>
      <c r="K71" s="224"/>
    </row>
    <row r="72" spans="1:12" ht="12.75">
      <c r="A72" s="126"/>
      <c r="B72" s="104">
        <v>1</v>
      </c>
      <c r="C72" s="104">
        <v>4</v>
      </c>
      <c r="D72" s="106">
        <v>8</v>
      </c>
      <c r="E72" s="133">
        <f t="shared" si="3"/>
        <v>32</v>
      </c>
      <c r="F72" s="134">
        <v>16</v>
      </c>
      <c r="G72" s="104"/>
      <c r="H72" s="138">
        <f>F72*E72</f>
        <v>512</v>
      </c>
      <c r="I72" s="99" t="s">
        <v>89</v>
      </c>
      <c r="J72" s="225">
        <f>H72-G71</f>
        <v>128</v>
      </c>
      <c r="K72" s="225">
        <v>128</v>
      </c>
      <c r="L72" s="86">
        <f>+H72*(D72-8)/D72</f>
        <v>0</v>
      </c>
    </row>
    <row r="73" spans="1:11" ht="12.75">
      <c r="A73" s="50" t="s">
        <v>31</v>
      </c>
      <c r="B73" s="6"/>
      <c r="C73" s="7"/>
      <c r="D73" s="29"/>
      <c r="E73" s="125"/>
      <c r="F73" s="4"/>
      <c r="G73" s="7"/>
      <c r="H73" s="127"/>
      <c r="I73" s="7"/>
      <c r="J73" s="224"/>
      <c r="K73" s="224"/>
    </row>
    <row r="74" spans="1:11" ht="12.75">
      <c r="A74" s="100" t="s">
        <v>105</v>
      </c>
      <c r="B74" s="12">
        <v>2</v>
      </c>
      <c r="C74" s="12">
        <v>2.5</v>
      </c>
      <c r="D74" s="38">
        <v>10</v>
      </c>
      <c r="E74" s="123">
        <f aca="true" t="shared" si="4" ref="E74:E79">D74*C74*B74</f>
        <v>50</v>
      </c>
      <c r="F74" s="16">
        <v>16</v>
      </c>
      <c r="G74" s="12">
        <f>F74*E74</f>
        <v>800</v>
      </c>
      <c r="H74" s="127"/>
      <c r="I74" s="101"/>
      <c r="J74" s="224"/>
      <c r="K74" s="224"/>
    </row>
    <row r="75" spans="1:12" ht="12.75">
      <c r="A75" s="147"/>
      <c r="B75" s="104">
        <v>3</v>
      </c>
      <c r="C75" s="104">
        <v>2</v>
      </c>
      <c r="D75" s="106">
        <v>9</v>
      </c>
      <c r="E75" s="133">
        <f t="shared" si="4"/>
        <v>54</v>
      </c>
      <c r="F75" s="134">
        <v>16</v>
      </c>
      <c r="G75" s="104"/>
      <c r="H75" s="138">
        <f>F75*E75</f>
        <v>864</v>
      </c>
      <c r="I75" s="99" t="s">
        <v>89</v>
      </c>
      <c r="J75" s="224">
        <f>H75-G74</f>
        <v>64</v>
      </c>
      <c r="K75" s="224">
        <v>160</v>
      </c>
      <c r="L75" s="86">
        <f>+H75*(D75-8)/D75</f>
        <v>96</v>
      </c>
    </row>
    <row r="76" spans="1:11" ht="16.5" customHeight="1">
      <c r="A76" s="100" t="s">
        <v>107</v>
      </c>
      <c r="B76" s="12">
        <v>11</v>
      </c>
      <c r="C76" s="12">
        <v>2.5</v>
      </c>
      <c r="D76" s="38">
        <v>10</v>
      </c>
      <c r="E76" s="123">
        <f t="shared" si="4"/>
        <v>275</v>
      </c>
      <c r="F76" s="16">
        <v>4</v>
      </c>
      <c r="G76" s="12">
        <f>F76*E76</f>
        <v>1100</v>
      </c>
      <c r="H76" s="48"/>
      <c r="I76" s="6"/>
      <c r="J76" s="226"/>
      <c r="K76" s="226"/>
    </row>
    <row r="77" spans="1:12" ht="16.5" customHeight="1">
      <c r="A77" s="100"/>
      <c r="B77" s="289">
        <v>10</v>
      </c>
      <c r="C77" s="289">
        <v>2</v>
      </c>
      <c r="D77" s="290">
        <v>9</v>
      </c>
      <c r="E77" s="291">
        <f t="shared" si="4"/>
        <v>180</v>
      </c>
      <c r="F77" s="292">
        <v>4</v>
      </c>
      <c r="G77" s="289"/>
      <c r="H77" s="127">
        <f>F77*E77</f>
        <v>720</v>
      </c>
      <c r="I77" s="89" t="s">
        <v>89</v>
      </c>
      <c r="J77" s="224">
        <f>H77-G76</f>
        <v>-380</v>
      </c>
      <c r="K77" s="224">
        <v>0</v>
      </c>
      <c r="L77" s="86">
        <f>+H77*(D77-8)/D77</f>
        <v>80</v>
      </c>
    </row>
    <row r="78" spans="1:12" ht="12.75" customHeight="1">
      <c r="A78" s="145" t="s">
        <v>108</v>
      </c>
      <c r="B78" s="107">
        <v>12</v>
      </c>
      <c r="C78" s="107">
        <v>2.5</v>
      </c>
      <c r="D78" s="109">
        <v>10</v>
      </c>
      <c r="E78" s="293">
        <f t="shared" si="4"/>
        <v>300</v>
      </c>
      <c r="F78" s="294">
        <v>12</v>
      </c>
      <c r="G78" s="151">
        <f>F78*E78</f>
        <v>3600</v>
      </c>
      <c r="H78" s="48"/>
      <c r="I78" s="6"/>
      <c r="J78" s="224"/>
      <c r="K78" s="224"/>
      <c r="L78" s="86">
        <f>+H78*(D78-8)/D78</f>
        <v>0</v>
      </c>
    </row>
    <row r="79" spans="1:12" ht="12.75" customHeight="1">
      <c r="A79" s="145"/>
      <c r="B79" s="89">
        <v>11</v>
      </c>
      <c r="C79" s="89">
        <v>2</v>
      </c>
      <c r="D79" s="288">
        <v>9</v>
      </c>
      <c r="E79" s="286">
        <f t="shared" si="4"/>
        <v>198</v>
      </c>
      <c r="F79" s="287">
        <v>12</v>
      </c>
      <c r="G79" s="254"/>
      <c r="H79" s="127">
        <f>F79*E79</f>
        <v>2376</v>
      </c>
      <c r="I79" s="89" t="s">
        <v>89</v>
      </c>
      <c r="J79" s="225">
        <f>H79-G78</f>
        <v>-1224</v>
      </c>
      <c r="K79" s="225">
        <v>0</v>
      </c>
      <c r="L79" s="86">
        <f>+H79*(D79-8)/D79</f>
        <v>264</v>
      </c>
    </row>
    <row r="80" spans="1:11" ht="12.75">
      <c r="A80" s="146" t="s">
        <v>2</v>
      </c>
      <c r="B80" s="27"/>
      <c r="C80" s="28"/>
      <c r="D80" s="42"/>
      <c r="E80" s="124"/>
      <c r="F80" s="47"/>
      <c r="G80" s="74"/>
      <c r="H80" s="144"/>
      <c r="I80" s="28"/>
      <c r="J80" s="224"/>
      <c r="K80" s="224"/>
    </row>
    <row r="81" spans="1:11" ht="12.75">
      <c r="A81" s="100" t="s">
        <v>133</v>
      </c>
      <c r="B81" s="12">
        <v>4</v>
      </c>
      <c r="C81" s="12">
        <v>2</v>
      </c>
      <c r="D81" s="38">
        <v>10</v>
      </c>
      <c r="E81" s="123">
        <f t="shared" si="3"/>
        <v>80</v>
      </c>
      <c r="F81" s="16">
        <v>16</v>
      </c>
      <c r="G81" s="12">
        <f>F81*E81</f>
        <v>1280</v>
      </c>
      <c r="H81" s="48"/>
      <c r="I81" s="6"/>
      <c r="J81" s="224"/>
      <c r="K81" s="224"/>
    </row>
    <row r="82" spans="1:12" ht="12.75">
      <c r="A82" s="149" t="s">
        <v>109</v>
      </c>
      <c r="B82" s="104">
        <v>6</v>
      </c>
      <c r="C82" s="104">
        <v>2</v>
      </c>
      <c r="D82" s="106">
        <v>9</v>
      </c>
      <c r="E82" s="133">
        <f t="shared" si="3"/>
        <v>108</v>
      </c>
      <c r="F82" s="134">
        <v>16</v>
      </c>
      <c r="G82" s="104"/>
      <c r="H82" s="127">
        <f>F82*E82</f>
        <v>1728</v>
      </c>
      <c r="I82" s="89" t="s">
        <v>89</v>
      </c>
      <c r="J82" s="224">
        <f>H82-G81</f>
        <v>448</v>
      </c>
      <c r="K82" s="224">
        <v>1280</v>
      </c>
      <c r="L82" s="86">
        <f>+H82*(D82-8)/D82</f>
        <v>192</v>
      </c>
    </row>
    <row r="83" spans="1:12" ht="12.75">
      <c r="A83" s="148" t="s">
        <v>110</v>
      </c>
      <c r="B83" s="74">
        <v>2</v>
      </c>
      <c r="C83" s="74">
        <v>2</v>
      </c>
      <c r="D83" s="74">
        <v>10</v>
      </c>
      <c r="E83" s="131">
        <f t="shared" si="3"/>
        <v>40</v>
      </c>
      <c r="F83" s="132">
        <v>16</v>
      </c>
      <c r="G83" s="74">
        <f>F83*E83</f>
        <v>640</v>
      </c>
      <c r="H83" s="141"/>
      <c r="I83" s="28"/>
      <c r="J83" s="226"/>
      <c r="K83" s="226"/>
      <c r="L83" s="86">
        <f>+H83*(D83-8)/D83</f>
        <v>0</v>
      </c>
    </row>
    <row r="84" spans="1:11" ht="12.75">
      <c r="A84" s="81"/>
      <c r="B84" s="104">
        <v>3</v>
      </c>
      <c r="C84" s="104">
        <v>2</v>
      </c>
      <c r="D84" s="106">
        <v>9</v>
      </c>
      <c r="E84" s="133">
        <f t="shared" si="3"/>
        <v>54</v>
      </c>
      <c r="F84" s="134">
        <v>16</v>
      </c>
      <c r="G84" s="104"/>
      <c r="H84" s="127">
        <f>F84*E84</f>
        <v>864</v>
      </c>
      <c r="I84" s="89" t="s">
        <v>89</v>
      </c>
      <c r="J84" s="225">
        <f>H84-G83</f>
        <v>224</v>
      </c>
      <c r="K84" s="225">
        <v>320</v>
      </c>
    </row>
    <row r="85" spans="1:12" ht="12.75">
      <c r="A85" s="148" t="s">
        <v>111</v>
      </c>
      <c r="B85" s="74">
        <v>1</v>
      </c>
      <c r="C85" s="74">
        <v>2</v>
      </c>
      <c r="D85" s="130">
        <v>8</v>
      </c>
      <c r="E85" s="131">
        <f t="shared" si="3"/>
        <v>16</v>
      </c>
      <c r="F85" s="132">
        <v>16</v>
      </c>
      <c r="G85" s="74">
        <f>F85*E85</f>
        <v>256</v>
      </c>
      <c r="H85" s="141"/>
      <c r="I85" s="28"/>
      <c r="J85" s="224"/>
      <c r="K85" s="224"/>
      <c r="L85" s="86">
        <f>+H85*(D85-8)/D85</f>
        <v>0</v>
      </c>
    </row>
    <row r="86" spans="1:11" ht="12.75">
      <c r="A86" s="82" t="s">
        <v>103</v>
      </c>
      <c r="B86" s="104">
        <v>0</v>
      </c>
      <c r="C86" s="104">
        <v>0</v>
      </c>
      <c r="D86" s="106">
        <v>0</v>
      </c>
      <c r="E86" s="133">
        <v>0</v>
      </c>
      <c r="F86" s="134">
        <v>0</v>
      </c>
      <c r="G86" s="104"/>
      <c r="H86" s="138">
        <v>0</v>
      </c>
      <c r="I86" s="99" t="s">
        <v>89</v>
      </c>
      <c r="J86" s="224">
        <f>H86-G85</f>
        <v>-256</v>
      </c>
      <c r="K86" s="224">
        <v>-256</v>
      </c>
    </row>
    <row r="87" spans="1:11" ht="12.75">
      <c r="A87" s="143" t="s">
        <v>3</v>
      </c>
      <c r="B87" s="74">
        <v>6</v>
      </c>
      <c r="C87" s="74">
        <v>2.5</v>
      </c>
      <c r="D87" s="130">
        <v>10</v>
      </c>
      <c r="E87" s="131">
        <f t="shared" si="3"/>
        <v>150</v>
      </c>
      <c r="F87" s="132">
        <v>16</v>
      </c>
      <c r="G87" s="74">
        <f>F87*E87</f>
        <v>2400</v>
      </c>
      <c r="H87" s="141"/>
      <c r="I87" s="28"/>
      <c r="J87" s="226"/>
      <c r="K87" s="226"/>
    </row>
    <row r="88" spans="1:12" ht="13.5" thickBot="1">
      <c r="A88" s="135"/>
      <c r="B88" s="136">
        <v>7</v>
      </c>
      <c r="C88" s="136">
        <v>2</v>
      </c>
      <c r="D88" s="136">
        <v>9</v>
      </c>
      <c r="E88" s="136">
        <f>D88*C88*B88</f>
        <v>126</v>
      </c>
      <c r="F88" s="137">
        <v>16</v>
      </c>
      <c r="G88" s="136"/>
      <c r="H88" s="127">
        <f>F88*E88</f>
        <v>2016</v>
      </c>
      <c r="I88" s="89" t="s">
        <v>89</v>
      </c>
      <c r="J88" s="227">
        <f>H88-G87</f>
        <v>-384</v>
      </c>
      <c r="K88" s="227">
        <v>0</v>
      </c>
      <c r="L88" s="86">
        <f>+H88*(D88-8)/D88</f>
        <v>224</v>
      </c>
    </row>
    <row r="89" spans="1:11" s="1" customFormat="1" ht="12.75">
      <c r="A89" s="23"/>
      <c r="B89" s="15"/>
      <c r="C89" s="15"/>
      <c r="D89" s="15"/>
      <c r="E89" s="15"/>
      <c r="F89" s="15"/>
      <c r="G89" s="52">
        <f>SUM(G55:G88)</f>
        <v>22020</v>
      </c>
      <c r="H89" s="110">
        <f>SUM(H55:H88)</f>
        <v>20044</v>
      </c>
      <c r="I89" s="152" t="s">
        <v>115</v>
      </c>
      <c r="J89" s="231">
        <f>SUM(J55:J88)</f>
        <v>-1976</v>
      </c>
      <c r="K89" s="231">
        <f>SUM(K55:K88)</f>
        <v>2172</v>
      </c>
    </row>
    <row r="90" spans="1:12" s="1" customFormat="1" ht="13.5" thickBot="1">
      <c r="A90" s="23"/>
      <c r="B90" s="15"/>
      <c r="C90" s="15"/>
      <c r="D90" s="15"/>
      <c r="E90" s="15"/>
      <c r="F90" s="15"/>
      <c r="G90" s="176" t="s">
        <v>27</v>
      </c>
      <c r="H90" s="53" t="s">
        <v>27</v>
      </c>
      <c r="I90" s="25"/>
      <c r="J90" s="230"/>
      <c r="K90" s="230"/>
      <c r="L90" s="1">
        <f>SUM(L54:L88)</f>
        <v>2452</v>
      </c>
    </row>
    <row r="91" spans="1:11" s="1" customFormat="1" ht="13.5" thickBot="1">
      <c r="A91" s="23"/>
      <c r="B91" s="15"/>
      <c r="C91" s="15"/>
      <c r="D91" s="15"/>
      <c r="E91" s="15"/>
      <c r="F91" s="15"/>
      <c r="G91" s="4"/>
      <c r="H91" s="4"/>
      <c r="I91" s="15"/>
      <c r="J91" s="251"/>
      <c r="K91" s="251"/>
    </row>
    <row r="92" spans="1:11" s="1" customFormat="1" ht="12.75">
      <c r="A92" s="21" t="s">
        <v>18</v>
      </c>
      <c r="B92" s="2" t="s">
        <v>23</v>
      </c>
      <c r="C92" s="2" t="s">
        <v>13</v>
      </c>
      <c r="D92" s="2" t="s">
        <v>32</v>
      </c>
      <c r="E92" s="2" t="s">
        <v>13</v>
      </c>
      <c r="F92" s="2" t="s">
        <v>13</v>
      </c>
      <c r="G92" s="2" t="s">
        <v>23</v>
      </c>
      <c r="H92" s="2" t="s">
        <v>23</v>
      </c>
      <c r="I92" s="2"/>
      <c r="J92" s="2"/>
      <c r="K92" s="2"/>
    </row>
    <row r="93" spans="1:11" s="1" customFormat="1" ht="12.75">
      <c r="A93" s="20"/>
      <c r="B93" s="48" t="s">
        <v>14</v>
      </c>
      <c r="C93" s="48" t="s">
        <v>34</v>
      </c>
      <c r="D93" s="48" t="s">
        <v>81</v>
      </c>
      <c r="E93" s="48" t="s">
        <v>24</v>
      </c>
      <c r="F93" s="48" t="s">
        <v>36</v>
      </c>
      <c r="G93" s="48" t="s">
        <v>29</v>
      </c>
      <c r="H93" s="48" t="s">
        <v>29</v>
      </c>
      <c r="I93" s="48" t="s">
        <v>90</v>
      </c>
      <c r="J93" s="210" t="s">
        <v>120</v>
      </c>
      <c r="K93" s="210" t="s">
        <v>120</v>
      </c>
    </row>
    <row r="94" spans="1:11" s="1" customFormat="1" ht="13.5" thickBot="1">
      <c r="A94" s="22"/>
      <c r="B94" s="3"/>
      <c r="C94" s="3"/>
      <c r="D94" s="3"/>
      <c r="E94" s="3" t="s">
        <v>35</v>
      </c>
      <c r="F94" s="3" t="s">
        <v>95</v>
      </c>
      <c r="G94" s="80" t="s">
        <v>94</v>
      </c>
      <c r="H94" s="3" t="s">
        <v>88</v>
      </c>
      <c r="I94" s="3"/>
      <c r="J94" s="48" t="s">
        <v>122</v>
      </c>
      <c r="K94" s="48" t="s">
        <v>122</v>
      </c>
    </row>
    <row r="95" spans="1:11" s="1" customFormat="1" ht="12.75">
      <c r="A95" s="154" t="s">
        <v>93</v>
      </c>
      <c r="B95" s="186"/>
      <c r="C95" s="187"/>
      <c r="D95" s="188"/>
      <c r="E95" s="188"/>
      <c r="F95" s="188"/>
      <c r="G95" s="186"/>
      <c r="H95" s="186"/>
      <c r="I95" s="153"/>
      <c r="J95" s="188"/>
      <c r="K95" s="188"/>
    </row>
    <row r="96" spans="1:11" s="1" customFormat="1" ht="12.75">
      <c r="A96" s="265" t="s">
        <v>128</v>
      </c>
      <c r="B96" s="28"/>
      <c r="C96" s="28"/>
      <c r="D96" s="28"/>
      <c r="E96" s="28"/>
      <c r="F96" s="28"/>
      <c r="G96" s="27"/>
      <c r="H96" s="27"/>
      <c r="I96" s="28"/>
      <c r="J96" s="262"/>
      <c r="K96" s="262"/>
    </row>
    <row r="97" spans="1:12" s="1" customFormat="1" ht="12.75">
      <c r="A97" s="81"/>
      <c r="B97" s="83">
        <v>11</v>
      </c>
      <c r="C97" s="83">
        <v>2</v>
      </c>
      <c r="D97" s="83">
        <v>10</v>
      </c>
      <c r="E97" s="83">
        <f>D97*C97*B97</f>
        <v>220</v>
      </c>
      <c r="F97" s="83">
        <v>3</v>
      </c>
      <c r="G97" s="83">
        <v>0</v>
      </c>
      <c r="H97" s="83">
        <f>F97*E97</f>
        <v>660</v>
      </c>
      <c r="I97" s="261" t="s">
        <v>93</v>
      </c>
      <c r="J97" s="264">
        <v>660</v>
      </c>
      <c r="K97" s="264">
        <v>660</v>
      </c>
      <c r="L97" s="86">
        <f>+H97*(D97-8)/D97</f>
        <v>132</v>
      </c>
    </row>
    <row r="98" spans="1:11" s="1" customFormat="1" ht="13.5" thickBot="1">
      <c r="A98" s="258"/>
      <c r="B98" s="213"/>
      <c r="C98" s="213"/>
      <c r="D98" s="213"/>
      <c r="E98" s="213"/>
      <c r="F98" s="213"/>
      <c r="G98" s="260"/>
      <c r="H98" s="260"/>
      <c r="I98" s="213"/>
      <c r="J98" s="263"/>
      <c r="K98" s="263"/>
    </row>
    <row r="99" spans="1:11" s="1" customFormat="1" ht="12.75">
      <c r="A99" s="23"/>
      <c r="B99" s="15"/>
      <c r="C99" s="15"/>
      <c r="D99" s="15"/>
      <c r="E99" s="15"/>
      <c r="F99" s="15"/>
      <c r="G99" s="4"/>
      <c r="H99" s="4"/>
      <c r="I99" s="15"/>
      <c r="J99" s="251"/>
      <c r="K99" s="251"/>
    </row>
    <row r="100" spans="1:11" s="1" customFormat="1" ht="13.5" thickBot="1">
      <c r="A100" s="23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s="1" customFormat="1" ht="12.75">
      <c r="A101" s="21" t="s">
        <v>18</v>
      </c>
      <c r="B101" s="2" t="s">
        <v>23</v>
      </c>
      <c r="C101" s="2" t="s">
        <v>13</v>
      </c>
      <c r="D101" s="2" t="s">
        <v>32</v>
      </c>
      <c r="E101" s="2" t="s">
        <v>13</v>
      </c>
      <c r="F101" s="2" t="s">
        <v>13</v>
      </c>
      <c r="G101" s="2" t="s">
        <v>23</v>
      </c>
      <c r="H101" s="2" t="s">
        <v>23</v>
      </c>
      <c r="I101" s="2"/>
      <c r="J101" s="2"/>
      <c r="K101" s="2"/>
    </row>
    <row r="102" spans="1:11" s="1" customFormat="1" ht="12.75">
      <c r="A102" s="20"/>
      <c r="B102" s="48" t="s">
        <v>14</v>
      </c>
      <c r="C102" s="48" t="s">
        <v>34</v>
      </c>
      <c r="D102" s="48" t="s">
        <v>81</v>
      </c>
      <c r="E102" s="48" t="s">
        <v>24</v>
      </c>
      <c r="F102" s="48" t="s">
        <v>36</v>
      </c>
      <c r="G102" s="48" t="s">
        <v>29</v>
      </c>
      <c r="H102" s="48" t="s">
        <v>29</v>
      </c>
      <c r="I102" s="48" t="s">
        <v>90</v>
      </c>
      <c r="J102" s="210" t="s">
        <v>120</v>
      </c>
      <c r="K102" s="210" t="s">
        <v>120</v>
      </c>
    </row>
    <row r="103" spans="1:11" s="1" customFormat="1" ht="13.5" thickBot="1">
      <c r="A103" s="22"/>
      <c r="B103" s="3"/>
      <c r="C103" s="3"/>
      <c r="D103" s="3"/>
      <c r="E103" s="3" t="s">
        <v>35</v>
      </c>
      <c r="F103" s="3" t="s">
        <v>95</v>
      </c>
      <c r="G103" s="80" t="s">
        <v>94</v>
      </c>
      <c r="H103" s="3" t="s">
        <v>88</v>
      </c>
      <c r="I103" s="3"/>
      <c r="J103" s="48" t="s">
        <v>122</v>
      </c>
      <c r="K103" s="48" t="s">
        <v>122</v>
      </c>
    </row>
    <row r="104" spans="1:11" ht="12.75">
      <c r="A104" s="154" t="s">
        <v>84</v>
      </c>
      <c r="B104" s="186"/>
      <c r="C104" s="187"/>
      <c r="D104" s="188"/>
      <c r="E104" s="188"/>
      <c r="F104" s="188"/>
      <c r="G104" s="186"/>
      <c r="H104" s="186"/>
      <c r="I104" s="153"/>
      <c r="J104" s="188"/>
      <c r="K104" s="188"/>
    </row>
    <row r="105" spans="1:12" s="1" customFormat="1" ht="12.75">
      <c r="A105" s="237" t="s">
        <v>33</v>
      </c>
      <c r="B105" s="28">
        <v>12</v>
      </c>
      <c r="C105" s="28">
        <v>2.5</v>
      </c>
      <c r="D105" s="28">
        <v>9</v>
      </c>
      <c r="E105" s="43">
        <f>D105*C105*B105</f>
        <v>270</v>
      </c>
      <c r="F105" s="43">
        <v>17</v>
      </c>
      <c r="G105" s="28">
        <f>F105*E105</f>
        <v>4590</v>
      </c>
      <c r="H105" s="164">
        <v>5100</v>
      </c>
      <c r="I105" s="27" t="s">
        <v>91</v>
      </c>
      <c r="J105" s="224">
        <f>G105-H105</f>
        <v>-510</v>
      </c>
      <c r="K105" s="224">
        <v>0</v>
      </c>
      <c r="L105" s="86">
        <f aca="true" t="shared" si="5" ref="L105:L122">+H105*(D105-8)/D105</f>
        <v>566.6666666666666</v>
      </c>
    </row>
    <row r="106" spans="1:12" s="1" customFormat="1" ht="12.75">
      <c r="A106" s="155"/>
      <c r="B106" s="40"/>
      <c r="C106" s="40"/>
      <c r="D106" s="40"/>
      <c r="E106" s="44"/>
      <c r="F106" s="44"/>
      <c r="G106" s="40"/>
      <c r="H106" s="165"/>
      <c r="I106" s="40"/>
      <c r="J106" s="225"/>
      <c r="K106" s="225"/>
      <c r="L106" s="86"/>
    </row>
    <row r="107" spans="1:12" ht="12.75">
      <c r="A107" s="143" t="s">
        <v>113</v>
      </c>
      <c r="B107" s="12">
        <v>2</v>
      </c>
      <c r="C107" s="12">
        <v>2.5</v>
      </c>
      <c r="D107" s="38">
        <v>9</v>
      </c>
      <c r="E107" s="123">
        <f>D107*C107*B107</f>
        <v>45</v>
      </c>
      <c r="F107" s="16">
        <v>16</v>
      </c>
      <c r="G107" s="12">
        <f>F107*E107</f>
        <v>720</v>
      </c>
      <c r="H107" s="48"/>
      <c r="I107" s="6"/>
      <c r="J107" s="224"/>
      <c r="K107" s="224"/>
      <c r="L107" s="86">
        <f t="shared" si="5"/>
        <v>0</v>
      </c>
    </row>
    <row r="108" spans="1:12" ht="12.75">
      <c r="A108" s="150"/>
      <c r="B108" s="119">
        <v>3</v>
      </c>
      <c r="C108" s="119">
        <v>2</v>
      </c>
      <c r="D108" s="121">
        <v>9</v>
      </c>
      <c r="E108" s="128">
        <f>D108*C108*B108</f>
        <v>54</v>
      </c>
      <c r="F108" s="129">
        <v>16</v>
      </c>
      <c r="G108" s="119"/>
      <c r="H108" s="127">
        <f>F108*E108</f>
        <v>864</v>
      </c>
      <c r="I108" s="89" t="s">
        <v>89</v>
      </c>
      <c r="J108" s="224">
        <f>H108-G107</f>
        <v>144</v>
      </c>
      <c r="K108" s="224">
        <v>160</v>
      </c>
      <c r="L108" s="86">
        <f t="shared" si="5"/>
        <v>96</v>
      </c>
    </row>
    <row r="109" spans="1:12" ht="12.75">
      <c r="A109" s="143" t="s">
        <v>112</v>
      </c>
      <c r="B109" s="240">
        <v>2</v>
      </c>
      <c r="C109" s="240">
        <v>2.5</v>
      </c>
      <c r="D109" s="241">
        <v>9</v>
      </c>
      <c r="E109" s="242">
        <f>D109*C109*B109</f>
        <v>45</v>
      </c>
      <c r="F109" s="243">
        <v>16</v>
      </c>
      <c r="G109" s="240">
        <f>F109*E109</f>
        <v>720</v>
      </c>
      <c r="H109" s="214"/>
      <c r="I109" s="27"/>
      <c r="J109" s="226"/>
      <c r="K109" s="226"/>
      <c r="L109" s="86">
        <f t="shared" si="5"/>
        <v>0</v>
      </c>
    </row>
    <row r="110" spans="1:12" ht="12.75">
      <c r="A110" s="147"/>
      <c r="B110" s="104">
        <v>3</v>
      </c>
      <c r="C110" s="104">
        <v>2</v>
      </c>
      <c r="D110" s="106">
        <v>9</v>
      </c>
      <c r="E110" s="133">
        <f>D110*C110*B110</f>
        <v>54</v>
      </c>
      <c r="F110" s="134">
        <v>16</v>
      </c>
      <c r="G110" s="79"/>
      <c r="H110" s="138">
        <f>F110*E110</f>
        <v>864</v>
      </c>
      <c r="I110" s="99" t="s">
        <v>89</v>
      </c>
      <c r="J110" s="225">
        <f>H110-G109</f>
        <v>144</v>
      </c>
      <c r="K110" s="225">
        <v>160</v>
      </c>
      <c r="L110" s="86">
        <f t="shared" si="5"/>
        <v>96</v>
      </c>
    </row>
    <row r="111" spans="1:12" s="1" customFormat="1" ht="12.75">
      <c r="A111" s="238" t="s">
        <v>16</v>
      </c>
      <c r="B111" s="7">
        <v>2</v>
      </c>
      <c r="C111" s="7">
        <v>2</v>
      </c>
      <c r="D111" s="7">
        <v>8</v>
      </c>
      <c r="E111" s="36">
        <f>D111*C111*B111</f>
        <v>32</v>
      </c>
      <c r="F111" s="36">
        <v>17</v>
      </c>
      <c r="G111" s="7">
        <f>F111*E111</f>
        <v>544</v>
      </c>
      <c r="H111" s="166">
        <v>544</v>
      </c>
      <c r="I111" s="6" t="s">
        <v>91</v>
      </c>
      <c r="J111" s="224">
        <v>0</v>
      </c>
      <c r="K111" s="224">
        <v>0</v>
      </c>
      <c r="L111" s="86">
        <f t="shared" si="5"/>
        <v>0</v>
      </c>
    </row>
    <row r="112" spans="1:12" s="1" customFormat="1" ht="12.75">
      <c r="A112" s="156"/>
      <c r="B112" s="7"/>
      <c r="C112" s="7"/>
      <c r="D112" s="7"/>
      <c r="E112" s="36"/>
      <c r="F112" s="36"/>
      <c r="G112" s="40"/>
      <c r="H112" s="166"/>
      <c r="I112" s="40"/>
      <c r="J112" s="224"/>
      <c r="K112" s="224"/>
      <c r="L112" s="86"/>
    </row>
    <row r="113" spans="1:12" s="1" customFormat="1" ht="12.75">
      <c r="A113" s="239" t="s">
        <v>8</v>
      </c>
      <c r="B113" s="28">
        <v>1</v>
      </c>
      <c r="C113" s="28">
        <v>2</v>
      </c>
      <c r="D113" s="28">
        <v>8</v>
      </c>
      <c r="E113" s="43">
        <f>D113*C113</f>
        <v>16</v>
      </c>
      <c r="F113" s="43">
        <v>17</v>
      </c>
      <c r="G113" s="7">
        <f>F113*E113</f>
        <v>272</v>
      </c>
      <c r="H113" s="164">
        <v>272</v>
      </c>
      <c r="I113" s="6" t="s">
        <v>91</v>
      </c>
      <c r="J113" s="226">
        <v>0</v>
      </c>
      <c r="K113" s="226">
        <v>0</v>
      </c>
      <c r="L113" s="86">
        <f t="shared" si="5"/>
        <v>0</v>
      </c>
    </row>
    <row r="114" spans="1:12" s="1" customFormat="1" ht="12.75">
      <c r="A114" s="156" t="s">
        <v>17</v>
      </c>
      <c r="B114" s="6"/>
      <c r="C114" s="6"/>
      <c r="D114" s="7"/>
      <c r="E114" s="36"/>
      <c r="F114" s="36"/>
      <c r="G114" s="7"/>
      <c r="H114" s="166"/>
      <c r="I114" s="7"/>
      <c r="J114" s="224"/>
      <c r="K114" s="224"/>
      <c r="L114" s="86"/>
    </row>
    <row r="115" spans="1:12" s="1" customFormat="1" ht="12.75">
      <c r="A115" s="156" t="s">
        <v>79</v>
      </c>
      <c r="B115" s="6"/>
      <c r="C115" s="6"/>
      <c r="D115" s="7"/>
      <c r="E115" s="36"/>
      <c r="F115" s="36"/>
      <c r="G115" s="7"/>
      <c r="H115" s="166"/>
      <c r="I115" s="40"/>
      <c r="J115" s="225"/>
      <c r="K115" s="225"/>
      <c r="L115" s="86"/>
    </row>
    <row r="116" spans="1:12" s="1" customFormat="1" ht="12.75">
      <c r="A116" s="239" t="s">
        <v>10</v>
      </c>
      <c r="B116" s="27"/>
      <c r="C116" s="28"/>
      <c r="D116" s="28"/>
      <c r="E116" s="43"/>
      <c r="F116" s="43"/>
      <c r="G116" s="28"/>
      <c r="H116" s="161"/>
      <c r="I116" s="7"/>
      <c r="J116" s="224"/>
      <c r="K116" s="224"/>
      <c r="L116" s="86"/>
    </row>
    <row r="117" spans="1:12" s="1" customFormat="1" ht="12.75">
      <c r="A117" s="156" t="s">
        <v>4</v>
      </c>
      <c r="B117" s="7">
        <v>4</v>
      </c>
      <c r="C117" s="7">
        <v>2.5</v>
      </c>
      <c r="D117" s="36">
        <v>8</v>
      </c>
      <c r="E117" s="7">
        <f aca="true" t="shared" si="6" ref="E117:E122">D117*C117*B117</f>
        <v>80</v>
      </c>
      <c r="F117" s="36">
        <v>17</v>
      </c>
      <c r="G117" s="7">
        <f>F117*E117</f>
        <v>1360</v>
      </c>
      <c r="H117" s="162"/>
      <c r="I117" s="7"/>
      <c r="J117" s="224"/>
      <c r="K117" s="224"/>
      <c r="L117" s="86">
        <f t="shared" si="5"/>
        <v>0</v>
      </c>
    </row>
    <row r="118" spans="1:12" s="1" customFormat="1" ht="12.75">
      <c r="A118" s="158"/>
      <c r="B118" s="119">
        <v>4</v>
      </c>
      <c r="C118" s="119">
        <v>2</v>
      </c>
      <c r="D118" s="120">
        <v>9</v>
      </c>
      <c r="E118" s="119">
        <f t="shared" si="6"/>
        <v>72</v>
      </c>
      <c r="F118" s="120">
        <v>17</v>
      </c>
      <c r="G118" s="119"/>
      <c r="H118" s="162">
        <f>F118*E118</f>
        <v>1224</v>
      </c>
      <c r="I118" s="89" t="s">
        <v>89</v>
      </c>
      <c r="J118" s="224">
        <f>H118-G117</f>
        <v>-136</v>
      </c>
      <c r="K118" s="224">
        <v>340</v>
      </c>
      <c r="L118" s="86">
        <f t="shared" si="5"/>
        <v>136</v>
      </c>
    </row>
    <row r="119" spans="1:12" s="1" customFormat="1" ht="12.75">
      <c r="A119" s="156" t="s">
        <v>12</v>
      </c>
      <c r="B119" s="280">
        <v>2</v>
      </c>
      <c r="C119" s="280">
        <v>2.5</v>
      </c>
      <c r="D119" s="281">
        <v>8</v>
      </c>
      <c r="E119" s="28">
        <f t="shared" si="6"/>
        <v>40</v>
      </c>
      <c r="F119" s="281">
        <v>17</v>
      </c>
      <c r="G119" s="280">
        <f>F119*E119</f>
        <v>680</v>
      </c>
      <c r="H119" s="161"/>
      <c r="I119" s="28"/>
      <c r="J119" s="226"/>
      <c r="K119" s="226"/>
      <c r="L119" s="86">
        <f t="shared" si="5"/>
        <v>0</v>
      </c>
    </row>
    <row r="120" spans="1:12" s="1" customFormat="1" ht="12.75">
      <c r="A120" s="158"/>
      <c r="B120" s="85">
        <v>2</v>
      </c>
      <c r="C120" s="85">
        <v>2.5</v>
      </c>
      <c r="D120" s="87">
        <v>9</v>
      </c>
      <c r="E120" s="104">
        <f t="shared" si="6"/>
        <v>45</v>
      </c>
      <c r="F120" s="87">
        <v>17</v>
      </c>
      <c r="G120" s="85"/>
      <c r="H120" s="219">
        <f>F120*E120</f>
        <v>765</v>
      </c>
      <c r="I120" s="99" t="s">
        <v>89</v>
      </c>
      <c r="J120" s="225">
        <f>H120-G119</f>
        <v>85</v>
      </c>
      <c r="K120" s="225">
        <v>170</v>
      </c>
      <c r="L120" s="86">
        <f t="shared" si="5"/>
        <v>85</v>
      </c>
    </row>
    <row r="121" spans="1:12" ht="12.75">
      <c r="A121" s="157" t="s">
        <v>5</v>
      </c>
      <c r="B121" s="151">
        <v>2</v>
      </c>
      <c r="C121" s="107">
        <v>2.5</v>
      </c>
      <c r="D121" s="160">
        <v>8</v>
      </c>
      <c r="E121" s="107">
        <f t="shared" si="6"/>
        <v>40</v>
      </c>
      <c r="F121" s="108">
        <v>17</v>
      </c>
      <c r="G121" s="107">
        <f>F121*E121</f>
        <v>680</v>
      </c>
      <c r="H121" s="162"/>
      <c r="I121" s="6"/>
      <c r="J121" s="224"/>
      <c r="K121" s="224"/>
      <c r="L121" s="86">
        <f t="shared" si="5"/>
        <v>0</v>
      </c>
    </row>
    <row r="122" spans="1:12" ht="13.5" thickBot="1">
      <c r="A122" s="159"/>
      <c r="B122" s="116">
        <v>2</v>
      </c>
      <c r="C122" s="116">
        <v>3</v>
      </c>
      <c r="D122" s="116">
        <v>9</v>
      </c>
      <c r="E122" s="117">
        <f t="shared" si="6"/>
        <v>54</v>
      </c>
      <c r="F122" s="117">
        <v>17</v>
      </c>
      <c r="G122" s="116"/>
      <c r="H122" s="163">
        <f>F122*E122</f>
        <v>918</v>
      </c>
      <c r="I122" s="89" t="s">
        <v>89</v>
      </c>
      <c r="J122" s="224">
        <f>H122-G121</f>
        <v>238</v>
      </c>
      <c r="K122" s="224">
        <v>850</v>
      </c>
      <c r="L122" s="86">
        <f t="shared" si="5"/>
        <v>102</v>
      </c>
    </row>
    <row r="123" spans="1:12" ht="12.75">
      <c r="A123" s="24"/>
      <c r="B123" s="16"/>
      <c r="C123" s="16"/>
      <c r="D123" s="16"/>
      <c r="E123" s="16"/>
      <c r="F123" s="16"/>
      <c r="G123" s="52">
        <f>SUM(G105:G122)</f>
        <v>9566</v>
      </c>
      <c r="H123" s="110">
        <f>SUM(H105:H122)</f>
        <v>10551</v>
      </c>
      <c r="I123" s="152" t="s">
        <v>115</v>
      </c>
      <c r="J123" s="232">
        <f>SUM(J107:J122)</f>
        <v>475</v>
      </c>
      <c r="K123" s="232">
        <f>SUM(K107:K122)</f>
        <v>1680</v>
      </c>
      <c r="L123">
        <f>SUM(L103:L122)</f>
        <v>1081.6666666666665</v>
      </c>
    </row>
    <row r="124" spans="1:11" ht="13.5" thickBot="1">
      <c r="A124" s="24"/>
      <c r="B124" s="16"/>
      <c r="C124" s="16"/>
      <c r="D124" s="16"/>
      <c r="E124" s="16"/>
      <c r="F124" s="38"/>
      <c r="G124" s="176" t="s">
        <v>27</v>
      </c>
      <c r="H124" s="53" t="s">
        <v>27</v>
      </c>
      <c r="I124" s="25"/>
      <c r="J124" s="227"/>
      <c r="K124" s="227"/>
    </row>
    <row r="125" spans="1:11" ht="12.75">
      <c r="A125" s="24"/>
      <c r="B125" s="16"/>
      <c r="C125" s="16"/>
      <c r="D125" s="16"/>
      <c r="E125" s="16"/>
      <c r="F125" s="16"/>
      <c r="G125" s="15"/>
      <c r="H125" s="4"/>
      <c r="I125" s="15"/>
      <c r="J125" s="15"/>
      <c r="K125" s="15"/>
    </row>
    <row r="126" spans="1:7" s="1" customFormat="1" ht="13.5" thickBot="1">
      <c r="A126" s="23"/>
      <c r="B126" s="15"/>
      <c r="C126" s="15"/>
      <c r="D126" s="15"/>
      <c r="E126" s="15"/>
      <c r="F126" s="15"/>
      <c r="G126" s="15"/>
    </row>
    <row r="127" spans="1:11" s="1" customFormat="1" ht="12.75">
      <c r="A127" s="21" t="s">
        <v>18</v>
      </c>
      <c r="B127" s="2" t="s">
        <v>23</v>
      </c>
      <c r="C127" s="2" t="s">
        <v>13</v>
      </c>
      <c r="D127" s="2" t="s">
        <v>32</v>
      </c>
      <c r="E127" s="2" t="s">
        <v>13</v>
      </c>
      <c r="F127" s="2" t="s">
        <v>13</v>
      </c>
      <c r="G127" s="2" t="s">
        <v>23</v>
      </c>
      <c r="H127" s="2" t="s">
        <v>23</v>
      </c>
      <c r="I127" s="2"/>
      <c r="J127" s="2"/>
      <c r="K127" s="2"/>
    </row>
    <row r="128" spans="1:11" s="1" customFormat="1" ht="12.75">
      <c r="A128" s="20"/>
      <c r="B128" s="48" t="s">
        <v>14</v>
      </c>
      <c r="C128" s="48" t="s">
        <v>34</v>
      </c>
      <c r="D128" s="48" t="s">
        <v>81</v>
      </c>
      <c r="E128" s="48" t="s">
        <v>24</v>
      </c>
      <c r="F128" s="48" t="s">
        <v>36</v>
      </c>
      <c r="G128" s="48" t="s">
        <v>29</v>
      </c>
      <c r="H128" s="48" t="s">
        <v>29</v>
      </c>
      <c r="I128" s="48" t="s">
        <v>90</v>
      </c>
      <c r="J128" s="210" t="s">
        <v>120</v>
      </c>
      <c r="K128" s="210" t="s">
        <v>120</v>
      </c>
    </row>
    <row r="129" spans="1:11" s="1" customFormat="1" ht="13.5" thickBot="1">
      <c r="A129" s="22"/>
      <c r="B129" s="3"/>
      <c r="C129" s="3"/>
      <c r="D129" s="3"/>
      <c r="E129" s="3" t="s">
        <v>35</v>
      </c>
      <c r="F129" s="3" t="s">
        <v>95</v>
      </c>
      <c r="G129" s="80" t="s">
        <v>94</v>
      </c>
      <c r="H129" s="3" t="s">
        <v>88</v>
      </c>
      <c r="I129" s="3"/>
      <c r="J129" s="48" t="s">
        <v>122</v>
      </c>
      <c r="K129" s="48" t="s">
        <v>122</v>
      </c>
    </row>
    <row r="130" spans="1:11" s="1" customFormat="1" ht="12.75">
      <c r="A130" s="154" t="s">
        <v>43</v>
      </c>
      <c r="B130" s="186"/>
      <c r="C130" s="187"/>
      <c r="D130" s="188"/>
      <c r="E130" s="188"/>
      <c r="F130" s="188"/>
      <c r="G130" s="188"/>
      <c r="H130" s="186"/>
      <c r="I130" s="234"/>
      <c r="J130" s="188"/>
      <c r="K130" s="188"/>
    </row>
    <row r="131" spans="1:11" s="1" customFormat="1" ht="12.75">
      <c r="A131" s="238" t="s">
        <v>6</v>
      </c>
      <c r="B131" s="7">
        <v>1</v>
      </c>
      <c r="C131" s="7">
        <v>3</v>
      </c>
      <c r="D131" s="7">
        <v>8</v>
      </c>
      <c r="E131" s="36">
        <f>D131*C131*B131</f>
        <v>24</v>
      </c>
      <c r="F131" s="36">
        <v>17</v>
      </c>
      <c r="G131" s="28">
        <f>F131*E131</f>
        <v>408</v>
      </c>
      <c r="H131" s="127"/>
      <c r="I131" s="7"/>
      <c r="J131" s="209"/>
      <c r="K131" s="209"/>
    </row>
    <row r="132" spans="1:12" s="1" customFormat="1" ht="12.75">
      <c r="A132" s="255"/>
      <c r="B132" s="83">
        <v>1</v>
      </c>
      <c r="C132" s="83">
        <v>4</v>
      </c>
      <c r="D132" s="83">
        <v>8</v>
      </c>
      <c r="E132" s="84">
        <f>D132*C132*B132</f>
        <v>32</v>
      </c>
      <c r="F132" s="84">
        <v>17</v>
      </c>
      <c r="G132" s="83"/>
      <c r="H132" s="127">
        <f>F132*E132</f>
        <v>544</v>
      </c>
      <c r="I132" s="89" t="s">
        <v>89</v>
      </c>
      <c r="J132" s="209">
        <f>H132-G131</f>
        <v>136</v>
      </c>
      <c r="K132" s="209">
        <v>136</v>
      </c>
      <c r="L132" s="86">
        <f aca="true" t="shared" si="7" ref="L132:L145">+H132*(D132-8)/D132</f>
        <v>0</v>
      </c>
    </row>
    <row r="133" spans="1:12" s="1" customFormat="1" ht="12.75">
      <c r="A133" s="237" t="s">
        <v>7</v>
      </c>
      <c r="B133" s="28">
        <v>3</v>
      </c>
      <c r="C133" s="28">
        <v>3</v>
      </c>
      <c r="D133" s="28">
        <v>8</v>
      </c>
      <c r="E133" s="28">
        <f>D133*C133*B133</f>
        <v>72</v>
      </c>
      <c r="F133" s="43">
        <v>17</v>
      </c>
      <c r="G133" s="28">
        <f>F133*E133</f>
        <v>1224</v>
      </c>
      <c r="H133" s="144"/>
      <c r="I133" s="28"/>
      <c r="J133" s="211"/>
      <c r="K133" s="211"/>
      <c r="L133" s="86">
        <f t="shared" si="7"/>
        <v>0</v>
      </c>
    </row>
    <row r="134" spans="1:12" s="1" customFormat="1" ht="14.25" customHeight="1">
      <c r="A134" s="156" t="s">
        <v>42</v>
      </c>
      <c r="B134" s="7"/>
      <c r="C134" s="7"/>
      <c r="D134" s="7"/>
      <c r="E134" s="36"/>
      <c r="F134" s="36"/>
      <c r="G134" s="7"/>
      <c r="H134" s="127"/>
      <c r="I134" s="7"/>
      <c r="J134" s="209"/>
      <c r="K134" s="209"/>
      <c r="L134" s="86"/>
    </row>
    <row r="135" spans="1:12" s="1" customFormat="1" ht="12.75">
      <c r="A135" s="256"/>
      <c r="B135" s="85">
        <v>3</v>
      </c>
      <c r="C135" s="85">
        <v>3</v>
      </c>
      <c r="D135" s="85">
        <v>9</v>
      </c>
      <c r="E135" s="87">
        <f>D135*C135*B135</f>
        <v>81</v>
      </c>
      <c r="F135" s="87">
        <v>17</v>
      </c>
      <c r="G135" s="85"/>
      <c r="H135" s="138">
        <f>F135*E135</f>
        <v>1377</v>
      </c>
      <c r="I135" s="99" t="s">
        <v>89</v>
      </c>
      <c r="J135" s="212">
        <f>H135-G133</f>
        <v>153</v>
      </c>
      <c r="K135" s="212">
        <v>306</v>
      </c>
      <c r="L135" s="86">
        <f t="shared" si="7"/>
        <v>153</v>
      </c>
    </row>
    <row r="136" spans="1:12" s="1" customFormat="1" ht="12.75">
      <c r="A136" s="238" t="s">
        <v>9</v>
      </c>
      <c r="B136" s="6"/>
      <c r="C136" s="6"/>
      <c r="D136" s="7"/>
      <c r="E136" s="36"/>
      <c r="F136" s="36"/>
      <c r="G136" s="7"/>
      <c r="H136" s="127"/>
      <c r="I136" s="7"/>
      <c r="J136" s="209"/>
      <c r="K136" s="209"/>
      <c r="L136" s="86"/>
    </row>
    <row r="137" spans="1:12" s="1" customFormat="1" ht="12.75">
      <c r="A137" s="156" t="s">
        <v>37</v>
      </c>
      <c r="B137" s="7">
        <v>2</v>
      </c>
      <c r="C137" s="7">
        <v>3</v>
      </c>
      <c r="D137" s="36">
        <v>8</v>
      </c>
      <c r="E137" s="36">
        <f>D137*C137*B137</f>
        <v>48</v>
      </c>
      <c r="F137" s="36">
        <v>17</v>
      </c>
      <c r="G137" s="7">
        <f>F137*E137</f>
        <v>816</v>
      </c>
      <c r="H137" s="48">
        <v>816</v>
      </c>
      <c r="I137" s="6" t="s">
        <v>91</v>
      </c>
      <c r="J137" s="209">
        <v>0</v>
      </c>
      <c r="K137" s="209">
        <v>0</v>
      </c>
      <c r="L137" s="86">
        <f t="shared" si="7"/>
        <v>0</v>
      </c>
    </row>
    <row r="138" spans="1:12" s="1" customFormat="1" ht="12.75">
      <c r="A138" s="190" t="s">
        <v>19</v>
      </c>
      <c r="B138" s="28">
        <v>2</v>
      </c>
      <c r="C138" s="28">
        <v>3</v>
      </c>
      <c r="D138" s="43">
        <v>8</v>
      </c>
      <c r="E138" s="43">
        <f>D138*C138*B138</f>
        <v>48</v>
      </c>
      <c r="F138" s="43">
        <v>17</v>
      </c>
      <c r="G138" s="28">
        <f>F138*E138</f>
        <v>816</v>
      </c>
      <c r="H138" s="144"/>
      <c r="I138" s="28"/>
      <c r="J138" s="211"/>
      <c r="K138" s="211"/>
      <c r="L138" s="86">
        <f t="shared" si="7"/>
        <v>0</v>
      </c>
    </row>
    <row r="139" spans="1:12" s="1" customFormat="1" ht="12.75">
      <c r="A139" s="191"/>
      <c r="B139" s="104">
        <v>2</v>
      </c>
      <c r="C139" s="104">
        <v>3</v>
      </c>
      <c r="D139" s="105">
        <v>9</v>
      </c>
      <c r="E139" s="105">
        <f>D139*C139*B139</f>
        <v>54</v>
      </c>
      <c r="F139" s="105">
        <v>17</v>
      </c>
      <c r="G139" s="104"/>
      <c r="H139" s="138">
        <f>F139*E139</f>
        <v>918</v>
      </c>
      <c r="I139" s="89" t="s">
        <v>89</v>
      </c>
      <c r="J139" s="212">
        <f>H139-G138</f>
        <v>102</v>
      </c>
      <c r="K139" s="212">
        <v>544</v>
      </c>
      <c r="L139" s="86">
        <f t="shared" si="7"/>
        <v>102</v>
      </c>
    </row>
    <row r="140" spans="1:12" s="1" customFormat="1" ht="12.75">
      <c r="A140" s="156" t="s">
        <v>20</v>
      </c>
      <c r="B140" s="7">
        <v>3</v>
      </c>
      <c r="C140" s="7">
        <v>2</v>
      </c>
      <c r="D140" s="36">
        <v>8</v>
      </c>
      <c r="E140" s="36">
        <f aca="true" t="shared" si="8" ref="E140:E145">D140*C140*B140</f>
        <v>48</v>
      </c>
      <c r="F140" s="36">
        <v>17</v>
      </c>
      <c r="G140" s="7">
        <f>F140*E140</f>
        <v>816</v>
      </c>
      <c r="H140" s="48">
        <v>816</v>
      </c>
      <c r="I140" s="140" t="s">
        <v>91</v>
      </c>
      <c r="J140" s="209">
        <v>0</v>
      </c>
      <c r="K140" s="209">
        <v>0</v>
      </c>
      <c r="L140" s="86">
        <f t="shared" si="7"/>
        <v>0</v>
      </c>
    </row>
    <row r="141" spans="1:12" ht="12.75">
      <c r="A141" s="190" t="s">
        <v>21</v>
      </c>
      <c r="B141" s="74">
        <v>2</v>
      </c>
      <c r="C141" s="74">
        <v>2</v>
      </c>
      <c r="D141" s="75">
        <v>8</v>
      </c>
      <c r="E141" s="43">
        <f t="shared" si="8"/>
        <v>32</v>
      </c>
      <c r="F141" s="43">
        <v>17</v>
      </c>
      <c r="G141" s="28">
        <f>F141*E141</f>
        <v>544</v>
      </c>
      <c r="H141" s="144"/>
      <c r="I141" s="28"/>
      <c r="J141" s="211"/>
      <c r="K141" s="211"/>
      <c r="L141" s="86">
        <f t="shared" si="7"/>
        <v>0</v>
      </c>
    </row>
    <row r="142" spans="1:12" ht="12.75">
      <c r="A142" s="191"/>
      <c r="B142" s="104">
        <v>1</v>
      </c>
      <c r="C142" s="104">
        <v>2</v>
      </c>
      <c r="D142" s="105">
        <v>12</v>
      </c>
      <c r="E142" s="105">
        <f t="shared" si="8"/>
        <v>24</v>
      </c>
      <c r="F142" s="105">
        <v>17</v>
      </c>
      <c r="G142" s="104"/>
      <c r="H142" s="127">
        <f>F142*E142</f>
        <v>408</v>
      </c>
      <c r="I142" s="89" t="s">
        <v>89</v>
      </c>
      <c r="J142" s="212">
        <f>H142-G141</f>
        <v>-136</v>
      </c>
      <c r="K142" s="212">
        <v>-136</v>
      </c>
      <c r="L142" s="86">
        <f t="shared" si="7"/>
        <v>136</v>
      </c>
    </row>
    <row r="143" spans="1:12" ht="12.75">
      <c r="A143" s="157" t="s">
        <v>22</v>
      </c>
      <c r="B143" s="12">
        <v>1</v>
      </c>
      <c r="C143" s="12">
        <v>1</v>
      </c>
      <c r="D143" s="37">
        <v>8</v>
      </c>
      <c r="E143" s="36">
        <f t="shared" si="8"/>
        <v>8</v>
      </c>
      <c r="F143" s="36">
        <v>17</v>
      </c>
      <c r="G143" s="7">
        <f>F143*E143</f>
        <v>136</v>
      </c>
      <c r="H143" s="168">
        <v>136</v>
      </c>
      <c r="I143" s="140" t="s">
        <v>91</v>
      </c>
      <c r="J143" s="224">
        <v>0</v>
      </c>
      <c r="K143" s="224">
        <v>0</v>
      </c>
      <c r="L143" s="86">
        <f t="shared" si="7"/>
        <v>0</v>
      </c>
    </row>
    <row r="144" spans="1:12" ht="12.75">
      <c r="A144" s="192" t="s">
        <v>11</v>
      </c>
      <c r="B144" s="74">
        <v>2</v>
      </c>
      <c r="C144" s="74">
        <v>3</v>
      </c>
      <c r="D144" s="75">
        <v>8</v>
      </c>
      <c r="E144" s="43">
        <f t="shared" si="8"/>
        <v>48</v>
      </c>
      <c r="F144" s="43">
        <v>17</v>
      </c>
      <c r="G144" s="28">
        <f>F144*E144</f>
        <v>816</v>
      </c>
      <c r="H144" s="144"/>
      <c r="I144" s="28"/>
      <c r="J144" s="226"/>
      <c r="K144" s="226"/>
      <c r="L144" s="86">
        <f t="shared" si="7"/>
        <v>0</v>
      </c>
    </row>
    <row r="145" spans="1:12" ht="13.5" thickBot="1">
      <c r="A145" s="135"/>
      <c r="B145" s="136">
        <v>8</v>
      </c>
      <c r="C145" s="136">
        <v>2</v>
      </c>
      <c r="D145" s="136">
        <v>10</v>
      </c>
      <c r="E145" s="167">
        <f t="shared" si="8"/>
        <v>160</v>
      </c>
      <c r="F145" s="167">
        <v>17</v>
      </c>
      <c r="G145" s="136"/>
      <c r="H145" s="163">
        <f>F145*E145</f>
        <v>2720</v>
      </c>
      <c r="I145" s="89" t="s">
        <v>89</v>
      </c>
      <c r="J145" s="227">
        <f>H145-G144</f>
        <v>1904</v>
      </c>
      <c r="K145" s="227">
        <v>1904</v>
      </c>
      <c r="L145" s="86">
        <f t="shared" si="7"/>
        <v>544</v>
      </c>
    </row>
    <row r="146" spans="1:12" ht="12.75">
      <c r="A146" s="24"/>
      <c r="B146" s="4"/>
      <c r="C146" s="15"/>
      <c r="D146" s="15"/>
      <c r="E146" s="15"/>
      <c r="F146" s="15"/>
      <c r="G146" s="52">
        <f>SUM(G131:G145)</f>
        <v>5576</v>
      </c>
      <c r="H146" s="110">
        <f>SUM(H131:H145)</f>
        <v>7735</v>
      </c>
      <c r="I146" s="152" t="s">
        <v>115</v>
      </c>
      <c r="J146" s="244">
        <f>SUM(J131:J145)</f>
        <v>2159</v>
      </c>
      <c r="K146" s="244">
        <f>SUM(K131:K145)</f>
        <v>2754</v>
      </c>
      <c r="L146">
        <f>SUM(L129:L145)</f>
        <v>935</v>
      </c>
    </row>
    <row r="147" spans="1:11" ht="13.5" thickBot="1">
      <c r="A147" s="24"/>
      <c r="B147" s="4"/>
      <c r="C147" s="15"/>
      <c r="D147" s="15"/>
      <c r="E147" s="15"/>
      <c r="F147" s="15"/>
      <c r="G147" s="176" t="s">
        <v>27</v>
      </c>
      <c r="H147" s="53" t="s">
        <v>27</v>
      </c>
      <c r="I147" s="25"/>
      <c r="J147" s="227"/>
      <c r="K147" s="227"/>
    </row>
    <row r="148" spans="1:11" ht="12.75">
      <c r="A148" s="24"/>
      <c r="B148" s="4"/>
      <c r="C148" s="15"/>
      <c r="D148" s="15"/>
      <c r="E148" s="15"/>
      <c r="F148" s="15"/>
      <c r="G148" s="4"/>
      <c r="H148" s="4"/>
      <c r="I148" s="15"/>
      <c r="J148" s="252"/>
      <c r="K148" s="252"/>
    </row>
    <row r="149" spans="1:11" s="1" customFormat="1" ht="13.5" thickBot="1">
      <c r="A149" s="23"/>
      <c r="B149" s="4"/>
      <c r="C149" s="15"/>
      <c r="D149" s="15"/>
      <c r="E149" s="15"/>
      <c r="F149" s="15"/>
      <c r="G149" s="15"/>
      <c r="H149" s="15"/>
      <c r="I149" s="15"/>
      <c r="J149" s="17"/>
      <c r="K149" s="17"/>
    </row>
    <row r="150" spans="1:11" s="1" customFormat="1" ht="12.75">
      <c r="A150" s="21" t="s">
        <v>18</v>
      </c>
      <c r="B150" s="2" t="s">
        <v>23</v>
      </c>
      <c r="C150" s="2" t="s">
        <v>13</v>
      </c>
      <c r="D150" s="2" t="s">
        <v>32</v>
      </c>
      <c r="E150" s="2" t="s">
        <v>13</v>
      </c>
      <c r="F150" s="2" t="s">
        <v>13</v>
      </c>
      <c r="G150" s="2" t="s">
        <v>23</v>
      </c>
      <c r="H150" s="2" t="s">
        <v>23</v>
      </c>
      <c r="I150" s="2"/>
      <c r="J150" s="2"/>
      <c r="K150" s="2"/>
    </row>
    <row r="151" spans="1:11" s="1" customFormat="1" ht="12.75">
      <c r="A151" s="20"/>
      <c r="B151" s="48" t="s">
        <v>14</v>
      </c>
      <c r="C151" s="48" t="s">
        <v>34</v>
      </c>
      <c r="D151" s="48" t="s">
        <v>81</v>
      </c>
      <c r="E151" s="48" t="s">
        <v>24</v>
      </c>
      <c r="F151" s="48" t="s">
        <v>36</v>
      </c>
      <c r="G151" s="48" t="s">
        <v>29</v>
      </c>
      <c r="H151" s="48" t="s">
        <v>29</v>
      </c>
      <c r="I151" s="48" t="s">
        <v>90</v>
      </c>
      <c r="J151" s="210" t="s">
        <v>120</v>
      </c>
      <c r="K151" s="210" t="s">
        <v>120</v>
      </c>
    </row>
    <row r="152" spans="1:11" s="1" customFormat="1" ht="13.5" thickBot="1">
      <c r="A152" s="22"/>
      <c r="B152" s="3"/>
      <c r="C152" s="3"/>
      <c r="D152" s="3"/>
      <c r="E152" s="3" t="s">
        <v>35</v>
      </c>
      <c r="F152" s="3" t="s">
        <v>95</v>
      </c>
      <c r="G152" s="80" t="s">
        <v>94</v>
      </c>
      <c r="H152" s="3" t="s">
        <v>88</v>
      </c>
      <c r="I152" s="3"/>
      <c r="J152" s="48" t="s">
        <v>122</v>
      </c>
      <c r="K152" s="48" t="s">
        <v>122</v>
      </c>
    </row>
    <row r="153" spans="1:12" s="1" customFormat="1" ht="12.75">
      <c r="A153" s="245" t="s">
        <v>44</v>
      </c>
      <c r="B153" s="186"/>
      <c r="C153" s="188"/>
      <c r="D153" s="188"/>
      <c r="E153" s="188"/>
      <c r="F153" s="188"/>
      <c r="G153" s="18"/>
      <c r="H153" s="188"/>
      <c r="I153" s="246"/>
      <c r="J153" s="188"/>
      <c r="K153" s="188"/>
      <c r="L153" s="86"/>
    </row>
    <row r="154" spans="1:12" s="1" customFormat="1" ht="12.75">
      <c r="A154" s="145" t="s">
        <v>38</v>
      </c>
      <c r="B154" s="7">
        <v>1</v>
      </c>
      <c r="C154" s="7">
        <v>3</v>
      </c>
      <c r="D154" s="36">
        <v>8</v>
      </c>
      <c r="E154" s="36">
        <f aca="true" t="shared" si="9" ref="E154:E160">D154*C154*B154</f>
        <v>24</v>
      </c>
      <c r="F154" s="36">
        <v>17</v>
      </c>
      <c r="G154" s="28">
        <f>F154*E154</f>
        <v>408</v>
      </c>
      <c r="H154" s="170">
        <v>408</v>
      </c>
      <c r="I154" s="140" t="s">
        <v>91</v>
      </c>
      <c r="J154" s="224">
        <v>0</v>
      </c>
      <c r="K154" s="224">
        <v>0</v>
      </c>
      <c r="L154" s="86">
        <f aca="true" t="shared" si="10" ref="L153:L160">+H154*(D154-8)/D154</f>
        <v>0</v>
      </c>
    </row>
    <row r="155" spans="1:12" s="1" customFormat="1" ht="12.75">
      <c r="A155" s="193" t="s">
        <v>116</v>
      </c>
      <c r="B155" s="28">
        <v>2</v>
      </c>
      <c r="C155" s="28">
        <v>2</v>
      </c>
      <c r="D155" s="43">
        <v>8</v>
      </c>
      <c r="E155" s="43">
        <f t="shared" si="9"/>
        <v>32</v>
      </c>
      <c r="F155" s="43">
        <v>17</v>
      </c>
      <c r="G155" s="28">
        <f>F155*E155</f>
        <v>544</v>
      </c>
      <c r="H155" s="174"/>
      <c r="I155" s="28"/>
      <c r="J155" s="226"/>
      <c r="K155" s="226"/>
      <c r="L155" s="86">
        <f t="shared" si="10"/>
        <v>0</v>
      </c>
    </row>
    <row r="156" spans="1:12" s="1" customFormat="1" ht="12.75">
      <c r="A156" s="145"/>
      <c r="B156" s="119">
        <v>2</v>
      </c>
      <c r="C156" s="119">
        <v>2</v>
      </c>
      <c r="D156" s="120">
        <v>10</v>
      </c>
      <c r="E156" s="120">
        <f t="shared" si="9"/>
        <v>40</v>
      </c>
      <c r="F156" s="120">
        <v>17</v>
      </c>
      <c r="G156" s="119"/>
      <c r="H156" s="171">
        <f>F156*E156</f>
        <v>680</v>
      </c>
      <c r="I156" s="89" t="s">
        <v>89</v>
      </c>
      <c r="J156" s="225">
        <f>H156-G155</f>
        <v>136</v>
      </c>
      <c r="K156" s="225">
        <v>476</v>
      </c>
      <c r="L156" s="86">
        <f t="shared" si="10"/>
        <v>136</v>
      </c>
    </row>
    <row r="157" spans="1:12" s="1" customFormat="1" ht="12.75">
      <c r="A157" s="193" t="s">
        <v>40</v>
      </c>
      <c r="B157" s="28">
        <v>3</v>
      </c>
      <c r="C157" s="28">
        <v>2</v>
      </c>
      <c r="D157" s="28">
        <v>8</v>
      </c>
      <c r="E157" s="28">
        <f t="shared" si="9"/>
        <v>48</v>
      </c>
      <c r="F157" s="43">
        <v>17</v>
      </c>
      <c r="G157" s="28">
        <f>F157*E157</f>
        <v>816</v>
      </c>
      <c r="H157" s="172">
        <v>816</v>
      </c>
      <c r="I157" s="140" t="s">
        <v>91</v>
      </c>
      <c r="J157" s="224">
        <v>0</v>
      </c>
      <c r="K157" s="224">
        <v>0</v>
      </c>
      <c r="L157" s="86">
        <f t="shared" si="10"/>
        <v>0</v>
      </c>
    </row>
    <row r="158" spans="1:12" s="1" customFormat="1" ht="12.75">
      <c r="A158" s="194" t="s">
        <v>39</v>
      </c>
      <c r="B158" s="40">
        <v>1</v>
      </c>
      <c r="C158" s="40">
        <v>2</v>
      </c>
      <c r="D158" s="40">
        <v>8</v>
      </c>
      <c r="E158" s="40">
        <f t="shared" si="9"/>
        <v>16</v>
      </c>
      <c r="F158" s="44">
        <v>17</v>
      </c>
      <c r="G158" s="40">
        <f>F158*E158</f>
        <v>272</v>
      </c>
      <c r="H158" s="173">
        <v>272</v>
      </c>
      <c r="I158" s="140" t="s">
        <v>91</v>
      </c>
      <c r="J158" s="247">
        <v>0</v>
      </c>
      <c r="K158" s="247">
        <v>0</v>
      </c>
      <c r="L158" s="86">
        <f t="shared" si="10"/>
        <v>0</v>
      </c>
    </row>
    <row r="159" spans="1:12" s="1" customFormat="1" ht="12.75">
      <c r="A159" s="145" t="s">
        <v>41</v>
      </c>
      <c r="B159" s="7">
        <v>2</v>
      </c>
      <c r="C159" s="7">
        <v>2</v>
      </c>
      <c r="D159" s="7">
        <v>8</v>
      </c>
      <c r="E159" s="7">
        <f t="shared" si="9"/>
        <v>32</v>
      </c>
      <c r="F159" s="36">
        <v>17</v>
      </c>
      <c r="G159" s="7">
        <f>F159*E159</f>
        <v>544</v>
      </c>
      <c r="H159" s="170"/>
      <c r="I159" s="140"/>
      <c r="J159" s="247"/>
      <c r="K159" s="247"/>
      <c r="L159" s="86">
        <f t="shared" si="10"/>
        <v>0</v>
      </c>
    </row>
    <row r="160" spans="1:12" s="1" customFormat="1" ht="13.5" thickBot="1">
      <c r="A160" s="169"/>
      <c r="B160" s="136">
        <v>1</v>
      </c>
      <c r="C160" s="136">
        <v>4</v>
      </c>
      <c r="D160" s="136">
        <v>8</v>
      </c>
      <c r="E160" s="136">
        <f t="shared" si="9"/>
        <v>32</v>
      </c>
      <c r="F160" s="167">
        <v>17</v>
      </c>
      <c r="G160" s="175"/>
      <c r="H160" s="127">
        <f>F160*E160</f>
        <v>544</v>
      </c>
      <c r="I160" s="140" t="s">
        <v>91</v>
      </c>
      <c r="J160" s="224">
        <v>0</v>
      </c>
      <c r="K160" s="224">
        <v>0</v>
      </c>
      <c r="L160" s="86">
        <f t="shared" si="10"/>
        <v>0</v>
      </c>
    </row>
    <row r="161" spans="1:12" s="1" customFormat="1" ht="12.75">
      <c r="A161" s="23"/>
      <c r="B161" s="4"/>
      <c r="C161" s="15"/>
      <c r="D161" s="9"/>
      <c r="E161" s="9"/>
      <c r="F161" s="15"/>
      <c r="G161" s="52">
        <f>SUM(G154:G160)</f>
        <v>2584</v>
      </c>
      <c r="H161" s="110">
        <f>SUM(H154:H160)</f>
        <v>2720</v>
      </c>
      <c r="I161" s="152" t="s">
        <v>115</v>
      </c>
      <c r="J161" s="232">
        <f>SUM(J154:J160)</f>
        <v>136</v>
      </c>
      <c r="K161" s="232">
        <f>SUM(K154:K160)</f>
        <v>476</v>
      </c>
      <c r="L161" s="1">
        <f>SUM(L154:L160)</f>
        <v>136</v>
      </c>
    </row>
    <row r="162" spans="1:11" s="1" customFormat="1" ht="13.5" thickBot="1">
      <c r="A162" s="257" t="s">
        <v>71</v>
      </c>
      <c r="B162" s="4"/>
      <c r="C162" s="15"/>
      <c r="D162" s="9"/>
      <c r="E162" s="9"/>
      <c r="F162" s="15"/>
      <c r="G162" s="176" t="s">
        <v>27</v>
      </c>
      <c r="H162" s="53" t="s">
        <v>27</v>
      </c>
      <c r="I162" s="25"/>
      <c r="J162" s="227"/>
      <c r="K162" s="227"/>
    </row>
    <row r="163" spans="1:6" ht="13.5" thickBot="1">
      <c r="A163" s="198"/>
      <c r="B163" s="2" t="s">
        <v>62</v>
      </c>
      <c r="C163" s="2" t="s">
        <v>63</v>
      </c>
      <c r="D163" s="2" t="s">
        <v>68</v>
      </c>
      <c r="E163" s="2" t="s">
        <v>68</v>
      </c>
      <c r="F163" s="15"/>
    </row>
    <row r="164" spans="1:11" ht="13.5" thickBot="1">
      <c r="A164" s="199" t="s">
        <v>53</v>
      </c>
      <c r="B164" s="200" t="s">
        <v>69</v>
      </c>
      <c r="C164" s="200" t="s">
        <v>69</v>
      </c>
      <c r="D164" s="201" t="s">
        <v>123</v>
      </c>
      <c r="E164" s="3" t="s">
        <v>88</v>
      </c>
      <c r="F164" s="15"/>
      <c r="G164" s="16"/>
      <c r="H164" s="16"/>
      <c r="I164" s="16"/>
      <c r="J164" s="298" t="s">
        <v>135</v>
      </c>
      <c r="K164" s="299" t="s">
        <v>136</v>
      </c>
    </row>
    <row r="165" spans="1:11" ht="13.5" thickBot="1">
      <c r="A165" s="245" t="s">
        <v>54</v>
      </c>
      <c r="B165" s="188"/>
      <c r="C165" s="188"/>
      <c r="D165" s="272"/>
      <c r="E165" s="273"/>
      <c r="F165" s="15"/>
      <c r="G165" s="16"/>
      <c r="H165" s="16"/>
      <c r="I165" s="16"/>
      <c r="J165" s="300">
        <v>38813</v>
      </c>
      <c r="K165" s="300">
        <v>38782</v>
      </c>
    </row>
    <row r="166" spans="1:14" ht="13.5" thickBot="1">
      <c r="A166" s="100" t="s">
        <v>70</v>
      </c>
      <c r="B166" s="12"/>
      <c r="C166" s="12"/>
      <c r="D166" s="68">
        <v>10000</v>
      </c>
      <c r="E166" s="184">
        <v>2000</v>
      </c>
      <c r="F166" s="15"/>
      <c r="G166" s="16"/>
      <c r="H166" s="16"/>
      <c r="I166" s="16"/>
      <c r="J166" s="297">
        <f>J161+J146+J123+J97+J89+J47</f>
        <v>1449</v>
      </c>
      <c r="K166" s="297">
        <f>K161+K146+K123+K97+K89+K47</f>
        <v>7737</v>
      </c>
      <c r="N166" s="306"/>
    </row>
    <row r="167" spans="1:14" ht="12.75">
      <c r="A167" s="195"/>
      <c r="B167" s="12"/>
      <c r="C167" s="12"/>
      <c r="D167" s="68"/>
      <c r="E167" s="184"/>
      <c r="F167" s="15"/>
      <c r="G167" s="16"/>
      <c r="H167" s="16"/>
      <c r="I167" s="16"/>
      <c r="J167" s="16"/>
      <c r="N167" s="307"/>
    </row>
    <row r="168" spans="1:15" ht="12.75">
      <c r="A168" s="143" t="s">
        <v>125</v>
      </c>
      <c r="B168" s="74"/>
      <c r="C168" s="74"/>
      <c r="D168" s="179">
        <v>90000</v>
      </c>
      <c r="E168" s="185">
        <v>78000</v>
      </c>
      <c r="F168" s="15"/>
      <c r="G168" s="16"/>
      <c r="H168" s="16">
        <f>SUM(H161,H146,H123,H97,H89,H47)</f>
        <v>49721</v>
      </c>
      <c r="I168" s="301">
        <f>+H168*82.2</f>
        <v>4087066.2</v>
      </c>
      <c r="J168" s="16"/>
      <c r="L168">
        <f>SUM(L161,L146,L123,L90,L97,L47)</f>
        <v>5947.666666666666</v>
      </c>
      <c r="M168">
        <f>+L168*82.2</f>
        <v>488898.19999999995</v>
      </c>
      <c r="N168" s="308">
        <f>+M168*0.23</f>
        <v>112446.586</v>
      </c>
      <c r="O168" s="303">
        <f>+N168/I168</f>
        <v>0.02751278802383969</v>
      </c>
    </row>
    <row r="169" spans="1:14" ht="12.75">
      <c r="A169" s="196"/>
      <c r="B169" s="41"/>
      <c r="C169" s="41"/>
      <c r="D169" s="182"/>
      <c r="E169" s="183"/>
      <c r="F169" s="15"/>
      <c r="G169" s="16"/>
      <c r="H169" s="16"/>
      <c r="I169" s="16"/>
      <c r="J169" s="16"/>
      <c r="L169" s="302">
        <f>+L168/I168</f>
        <v>0.0014552410887464131</v>
      </c>
      <c r="N169" s="309" t="s">
        <v>139</v>
      </c>
    </row>
    <row r="170" spans="1:14" ht="15.75" customHeight="1" thickBot="1">
      <c r="A170" s="143" t="s">
        <v>126</v>
      </c>
      <c r="B170" s="74"/>
      <c r="C170" s="74"/>
      <c r="D170" s="179">
        <v>100800</v>
      </c>
      <c r="E170" s="185"/>
      <c r="F170" s="15"/>
      <c r="G170" s="16"/>
      <c r="H170" s="16"/>
      <c r="I170" s="16">
        <f>SUM(H123,H89)</f>
        <v>30595</v>
      </c>
      <c r="J170" s="16"/>
      <c r="N170" s="310"/>
    </row>
    <row r="171" spans="1:10" ht="12.75">
      <c r="A171" s="180" t="s">
        <v>118</v>
      </c>
      <c r="B171" s="79"/>
      <c r="C171" s="79"/>
      <c r="D171" s="181"/>
      <c r="E171" s="183">
        <v>105600</v>
      </c>
      <c r="F171" s="15"/>
      <c r="G171" s="16"/>
      <c r="H171" s="16"/>
      <c r="I171" s="16"/>
      <c r="J171" s="16"/>
    </row>
    <row r="172" spans="1:10" ht="12.75">
      <c r="A172" s="143" t="s">
        <v>66</v>
      </c>
      <c r="B172" s="74"/>
      <c r="C172" s="74"/>
      <c r="D172" s="179">
        <v>2000</v>
      </c>
      <c r="E172" s="185"/>
      <c r="F172" s="15"/>
      <c r="G172" s="16"/>
      <c r="H172" s="304">
        <f>(+H168-L168)*0.35</f>
        <v>15320.666666666666</v>
      </c>
      <c r="I172" s="305">
        <f>+H172*82.2*0.1</f>
        <v>125935.88</v>
      </c>
      <c r="J172" s="16"/>
    </row>
    <row r="173" spans="1:10" ht="13.5" thickBot="1">
      <c r="A173" s="194"/>
      <c r="B173" s="41"/>
      <c r="C173" s="41"/>
      <c r="D173" s="182"/>
      <c r="E173" s="183">
        <v>0</v>
      </c>
      <c r="F173" s="15"/>
      <c r="G173" s="16"/>
      <c r="H173" s="16"/>
      <c r="I173" s="301">
        <v>54000</v>
      </c>
      <c r="J173" s="16" t="s">
        <v>137</v>
      </c>
    </row>
    <row r="174" spans="1:14" ht="15.75" thickBot="1">
      <c r="A174" s="143" t="s">
        <v>127</v>
      </c>
      <c r="B174" s="74"/>
      <c r="C174" s="74"/>
      <c r="D174" s="179">
        <v>270000</v>
      </c>
      <c r="E174" s="185"/>
      <c r="F174" s="15"/>
      <c r="G174" s="16"/>
      <c r="H174" s="16"/>
      <c r="I174" s="311">
        <f>+I172-I173</f>
        <v>71935.88</v>
      </c>
      <c r="J174" s="312" t="s">
        <v>138</v>
      </c>
      <c r="K174" s="313"/>
      <c r="L174" s="313"/>
      <c r="M174" s="313"/>
      <c r="N174" s="314">
        <f>SUM(N168,I174)</f>
        <v>184382.46600000001</v>
      </c>
    </row>
    <row r="175" spans="1:10" ht="12.75">
      <c r="A175" s="194"/>
      <c r="B175" s="41"/>
      <c r="C175" s="41"/>
      <c r="D175" s="182"/>
      <c r="E175" s="183">
        <v>10000</v>
      </c>
      <c r="F175" s="15"/>
      <c r="G175" s="16"/>
      <c r="H175" s="16"/>
      <c r="I175" s="16"/>
      <c r="J175" s="16"/>
    </row>
    <row r="176" spans="1:10" ht="12.75">
      <c r="A176" s="100" t="s">
        <v>72</v>
      </c>
      <c r="B176" s="12"/>
      <c r="C176" s="12"/>
      <c r="D176" s="68">
        <v>178000</v>
      </c>
      <c r="E176" s="184"/>
      <c r="F176" s="15"/>
      <c r="G176" s="16"/>
      <c r="H176" s="16"/>
      <c r="I176" s="16"/>
      <c r="J176" s="16"/>
    </row>
    <row r="177" spans="1:10" ht="12.75">
      <c r="A177" s="196"/>
      <c r="B177" s="41"/>
      <c r="C177" s="41"/>
      <c r="D177" s="182"/>
      <c r="E177" s="183">
        <v>0</v>
      </c>
      <c r="F177" s="15"/>
      <c r="G177" s="16"/>
      <c r="H177" s="16"/>
      <c r="I177" s="16"/>
      <c r="J177" s="16"/>
    </row>
    <row r="178" spans="1:10" ht="12.75">
      <c r="A178" s="100" t="s">
        <v>82</v>
      </c>
      <c r="B178" s="254">
        <v>150</v>
      </c>
      <c r="C178" s="12"/>
      <c r="D178" s="68">
        <v>478200</v>
      </c>
      <c r="E178" s="184">
        <v>180000</v>
      </c>
      <c r="F178" s="15"/>
      <c r="G178" s="16"/>
      <c r="H178" s="16"/>
      <c r="I178" s="16"/>
      <c r="J178" s="16"/>
    </row>
    <row r="179" spans="1:10" ht="12.75">
      <c r="A179" s="195"/>
      <c r="B179" s="12"/>
      <c r="C179" s="12"/>
      <c r="D179" s="68"/>
      <c r="E179" s="184"/>
      <c r="F179" s="15"/>
      <c r="G179" s="16"/>
      <c r="H179" s="16"/>
      <c r="I179" s="16"/>
      <c r="J179" s="16"/>
    </row>
    <row r="180" spans="1:10" ht="12.75">
      <c r="A180" s="143" t="s">
        <v>55</v>
      </c>
      <c r="B180" s="74"/>
      <c r="C180" s="74"/>
      <c r="D180" s="179">
        <v>15000</v>
      </c>
      <c r="E180" s="185">
        <v>5000</v>
      </c>
      <c r="F180" s="15"/>
      <c r="G180" s="16"/>
      <c r="H180" s="16"/>
      <c r="I180" s="16"/>
      <c r="J180" s="16"/>
    </row>
    <row r="181" spans="1:10" ht="12.75">
      <c r="A181" s="196" t="s">
        <v>56</v>
      </c>
      <c r="B181" s="41"/>
      <c r="C181" s="41"/>
      <c r="D181" s="182"/>
      <c r="E181" s="183"/>
      <c r="F181" s="15"/>
      <c r="G181" s="16"/>
      <c r="H181" s="16"/>
      <c r="I181" s="16"/>
      <c r="J181" s="16"/>
    </row>
    <row r="182" spans="1:10" ht="12.75">
      <c r="A182" s="100" t="s">
        <v>57</v>
      </c>
      <c r="B182" s="12"/>
      <c r="C182" s="12"/>
      <c r="D182" s="68">
        <v>12000</v>
      </c>
      <c r="E182" s="184">
        <v>10000</v>
      </c>
      <c r="F182" s="15"/>
      <c r="G182" s="16"/>
      <c r="H182" s="16"/>
      <c r="I182" s="16"/>
      <c r="J182" s="16"/>
    </row>
    <row r="183" spans="1:10" ht="12.75">
      <c r="A183" s="195" t="s">
        <v>58</v>
      </c>
      <c r="B183" s="12"/>
      <c r="C183" s="12"/>
      <c r="D183" s="68"/>
      <c r="E183" s="184"/>
      <c r="F183" s="15"/>
      <c r="G183" s="16"/>
      <c r="H183" s="16"/>
      <c r="I183" s="16"/>
      <c r="J183" s="16"/>
    </row>
    <row r="184" spans="1:10" ht="12.75">
      <c r="A184" s="268" t="s">
        <v>130</v>
      </c>
      <c r="B184" s="269"/>
      <c r="C184" s="269"/>
      <c r="D184" s="270"/>
      <c r="E184" s="271">
        <v>30000</v>
      </c>
      <c r="F184" s="267" t="s">
        <v>131</v>
      </c>
      <c r="G184" s="16"/>
      <c r="H184" s="16"/>
      <c r="I184" s="16"/>
      <c r="J184" s="16"/>
    </row>
    <row r="185" spans="1:10" ht="13.5" thickBot="1">
      <c r="A185" s="266" t="s">
        <v>129</v>
      </c>
      <c r="B185" s="254"/>
      <c r="C185" s="254"/>
      <c r="D185" s="177"/>
      <c r="E185" s="184">
        <v>2500</v>
      </c>
      <c r="F185" s="267" t="s">
        <v>131</v>
      </c>
      <c r="G185" s="16"/>
      <c r="H185" s="16"/>
      <c r="I185" s="16"/>
      <c r="J185" s="16"/>
    </row>
    <row r="186" spans="1:10" ht="12.75">
      <c r="A186" s="202" t="s">
        <v>59</v>
      </c>
      <c r="B186" s="189"/>
      <c r="C186" s="189"/>
      <c r="D186" s="203"/>
      <c r="E186" s="204"/>
      <c r="F186" s="15"/>
      <c r="G186" s="16"/>
      <c r="H186" s="16"/>
      <c r="I186" s="16"/>
      <c r="J186" s="16"/>
    </row>
    <row r="187" spans="1:10" ht="12.75">
      <c r="A187" s="100" t="s">
        <v>65</v>
      </c>
      <c r="B187" s="12"/>
      <c r="C187" s="12"/>
      <c r="D187" s="68">
        <v>18000</v>
      </c>
      <c r="E187" s="184">
        <v>15000</v>
      </c>
      <c r="F187" s="15"/>
      <c r="G187" s="16"/>
      <c r="H187" s="16"/>
      <c r="I187" s="16"/>
      <c r="J187" s="16"/>
    </row>
    <row r="188" spans="1:10" ht="12.75">
      <c r="A188" s="100"/>
      <c r="B188" s="12"/>
      <c r="C188" s="12"/>
      <c r="D188" s="68"/>
      <c r="E188" s="184"/>
      <c r="F188" s="15"/>
      <c r="G188" s="16"/>
      <c r="H188" s="16"/>
      <c r="I188" s="16"/>
      <c r="J188" s="16"/>
    </row>
    <row r="189" spans="1:10" ht="12.75">
      <c r="A189" s="143" t="s">
        <v>124</v>
      </c>
      <c r="B189" s="74"/>
      <c r="C189" s="74"/>
      <c r="D189" s="179">
        <v>22000</v>
      </c>
      <c r="E189" s="185">
        <v>10000</v>
      </c>
      <c r="F189" s="15"/>
      <c r="G189" s="16"/>
      <c r="H189" s="16"/>
      <c r="I189" s="16"/>
      <c r="J189" s="16"/>
    </row>
    <row r="190" spans="1:10" ht="12.75">
      <c r="A190" s="194"/>
      <c r="B190" s="41"/>
      <c r="C190" s="41"/>
      <c r="D190" s="182"/>
      <c r="E190" s="183"/>
      <c r="F190" s="15"/>
      <c r="G190" s="16"/>
      <c r="H190" s="16"/>
      <c r="I190" s="16"/>
      <c r="J190" s="16"/>
    </row>
    <row r="191" spans="1:10" ht="12.75">
      <c r="A191" s="100" t="s">
        <v>60</v>
      </c>
      <c r="B191" s="12"/>
      <c r="D191" s="68"/>
      <c r="E191" s="184"/>
      <c r="F191" s="15"/>
      <c r="G191" s="16"/>
      <c r="H191" s="16"/>
      <c r="I191" s="16"/>
      <c r="J191" s="16"/>
    </row>
    <row r="192" spans="1:10" ht="12.75">
      <c r="A192" s="195" t="s">
        <v>64</v>
      </c>
      <c r="B192" s="12"/>
      <c r="C192" s="12"/>
      <c r="D192" s="68">
        <v>15000</v>
      </c>
      <c r="E192" s="184">
        <v>2000</v>
      </c>
      <c r="F192" s="15"/>
      <c r="G192" s="16"/>
      <c r="H192" s="16"/>
      <c r="I192" s="16"/>
      <c r="J192" s="16"/>
    </row>
    <row r="193" spans="1:10" ht="12.75">
      <c r="A193" s="195" t="s">
        <v>61</v>
      </c>
      <c r="B193" s="12"/>
      <c r="C193" s="12"/>
      <c r="D193" s="68">
        <v>35000</v>
      </c>
      <c r="E193" s="184">
        <v>2000</v>
      </c>
      <c r="F193" s="15"/>
      <c r="G193" s="16"/>
      <c r="H193" s="16"/>
      <c r="I193" s="16"/>
      <c r="J193" s="16"/>
    </row>
    <row r="194" spans="1:10" ht="12.75">
      <c r="A194" s="195" t="s">
        <v>67</v>
      </c>
      <c r="B194" s="12"/>
      <c r="C194" s="254">
        <v>200</v>
      </c>
      <c r="D194" s="182">
        <v>66100</v>
      </c>
      <c r="E194" s="183">
        <v>5000</v>
      </c>
      <c r="F194" s="15"/>
      <c r="G194" s="16"/>
      <c r="H194" s="16"/>
      <c r="I194" s="16"/>
      <c r="J194" s="16"/>
    </row>
    <row r="195" spans="1:10" ht="13.5" thickBot="1">
      <c r="A195" s="197"/>
      <c r="B195" s="94">
        <f>SUM(B166:B194)</f>
        <v>150</v>
      </c>
      <c r="C195" s="94">
        <f>SUM(C166:C194)</f>
        <v>200</v>
      </c>
      <c r="D195" s="69"/>
      <c r="E195" s="205"/>
      <c r="F195" s="15"/>
      <c r="G195" s="16"/>
      <c r="H195" s="16"/>
      <c r="I195" s="16"/>
      <c r="J195" s="16"/>
    </row>
    <row r="196" spans="1:10" ht="12" customHeight="1" thickBot="1">
      <c r="A196" s="253"/>
      <c r="B196" s="69" t="s">
        <v>27</v>
      </c>
      <c r="C196" s="69" t="s">
        <v>27</v>
      </c>
      <c r="D196" s="69">
        <f>SUM(D166:D194)</f>
        <v>1312100</v>
      </c>
      <c r="E196" s="205">
        <f>SUM(E166:E195)</f>
        <v>457100</v>
      </c>
      <c r="F196" s="15"/>
      <c r="G196" s="16"/>
      <c r="H196" s="16"/>
      <c r="I196" s="16"/>
      <c r="J196" s="16"/>
    </row>
    <row r="197" spans="3:5" ht="12.75" hidden="1">
      <c r="C197" s="70"/>
      <c r="D197" s="71"/>
      <c r="E197" s="178"/>
    </row>
  </sheetData>
  <printOptions/>
  <pageMargins left="0.75" right="0.75" top="1" bottom="1" header="0.5" footer="0.5"/>
  <pageSetup horizontalDpi="300" verticalDpi="300" orientation="landscape" scale="75" r:id="rId1"/>
  <headerFooter alignWithMargins="0">
    <oddHeader>&amp;LJ.H. Chrzanowski&amp;C&amp;"Arial,Bold"&amp;14March 06 Re-Baseline Modular Coil Fabrication Plan&amp;RApril 5, 2006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JChrzanowski</dc:creator>
  <cp:keywords/>
  <dc:description/>
  <cp:lastModifiedBy>rstrykowsky</cp:lastModifiedBy>
  <cp:lastPrinted>2006-04-05T16:57:16Z</cp:lastPrinted>
  <dcterms:created xsi:type="dcterms:W3CDTF">2003-03-28T13:53:34Z</dcterms:created>
  <dcterms:modified xsi:type="dcterms:W3CDTF">2006-04-26T16:32:55Z</dcterms:modified>
  <cp:category/>
  <cp:version/>
  <cp:contentType/>
  <cp:contentStatus/>
</cp:coreProperties>
</file>