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6215" windowHeight="10410" tabRatio="848" activeTab="0"/>
  </bookViews>
  <sheets>
    <sheet name="Cost Summary" sheetId="1" r:id="rId1"/>
    <sheet name="Mag Measurement Cost" sheetId="2" r:id="rId2"/>
    <sheet name="Schedule" sheetId="3" r:id="rId3"/>
  </sheets>
  <definedNames>
    <definedName name="rate">'Cost Summary'!$I$1</definedName>
  </definedNames>
  <calcPr fullCalcOnLoad="1"/>
</workbook>
</file>

<file path=xl/sharedStrings.xml><?xml version="1.0" encoding="utf-8"?>
<sst xmlns="http://schemas.openxmlformats.org/spreadsheetml/2006/main" count="331" uniqueCount="236">
  <si>
    <t xml:space="preserve"> </t>
  </si>
  <si>
    <t>ITEM</t>
  </si>
  <si>
    <t>TASK</t>
  </si>
  <si>
    <t>Concept definition and requirements</t>
  </si>
  <si>
    <t>MARCH</t>
  </si>
  <si>
    <t>APRIL</t>
  </si>
  <si>
    <t>MAY</t>
  </si>
  <si>
    <t>JUNE</t>
  </si>
  <si>
    <t>JULY</t>
  </si>
  <si>
    <t>AUG</t>
  </si>
  <si>
    <t>SEPT</t>
  </si>
  <si>
    <t>Fabrication - follow-up activities</t>
  </si>
  <si>
    <t>FY 2006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</si>
  <si>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</si>
  <si>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</si>
  <si>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</si>
  <si>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</si>
  <si>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</si>
  <si>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</si>
  <si>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</si>
  <si>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</si>
  <si>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</si>
  <si>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</si>
  <si>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 xml:space="preserve">Fab Activities -  </t>
  </si>
  <si>
    <t>Fab  Activities</t>
  </si>
  <si>
    <t xml:space="preserve">MC Support Stand </t>
  </si>
  <si>
    <t xml:space="preserve">1st VV </t>
  </si>
  <si>
    <t>Comments</t>
  </si>
  <si>
    <t>FPA-3</t>
  </si>
  <si>
    <t xml:space="preserve">  Target - Finish Last Field Period Assembly</t>
  </si>
  <si>
    <t>VV period Arrival dates</t>
  </si>
  <si>
    <t xml:space="preserve"> FPA-2</t>
  </si>
  <si>
    <t>A6 / B6 / C6</t>
  </si>
  <si>
    <t>A3 / B3 / C3</t>
  </si>
  <si>
    <t>A4 / B4 / C4</t>
  </si>
  <si>
    <t>A2 / B2 / C2</t>
  </si>
  <si>
    <t>A1 / B1 / C1</t>
  </si>
  <si>
    <t xml:space="preserve">  - MC Installation (1 Station)</t>
  </si>
  <si>
    <t>Assembly Activities</t>
  </si>
  <si>
    <t xml:space="preserve">  - Trial Runs - no VV </t>
  </si>
  <si>
    <t>VV Support Fixture plus dwgs</t>
  </si>
  <si>
    <t>VV PREP STATION (Build to Print)</t>
  </si>
  <si>
    <t>FINAL FP ASSEMBLY (Build to Print)</t>
  </si>
  <si>
    <t>TF HP ASSEMBLY (Build to Print)</t>
  </si>
  <si>
    <t>Structural Analysis</t>
  </si>
  <si>
    <t xml:space="preserve">Structural Analysis </t>
  </si>
  <si>
    <t>A5</t>
  </si>
  <si>
    <t>A4</t>
  </si>
  <si>
    <t xml:space="preserve">  A5 / B5 / C5</t>
  </si>
  <si>
    <t>MC Crane Load Support System</t>
  </si>
  <si>
    <t xml:space="preserve">VV support stand and Misc fixtures </t>
  </si>
  <si>
    <t>Metrology  layout</t>
  </si>
  <si>
    <t xml:space="preserve">    </t>
  </si>
  <si>
    <t>Fab Activities -  VV Support Stand</t>
  </si>
  <si>
    <t>3rd VV</t>
  </si>
  <si>
    <t xml:space="preserve">Metrology  layout </t>
  </si>
  <si>
    <t>MC INSTALLATION  (Build to Print)</t>
  </si>
  <si>
    <t xml:space="preserve"> FDR  </t>
  </si>
  <si>
    <t xml:space="preserve"> PDR   </t>
  </si>
  <si>
    <t xml:space="preserve"> FDR   </t>
  </si>
  <si>
    <t xml:space="preserve">Metrology layout </t>
  </si>
  <si>
    <t xml:space="preserve">  PDR </t>
  </si>
  <si>
    <t>C1</t>
  </si>
  <si>
    <t>C3</t>
  </si>
  <si>
    <t xml:space="preserve">FP Assembly platforms </t>
  </si>
  <si>
    <t>HALF PERIOD ASMBLY (Build to Print)</t>
  </si>
  <si>
    <t>Complete</t>
  </si>
  <si>
    <t xml:space="preserve">PPPL Shop Rate ($/hr) = </t>
  </si>
  <si>
    <t>Unit</t>
  </si>
  <si>
    <t>Weight</t>
  </si>
  <si>
    <t>$ per</t>
  </si>
  <si>
    <t>Total</t>
  </si>
  <si>
    <t>Equiv</t>
  </si>
  <si>
    <t>Description</t>
  </si>
  <si>
    <t>(lbs)</t>
  </si>
  <si>
    <t>Lb</t>
  </si>
  <si>
    <t>Cost ($)</t>
  </si>
  <si>
    <t>Qnty</t>
  </si>
  <si>
    <t>hrs</t>
  </si>
  <si>
    <t>Support Stand Weldment</t>
  </si>
  <si>
    <t>Support Axle Weldment</t>
  </si>
  <si>
    <t>Axle locking clamp</t>
  </si>
  <si>
    <t>Port 12 blank-off cover</t>
  </si>
  <si>
    <t>Lateral support Weldment</t>
  </si>
  <si>
    <t>Machine hoist ring</t>
  </si>
  <si>
    <t>McMaster-Carr</t>
  </si>
  <si>
    <t xml:space="preserve">Worm Gear </t>
  </si>
  <si>
    <t>Hand Wheel</t>
  </si>
  <si>
    <t>Misc Hardware</t>
  </si>
  <si>
    <t>Assembly Cost</t>
  </si>
  <si>
    <t>wks</t>
  </si>
  <si>
    <t>Boston Gear G1104</t>
  </si>
  <si>
    <t>Worm</t>
  </si>
  <si>
    <t>Boston Gear H1104</t>
  </si>
  <si>
    <t>Base-Mount Ball Bearings</t>
  </si>
  <si>
    <t>Hardware</t>
  </si>
  <si>
    <t>Stage 1 - VV Support Stand Cost</t>
  </si>
  <si>
    <t>Stage 3 - MC Assembly Cost</t>
  </si>
  <si>
    <t>Reworked Laser Screen Weldment</t>
  </si>
  <si>
    <t>Laser Screen Modification parts</t>
  </si>
  <si>
    <t>Nook screw system</t>
  </si>
  <si>
    <t>Reducer</t>
  </si>
  <si>
    <t>Motor</t>
  </si>
  <si>
    <t>In-line encoder</t>
  </si>
  <si>
    <t>Limit switches</t>
  </si>
  <si>
    <t>Test cell hook adaptor plate</t>
  </si>
  <si>
    <t>Flange bolt access platform</t>
  </si>
  <si>
    <t>VV support system</t>
  </si>
  <si>
    <t>Contingency, %</t>
  </si>
  <si>
    <t>Stage 4 - TF 3-Coil Assembly Cost</t>
  </si>
  <si>
    <t>TF support base</t>
  </si>
  <si>
    <t>Outboard casting I-beam support</t>
  </si>
  <si>
    <t>Inboard casting support</t>
  </si>
  <si>
    <t>MC support stand</t>
  </si>
  <si>
    <t>Stage 5 - FP Assembly Cost</t>
  </si>
  <si>
    <t>TF HP assembly structure</t>
  </si>
  <si>
    <t>A redesign may reduce cost</t>
  </si>
  <si>
    <t>TF casters</t>
  </si>
  <si>
    <t>McMaster-Carr (23515T11)</t>
  </si>
  <si>
    <t>MCHP tilt support fittings</t>
  </si>
  <si>
    <t>TF support roller bearings</t>
  </si>
  <si>
    <t>VV port instl platform</t>
  </si>
  <si>
    <t>Laser Screen Guides modifications</t>
  </si>
  <si>
    <t xml:space="preserve">  FPA-1  </t>
  </si>
  <si>
    <t>A1</t>
  </si>
  <si>
    <t xml:space="preserve"> A2</t>
  </si>
  <si>
    <t>A3</t>
  </si>
  <si>
    <t xml:space="preserve">B2  </t>
  </si>
  <si>
    <t xml:space="preserve">B3  </t>
  </si>
  <si>
    <t>B4</t>
  </si>
  <si>
    <t>C6</t>
  </si>
  <si>
    <t xml:space="preserve">2nd VV </t>
  </si>
  <si>
    <t xml:space="preserve">  - FP Assembly  </t>
  </si>
  <si>
    <t>TF HP Assembly Operations</t>
  </si>
  <si>
    <t xml:space="preserve">VV Assembly Operations </t>
  </si>
  <si>
    <t>Based on 1/2 hp DC motor price from Baldor ($491)</t>
  </si>
  <si>
    <t>Based on earlier Nook quotes of similar items</t>
  </si>
  <si>
    <t>Magnetic alignment instrument</t>
  </si>
  <si>
    <t>Estimate for match plate for drilling and reaming holes</t>
  </si>
  <si>
    <t>Stage 2 - MCHP Assembly Cost</t>
  </si>
  <si>
    <t>Machine hole match plate</t>
  </si>
  <si>
    <t>Right side HP support stand</t>
  </si>
  <si>
    <t xml:space="preserve">Use cherry picker </t>
  </si>
  <si>
    <t xml:space="preserve">MC temporary support system </t>
  </si>
  <si>
    <t>Hilman roller - 8-0T plus R &amp; U guides</t>
  </si>
  <si>
    <t>Based on Hilman phone quote</t>
  </si>
  <si>
    <t>Field Period Hardware Cost Estimates</t>
  </si>
  <si>
    <t>Left side HP Support Stand Weldment</t>
  </si>
  <si>
    <t>Machine hole match plate and support</t>
  </si>
  <si>
    <t xml:space="preserve">Fab Activities - Left side HP support fixture </t>
  </si>
  <si>
    <t>Updated 4/6/06</t>
  </si>
  <si>
    <t xml:space="preserve">   PDR </t>
  </si>
  <si>
    <t>Stage 2 review &amp; left side weldment details</t>
  </si>
  <si>
    <t xml:space="preserve">FDR  </t>
  </si>
  <si>
    <t xml:space="preserve">PDR  </t>
  </si>
  <si>
    <t xml:space="preserve"> Mag alignment &amp; match plate component</t>
  </si>
  <si>
    <t xml:space="preserve"> - Fab remaining components</t>
  </si>
  <si>
    <t>Model Complete</t>
  </si>
  <si>
    <t>Mechanical screw drive system</t>
  </si>
  <si>
    <t xml:space="preserve">TF support and rotation Fixture </t>
  </si>
  <si>
    <t xml:space="preserve">   C2</t>
  </si>
  <si>
    <t xml:space="preserve">     C4</t>
  </si>
  <si>
    <t xml:space="preserve">    C5</t>
  </si>
  <si>
    <t>B1</t>
  </si>
  <si>
    <t xml:space="preserve">  A6</t>
  </si>
  <si>
    <t xml:space="preserve">    B5</t>
  </si>
  <si>
    <t xml:space="preserve"> B6</t>
  </si>
  <si>
    <t xml:space="preserve"> PDR </t>
  </si>
  <si>
    <t xml:space="preserve">  FDR   </t>
  </si>
  <si>
    <t>Rate</t>
  </si>
  <si>
    <t>Hours</t>
  </si>
  <si>
    <t>($/hr)</t>
  </si>
  <si>
    <t>Electrical drafting</t>
  </si>
  <si>
    <t>Stress Analysis</t>
  </si>
  <si>
    <t xml:space="preserve">  </t>
  </si>
  <si>
    <t>Month</t>
  </si>
  <si>
    <t xml:space="preserve">Drafting </t>
  </si>
  <si>
    <t>Engineering</t>
  </si>
  <si>
    <t xml:space="preserve">TOTAL FIELD PERIOD ASSEMBLY FIXTURE HARDWARE COST </t>
  </si>
  <si>
    <t xml:space="preserve"> was 120 hrs</t>
  </si>
  <si>
    <t>Worm Gear mounting bracket</t>
  </si>
  <si>
    <t>Hardware &amp; Misc items</t>
  </si>
  <si>
    <t>Temporary TF center support</t>
  </si>
  <si>
    <t>Manpower Cost Estimate</t>
  </si>
  <si>
    <t>% time</t>
  </si>
  <si>
    <t xml:space="preserve">TOTAL FPA COST </t>
  </si>
  <si>
    <t>Includes Stage 2 through Stage 5</t>
  </si>
  <si>
    <t>TOTAL COST TO COMPLETE</t>
  </si>
  <si>
    <t>Total Cost less contengency</t>
  </si>
  <si>
    <t>weldment plus some machined structure</t>
  </si>
  <si>
    <t>Hware</t>
  </si>
  <si>
    <t>power</t>
  </si>
  <si>
    <t>Man-</t>
  </si>
  <si>
    <t>FPA Hardware Cost</t>
  </si>
  <si>
    <t>FPA Hardware Cost less Contingency</t>
  </si>
  <si>
    <t>This assumes one unit of each built</t>
  </si>
  <si>
    <t>Scaled down FPA Cost</t>
  </si>
  <si>
    <t>Program set up and cut loops</t>
  </si>
  <si>
    <t>Hr per</t>
  </si>
  <si>
    <t>nb of</t>
  </si>
  <si>
    <t>Wind loop wire</t>
  </si>
  <si>
    <t>Terminate wires</t>
  </si>
  <si>
    <t xml:space="preserve">Add junction box </t>
  </si>
  <si>
    <t>Misc activities</t>
  </si>
  <si>
    <t>Fabrication Activity</t>
  </si>
  <si>
    <t>Labor cost at hourly of:</t>
  </si>
  <si>
    <t>LABOR COSTS</t>
  </si>
  <si>
    <t>MATERIAL COSTS</t>
  </si>
  <si>
    <t>Total labor costs</t>
  </si>
  <si>
    <t>Unit Cost</t>
  </si>
  <si>
    <t>Cost</t>
  </si>
  <si>
    <t>.043" x 36" x 48" sheet per McMaster-Carr</t>
  </si>
  <si>
    <t>Loop assembly</t>
  </si>
  <si>
    <t>hardware</t>
  </si>
  <si>
    <t>Magnetic Measurement Cost Estimate</t>
  </si>
  <si>
    <t>Template</t>
  </si>
  <si>
    <t>Man-hours</t>
  </si>
  <si>
    <t>Locate template</t>
  </si>
  <si>
    <t>Machine tube and cut vertical panel</t>
  </si>
  <si>
    <t>24" OD x 6' acrylic tube per GE Cast Acrylic Tube</t>
  </si>
  <si>
    <t>Vertical panel</t>
  </si>
  <si>
    <t>See Mag Measurement Cost tab</t>
  </si>
  <si>
    <t>(see note 1)</t>
  </si>
  <si>
    <t>note 1:  spoke with Keith at GE Polimer Shapes</t>
  </si>
  <si>
    <t xml:space="preserve">            phone no: 866-437-7427</t>
  </si>
  <si>
    <t>Added cost for secont Stage 2 (Hardware only)</t>
  </si>
  <si>
    <t>Added cost for secont Stage 5 (Hardware only)</t>
  </si>
  <si>
    <t xml:space="preserve">TOTAL COST </t>
  </si>
  <si>
    <t>Assumed scaled down FPA cost</t>
  </si>
  <si>
    <t>M&amp;S loaded</t>
  </si>
  <si>
    <t>Labor loaded</t>
  </si>
  <si>
    <t>quantity</t>
  </si>
  <si>
    <t>cost w/o conting</t>
  </si>
  <si>
    <t>baselined</t>
  </si>
  <si>
    <t>estismate increase</t>
  </si>
  <si>
    <t>add'l stage 5  fixt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</si>
</sst>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  <numFmt numFmtId="172" formatCode="_(* #,##0.0_);_(* \(#,##0.0\);_(* &quot;-&quot;??_);_(@_)"/>
    <numFmt numFmtId="173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color indexed="12"/>
      <name val="Arial"/>
      <family val="2"/>
    </font>
    <font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37" fontId="0" fillId="0" borderId="0" xfId="15" applyNumberFormat="1" applyAlignment="1">
      <alignment/>
    </xf>
    <xf numFmtId="41" fontId="0" fillId="0" borderId="0" xfId="15" applyNumberFormat="1" applyFont="1" applyAlignment="1">
      <alignment/>
    </xf>
    <xf numFmtId="171" fontId="0" fillId="0" borderId="11" xfId="0" applyNumberFormat="1" applyBorder="1" applyAlignment="1">
      <alignment/>
    </xf>
    <xf numFmtId="2" fontId="0" fillId="0" borderId="0" xfId="0" applyNumberFormat="1" applyFill="1" applyAlignment="1">
      <alignment/>
    </xf>
    <xf numFmtId="41" fontId="1" fillId="0" borderId="12" xfId="0" applyNumberFormat="1" applyFont="1" applyBorder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9" fillId="0" borderId="1" xfId="2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" fontId="0" fillId="0" borderId="0" xfId="0" applyNumberFormat="1" applyAlignment="1">
      <alignment horizontal="center"/>
    </xf>
    <xf numFmtId="41" fontId="1" fillId="0" borderId="0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2" fontId="0" fillId="4" borderId="0" xfId="0" applyNumberFormat="1" applyFont="1" applyFill="1" applyAlignment="1">
      <alignment/>
    </xf>
    <xf numFmtId="41" fontId="1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171" fontId="0" fillId="4" borderId="0" xfId="0" applyNumberFormat="1" applyFont="1" applyFill="1" applyAlignment="1">
      <alignment/>
    </xf>
    <xf numFmtId="167" fontId="0" fillId="4" borderId="0" xfId="0" applyNumberFormat="1" applyFont="1" applyFill="1" applyAlignment="1">
      <alignment horizontal="center"/>
    </xf>
    <xf numFmtId="41" fontId="0" fillId="0" borderId="11" xfId="15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5" borderId="0" xfId="0" applyNumberFormat="1" applyFill="1" applyAlignment="1">
      <alignment/>
    </xf>
    <xf numFmtId="41" fontId="0" fillId="5" borderId="0" xfId="15" applyNumberFormat="1" applyFill="1" applyAlignment="1">
      <alignment/>
    </xf>
    <xf numFmtId="0" fontId="0" fillId="4" borderId="1" xfId="0" applyFont="1" applyFill="1" applyBorder="1" applyAlignment="1">
      <alignment/>
    </xf>
    <xf numFmtId="41" fontId="0" fillId="5" borderId="1" xfId="0" applyNumberFormat="1" applyFill="1" applyBorder="1" applyAlignment="1">
      <alignment/>
    </xf>
    <xf numFmtId="37" fontId="0" fillId="5" borderId="1" xfId="15" applyNumberFormat="1" applyFill="1" applyBorder="1" applyAlignment="1">
      <alignment/>
    </xf>
    <xf numFmtId="0" fontId="0" fillId="0" borderId="14" xfId="0" applyBorder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37" fontId="0" fillId="5" borderId="0" xfId="15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37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7" fontId="1" fillId="0" borderId="12" xfId="0" applyNumberFormat="1" applyFont="1" applyBorder="1" applyAlignment="1">
      <alignment horizontal="center"/>
    </xf>
    <xf numFmtId="41" fontId="0" fillId="0" borderId="0" xfId="15" applyNumberFormat="1" applyAlignment="1">
      <alignment horizontal="center"/>
    </xf>
    <xf numFmtId="41" fontId="0" fillId="0" borderId="12" xfId="0" applyNumberFormat="1" applyBorder="1" applyAlignment="1">
      <alignment/>
    </xf>
    <xf numFmtId="173" fontId="0" fillId="0" borderId="0" xfId="0" applyNumberFormat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85725</xdr:rowOff>
    </xdr:from>
    <xdr:to>
      <xdr:col>2</xdr:col>
      <xdr:colOff>0</xdr:colOff>
      <xdr:row>34</xdr:row>
      <xdr:rowOff>85725</xdr:rowOff>
    </xdr:to>
    <xdr:sp>
      <xdr:nvSpPr>
        <xdr:cNvPr id="1" name="Line 1"/>
        <xdr:cNvSpPr>
          <a:spLocks/>
        </xdr:cNvSpPr>
      </xdr:nvSpPr>
      <xdr:spPr>
        <a:xfrm>
          <a:off x="2752725" y="5591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2" name="Line 2"/>
        <xdr:cNvSpPr>
          <a:spLocks/>
        </xdr:cNvSpPr>
      </xdr:nvSpPr>
      <xdr:spPr>
        <a:xfrm>
          <a:off x="275272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3" name="Line 4"/>
        <xdr:cNvSpPr>
          <a:spLocks/>
        </xdr:cNvSpPr>
      </xdr:nvSpPr>
      <xdr:spPr>
        <a:xfrm>
          <a:off x="275272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4" name="Line 6"/>
        <xdr:cNvSpPr>
          <a:spLocks/>
        </xdr:cNvSpPr>
      </xdr:nvSpPr>
      <xdr:spPr>
        <a:xfrm>
          <a:off x="275272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85725</xdr:rowOff>
    </xdr:from>
    <xdr:to>
      <xdr:col>2</xdr:col>
      <xdr:colOff>0</xdr:colOff>
      <xdr:row>37</xdr:row>
      <xdr:rowOff>85725</xdr:rowOff>
    </xdr:to>
    <xdr:sp>
      <xdr:nvSpPr>
        <xdr:cNvPr id="5" name="Line 9"/>
        <xdr:cNvSpPr>
          <a:spLocks/>
        </xdr:cNvSpPr>
      </xdr:nvSpPr>
      <xdr:spPr>
        <a:xfrm>
          <a:off x="2752725" y="6076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161925</xdr:rowOff>
    </xdr:from>
    <xdr:to>
      <xdr:col>2</xdr:col>
      <xdr:colOff>0</xdr:colOff>
      <xdr:row>39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752725" y="64770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7" name="Line 12"/>
        <xdr:cNvSpPr>
          <a:spLocks/>
        </xdr:cNvSpPr>
      </xdr:nvSpPr>
      <xdr:spPr>
        <a:xfrm>
          <a:off x="2752725" y="61531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28575</xdr:rowOff>
    </xdr:from>
    <xdr:to>
      <xdr:col>9</xdr:col>
      <xdr:colOff>76200</xdr:colOff>
      <xdr:row>7</xdr:row>
      <xdr:rowOff>152400</xdr:rowOff>
    </xdr:to>
    <xdr:sp>
      <xdr:nvSpPr>
        <xdr:cNvPr id="8" name="AutoShape 13"/>
        <xdr:cNvSpPr>
          <a:spLocks/>
        </xdr:cNvSpPr>
      </xdr:nvSpPr>
      <xdr:spPr>
        <a:xfrm rot="10800000">
          <a:off x="39624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9" name="Line 15"/>
        <xdr:cNvSpPr>
          <a:spLocks/>
        </xdr:cNvSpPr>
      </xdr:nvSpPr>
      <xdr:spPr>
        <a:xfrm>
          <a:off x="2752725" y="1400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76200</xdr:rowOff>
    </xdr:to>
    <xdr:sp>
      <xdr:nvSpPr>
        <xdr:cNvPr id="10" name="Line 16"/>
        <xdr:cNvSpPr>
          <a:spLocks/>
        </xdr:cNvSpPr>
      </xdr:nvSpPr>
      <xdr:spPr>
        <a:xfrm>
          <a:off x="2752725" y="15335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95250</xdr:rowOff>
    </xdr:from>
    <xdr:to>
      <xdr:col>2</xdr:col>
      <xdr:colOff>0</xdr:colOff>
      <xdr:row>40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752725" y="65722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85725</xdr:rowOff>
    </xdr:from>
    <xdr:to>
      <xdr:col>2</xdr:col>
      <xdr:colOff>0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752725" y="65627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43</xdr:row>
      <xdr:rowOff>85725</xdr:rowOff>
    </xdr:from>
    <xdr:to>
      <xdr:col>36</xdr:col>
      <xdr:colOff>171450</xdr:colOff>
      <xdr:row>43</xdr:row>
      <xdr:rowOff>85725</xdr:rowOff>
    </xdr:to>
    <xdr:sp>
      <xdr:nvSpPr>
        <xdr:cNvPr id="13" name="Line 26"/>
        <xdr:cNvSpPr>
          <a:spLocks/>
        </xdr:cNvSpPr>
      </xdr:nvSpPr>
      <xdr:spPr>
        <a:xfrm>
          <a:off x="8915400" y="7048500"/>
          <a:ext cx="161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4" name="AutoShape 36"/>
        <xdr:cNvSpPr>
          <a:spLocks/>
        </xdr:cNvSpPr>
      </xdr:nvSpPr>
      <xdr:spPr>
        <a:xfrm rot="10800000">
          <a:off x="2752725" y="6638925"/>
          <a:ext cx="0" cy="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5" name="Line 47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95250</xdr:rowOff>
    </xdr:from>
    <xdr:to>
      <xdr:col>2</xdr:col>
      <xdr:colOff>0</xdr:colOff>
      <xdr:row>23</xdr:row>
      <xdr:rowOff>95250</xdr:rowOff>
    </xdr:to>
    <xdr:sp>
      <xdr:nvSpPr>
        <xdr:cNvPr id="16" name="Line 49"/>
        <xdr:cNvSpPr>
          <a:spLocks/>
        </xdr:cNvSpPr>
      </xdr:nvSpPr>
      <xdr:spPr>
        <a:xfrm>
          <a:off x="2752725" y="38195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76200</xdr:rowOff>
    </xdr:from>
    <xdr:to>
      <xdr:col>2</xdr:col>
      <xdr:colOff>0</xdr:colOff>
      <xdr:row>24</xdr:row>
      <xdr:rowOff>76200</xdr:rowOff>
    </xdr:to>
    <xdr:sp>
      <xdr:nvSpPr>
        <xdr:cNvPr id="17" name="Line 51"/>
        <xdr:cNvSpPr>
          <a:spLocks/>
        </xdr:cNvSpPr>
      </xdr:nvSpPr>
      <xdr:spPr>
        <a:xfrm>
          <a:off x="2752725" y="39624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8" name="Line 52"/>
        <xdr:cNvSpPr>
          <a:spLocks/>
        </xdr:cNvSpPr>
      </xdr:nvSpPr>
      <xdr:spPr>
        <a:xfrm>
          <a:off x="2752725" y="40481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85725</xdr:rowOff>
    </xdr:from>
    <xdr:to>
      <xdr:col>9</xdr:col>
      <xdr:colOff>114300</xdr:colOff>
      <xdr:row>28</xdr:row>
      <xdr:rowOff>85725</xdr:rowOff>
    </xdr:to>
    <xdr:sp>
      <xdr:nvSpPr>
        <xdr:cNvPr id="19" name="Line 53"/>
        <xdr:cNvSpPr>
          <a:spLocks/>
        </xdr:cNvSpPr>
      </xdr:nvSpPr>
      <xdr:spPr>
        <a:xfrm>
          <a:off x="3667125" y="4619625"/>
          <a:ext cx="466725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95250</xdr:rowOff>
    </xdr:from>
    <xdr:to>
      <xdr:col>2</xdr:col>
      <xdr:colOff>0</xdr:colOff>
      <xdr:row>57</xdr:row>
      <xdr:rowOff>95250</xdr:rowOff>
    </xdr:to>
    <xdr:sp>
      <xdr:nvSpPr>
        <xdr:cNvPr id="20" name="Line 57"/>
        <xdr:cNvSpPr>
          <a:spLocks/>
        </xdr:cNvSpPr>
      </xdr:nvSpPr>
      <xdr:spPr>
        <a:xfrm>
          <a:off x="2752725" y="9324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21" name="Line 68"/>
        <xdr:cNvSpPr>
          <a:spLocks/>
        </xdr:cNvSpPr>
      </xdr:nvSpPr>
      <xdr:spPr>
        <a:xfrm>
          <a:off x="2752725" y="66389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2" name="Line 70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3" name="Line 71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4" name="AutoShape 99"/>
        <xdr:cNvSpPr>
          <a:spLocks/>
        </xdr:cNvSpPr>
      </xdr:nvSpPr>
      <xdr:spPr>
        <a:xfrm>
          <a:off x="2752725" y="55054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3</xdr:row>
      <xdr:rowOff>47625</xdr:rowOff>
    </xdr:from>
    <xdr:to>
      <xdr:col>52</xdr:col>
      <xdr:colOff>142875</xdr:colOff>
      <xdr:row>4</xdr:row>
      <xdr:rowOff>0</xdr:rowOff>
    </xdr:to>
    <xdr:sp>
      <xdr:nvSpPr>
        <xdr:cNvPr id="25" name="AutoShape 113"/>
        <xdr:cNvSpPr>
          <a:spLocks/>
        </xdr:cNvSpPr>
      </xdr:nvSpPr>
      <xdr:spPr>
        <a:xfrm rot="10800000" flipH="1">
          <a:off x="11801475" y="5334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66675</xdr:rowOff>
    </xdr:from>
    <xdr:to>
      <xdr:col>36</xdr:col>
      <xdr:colOff>9525</xdr:colOff>
      <xdr:row>14</xdr:row>
      <xdr:rowOff>66675</xdr:rowOff>
    </xdr:to>
    <xdr:sp>
      <xdr:nvSpPr>
        <xdr:cNvPr id="26" name="Line 119"/>
        <xdr:cNvSpPr>
          <a:spLocks/>
        </xdr:cNvSpPr>
      </xdr:nvSpPr>
      <xdr:spPr>
        <a:xfrm>
          <a:off x="4019550" y="2333625"/>
          <a:ext cx="48958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15</xdr:row>
      <xdr:rowOff>95250</xdr:rowOff>
    </xdr:from>
    <xdr:to>
      <xdr:col>37</xdr:col>
      <xdr:colOff>161925</xdr:colOff>
      <xdr:row>15</xdr:row>
      <xdr:rowOff>95250</xdr:rowOff>
    </xdr:to>
    <xdr:sp>
      <xdr:nvSpPr>
        <xdr:cNvPr id="27" name="Line 121"/>
        <xdr:cNvSpPr>
          <a:spLocks/>
        </xdr:cNvSpPr>
      </xdr:nvSpPr>
      <xdr:spPr>
        <a:xfrm>
          <a:off x="8477250" y="2524125"/>
          <a:ext cx="7715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25</xdr:row>
      <xdr:rowOff>95250</xdr:rowOff>
    </xdr:from>
    <xdr:to>
      <xdr:col>38</xdr:col>
      <xdr:colOff>9525</xdr:colOff>
      <xdr:row>25</xdr:row>
      <xdr:rowOff>95250</xdr:rowOff>
    </xdr:to>
    <xdr:sp>
      <xdr:nvSpPr>
        <xdr:cNvPr id="28" name="Line 122"/>
        <xdr:cNvSpPr>
          <a:spLocks/>
        </xdr:cNvSpPr>
      </xdr:nvSpPr>
      <xdr:spPr>
        <a:xfrm>
          <a:off x="9010650" y="4143375"/>
          <a:ext cx="2667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85725</xdr:rowOff>
    </xdr:from>
    <xdr:to>
      <xdr:col>39</xdr:col>
      <xdr:colOff>114300</xdr:colOff>
      <xdr:row>44</xdr:row>
      <xdr:rowOff>85725</xdr:rowOff>
    </xdr:to>
    <xdr:sp>
      <xdr:nvSpPr>
        <xdr:cNvPr id="29" name="Line 127"/>
        <xdr:cNvSpPr>
          <a:spLocks/>
        </xdr:cNvSpPr>
      </xdr:nvSpPr>
      <xdr:spPr>
        <a:xfrm>
          <a:off x="9267825" y="7210425"/>
          <a:ext cx="295275" cy="0"/>
        </a:xfrm>
        <a:prstGeom prst="lin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64</xdr:row>
      <xdr:rowOff>95250</xdr:rowOff>
    </xdr:from>
    <xdr:to>
      <xdr:col>48</xdr:col>
      <xdr:colOff>95250</xdr:colOff>
      <xdr:row>64</xdr:row>
      <xdr:rowOff>95250</xdr:rowOff>
    </xdr:to>
    <xdr:sp>
      <xdr:nvSpPr>
        <xdr:cNvPr id="30" name="Line 129"/>
        <xdr:cNvSpPr>
          <a:spLocks/>
        </xdr:cNvSpPr>
      </xdr:nvSpPr>
      <xdr:spPr>
        <a:xfrm>
          <a:off x="10429875" y="10458450"/>
          <a:ext cx="742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44</xdr:row>
      <xdr:rowOff>85725</xdr:rowOff>
    </xdr:from>
    <xdr:to>
      <xdr:col>42</xdr:col>
      <xdr:colOff>161925</xdr:colOff>
      <xdr:row>44</xdr:row>
      <xdr:rowOff>85725</xdr:rowOff>
    </xdr:to>
    <xdr:sp>
      <xdr:nvSpPr>
        <xdr:cNvPr id="31" name="Line 134"/>
        <xdr:cNvSpPr>
          <a:spLocks/>
        </xdr:cNvSpPr>
      </xdr:nvSpPr>
      <xdr:spPr>
        <a:xfrm>
          <a:off x="9915525" y="7210425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95250</xdr:colOff>
      <xdr:row>44</xdr:row>
      <xdr:rowOff>76200</xdr:rowOff>
    </xdr:from>
    <xdr:to>
      <xdr:col>49</xdr:col>
      <xdr:colOff>152400</xdr:colOff>
      <xdr:row>44</xdr:row>
      <xdr:rowOff>76200</xdr:rowOff>
    </xdr:to>
    <xdr:sp>
      <xdr:nvSpPr>
        <xdr:cNvPr id="32" name="Line 135"/>
        <xdr:cNvSpPr>
          <a:spLocks/>
        </xdr:cNvSpPr>
      </xdr:nvSpPr>
      <xdr:spPr>
        <a:xfrm>
          <a:off x="11172825" y="7200900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47625</xdr:colOff>
      <xdr:row>44</xdr:row>
      <xdr:rowOff>95250</xdr:rowOff>
    </xdr:from>
    <xdr:to>
      <xdr:col>44</xdr:col>
      <xdr:colOff>76200</xdr:colOff>
      <xdr:row>64</xdr:row>
      <xdr:rowOff>123825</xdr:rowOff>
    </xdr:to>
    <xdr:sp>
      <xdr:nvSpPr>
        <xdr:cNvPr id="33" name="Line 139"/>
        <xdr:cNvSpPr>
          <a:spLocks/>
        </xdr:cNvSpPr>
      </xdr:nvSpPr>
      <xdr:spPr>
        <a:xfrm flipH="1" flipV="1">
          <a:off x="10401300" y="7219950"/>
          <a:ext cx="28575" cy="32670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133350</xdr:colOff>
      <xdr:row>44</xdr:row>
      <xdr:rowOff>85725</xdr:rowOff>
    </xdr:from>
    <xdr:to>
      <xdr:col>49</xdr:col>
      <xdr:colOff>142875</xdr:colOff>
      <xdr:row>63</xdr:row>
      <xdr:rowOff>47625</xdr:rowOff>
    </xdr:to>
    <xdr:sp>
      <xdr:nvSpPr>
        <xdr:cNvPr id="34" name="Line 140"/>
        <xdr:cNvSpPr>
          <a:spLocks/>
        </xdr:cNvSpPr>
      </xdr:nvSpPr>
      <xdr:spPr>
        <a:xfrm flipH="1" flipV="1">
          <a:off x="11391900" y="7210425"/>
          <a:ext cx="9525" cy="30384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26</xdr:row>
      <xdr:rowOff>133350</xdr:rowOff>
    </xdr:from>
    <xdr:to>
      <xdr:col>39</xdr:col>
      <xdr:colOff>123825</xdr:colOff>
      <xdr:row>44</xdr:row>
      <xdr:rowOff>47625</xdr:rowOff>
    </xdr:to>
    <xdr:sp>
      <xdr:nvSpPr>
        <xdr:cNvPr id="35" name="Line 142"/>
        <xdr:cNvSpPr>
          <a:spLocks/>
        </xdr:cNvSpPr>
      </xdr:nvSpPr>
      <xdr:spPr>
        <a:xfrm flipH="1" flipV="1">
          <a:off x="9544050" y="4343400"/>
          <a:ext cx="28575" cy="2828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30</xdr:row>
      <xdr:rowOff>152400</xdr:rowOff>
    </xdr:from>
    <xdr:to>
      <xdr:col>41</xdr:col>
      <xdr:colOff>95250</xdr:colOff>
      <xdr:row>44</xdr:row>
      <xdr:rowOff>57150</xdr:rowOff>
    </xdr:to>
    <xdr:sp>
      <xdr:nvSpPr>
        <xdr:cNvPr id="36" name="Line 143"/>
        <xdr:cNvSpPr>
          <a:spLocks/>
        </xdr:cNvSpPr>
      </xdr:nvSpPr>
      <xdr:spPr>
        <a:xfrm flipH="1" flipV="1">
          <a:off x="9734550" y="5010150"/>
          <a:ext cx="171450" cy="21717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26</xdr:row>
      <xdr:rowOff>85725</xdr:rowOff>
    </xdr:from>
    <xdr:to>
      <xdr:col>48</xdr:col>
      <xdr:colOff>95250</xdr:colOff>
      <xdr:row>26</xdr:row>
      <xdr:rowOff>85725</xdr:rowOff>
    </xdr:to>
    <xdr:sp>
      <xdr:nvSpPr>
        <xdr:cNvPr id="37" name="Line 144"/>
        <xdr:cNvSpPr>
          <a:spLocks/>
        </xdr:cNvSpPr>
      </xdr:nvSpPr>
      <xdr:spPr>
        <a:xfrm>
          <a:off x="10944225" y="4295775"/>
          <a:ext cx="2286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47625</xdr:colOff>
      <xdr:row>27</xdr:row>
      <xdr:rowOff>85725</xdr:rowOff>
    </xdr:from>
    <xdr:to>
      <xdr:col>45</xdr:col>
      <xdr:colOff>76200</xdr:colOff>
      <xdr:row>27</xdr:row>
      <xdr:rowOff>85725</xdr:rowOff>
    </xdr:to>
    <xdr:sp>
      <xdr:nvSpPr>
        <xdr:cNvPr id="38" name="Line 145"/>
        <xdr:cNvSpPr>
          <a:spLocks/>
        </xdr:cNvSpPr>
      </xdr:nvSpPr>
      <xdr:spPr>
        <a:xfrm>
          <a:off x="10401300" y="4457700"/>
          <a:ext cx="209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63</xdr:row>
      <xdr:rowOff>85725</xdr:rowOff>
    </xdr:from>
    <xdr:to>
      <xdr:col>52</xdr:col>
      <xdr:colOff>66675</xdr:colOff>
      <xdr:row>63</xdr:row>
      <xdr:rowOff>85725</xdr:rowOff>
    </xdr:to>
    <xdr:sp>
      <xdr:nvSpPr>
        <xdr:cNvPr id="39" name="Line 148"/>
        <xdr:cNvSpPr>
          <a:spLocks/>
        </xdr:cNvSpPr>
      </xdr:nvSpPr>
      <xdr:spPr>
        <a:xfrm>
          <a:off x="11163300" y="10287000"/>
          <a:ext cx="7048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63</xdr:row>
      <xdr:rowOff>85725</xdr:rowOff>
    </xdr:from>
    <xdr:to>
      <xdr:col>45</xdr:col>
      <xdr:colOff>0</xdr:colOff>
      <xdr:row>63</xdr:row>
      <xdr:rowOff>85725</xdr:rowOff>
    </xdr:to>
    <xdr:sp>
      <xdr:nvSpPr>
        <xdr:cNvPr id="40" name="Line 149"/>
        <xdr:cNvSpPr>
          <a:spLocks/>
        </xdr:cNvSpPr>
      </xdr:nvSpPr>
      <xdr:spPr>
        <a:xfrm>
          <a:off x="9810750" y="10287000"/>
          <a:ext cx="7239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2</xdr:col>
      <xdr:colOff>0</xdr:colOff>
      <xdr:row>10</xdr:row>
      <xdr:rowOff>95250</xdr:rowOff>
    </xdr:to>
    <xdr:sp>
      <xdr:nvSpPr>
        <xdr:cNvPr id="41" name="Line 150"/>
        <xdr:cNvSpPr>
          <a:spLocks/>
        </xdr:cNvSpPr>
      </xdr:nvSpPr>
      <xdr:spPr>
        <a:xfrm>
          <a:off x="2752725" y="17145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3</xdr:row>
      <xdr:rowOff>133350</xdr:rowOff>
    </xdr:from>
    <xdr:to>
      <xdr:col>52</xdr:col>
      <xdr:colOff>66675</xdr:colOff>
      <xdr:row>63</xdr:row>
      <xdr:rowOff>114300</xdr:rowOff>
    </xdr:to>
    <xdr:sp>
      <xdr:nvSpPr>
        <xdr:cNvPr id="42" name="Line 153"/>
        <xdr:cNvSpPr>
          <a:spLocks/>
        </xdr:cNvSpPr>
      </xdr:nvSpPr>
      <xdr:spPr>
        <a:xfrm flipV="1">
          <a:off x="11868150" y="619125"/>
          <a:ext cx="0" cy="969645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29</xdr:row>
      <xdr:rowOff>85725</xdr:rowOff>
    </xdr:from>
    <xdr:to>
      <xdr:col>42</xdr:col>
      <xdr:colOff>76200</xdr:colOff>
      <xdr:row>29</xdr:row>
      <xdr:rowOff>85725</xdr:rowOff>
    </xdr:to>
    <xdr:sp>
      <xdr:nvSpPr>
        <xdr:cNvPr id="43" name="Line 157"/>
        <xdr:cNvSpPr>
          <a:spLocks/>
        </xdr:cNvSpPr>
      </xdr:nvSpPr>
      <xdr:spPr>
        <a:xfrm>
          <a:off x="9763125" y="4781550"/>
          <a:ext cx="3048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30</xdr:row>
      <xdr:rowOff>85725</xdr:rowOff>
    </xdr:from>
    <xdr:to>
      <xdr:col>41</xdr:col>
      <xdr:colOff>142875</xdr:colOff>
      <xdr:row>30</xdr:row>
      <xdr:rowOff>85725</xdr:rowOff>
    </xdr:to>
    <xdr:sp>
      <xdr:nvSpPr>
        <xdr:cNvPr id="44" name="Line 158"/>
        <xdr:cNvSpPr>
          <a:spLocks/>
        </xdr:cNvSpPr>
      </xdr:nvSpPr>
      <xdr:spPr>
        <a:xfrm>
          <a:off x="9696450" y="4943475"/>
          <a:ext cx="257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95250</xdr:colOff>
      <xdr:row>26</xdr:row>
      <xdr:rowOff>95250</xdr:rowOff>
    </xdr:from>
    <xdr:to>
      <xdr:col>39</xdr:col>
      <xdr:colOff>104775</xdr:colOff>
      <xdr:row>26</xdr:row>
      <xdr:rowOff>95250</xdr:rowOff>
    </xdr:to>
    <xdr:sp>
      <xdr:nvSpPr>
        <xdr:cNvPr id="45" name="Line 159"/>
        <xdr:cNvSpPr>
          <a:spLocks/>
        </xdr:cNvSpPr>
      </xdr:nvSpPr>
      <xdr:spPr>
        <a:xfrm>
          <a:off x="9363075" y="4305300"/>
          <a:ext cx="190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63</xdr:row>
      <xdr:rowOff>76200</xdr:rowOff>
    </xdr:from>
    <xdr:to>
      <xdr:col>39</xdr:col>
      <xdr:colOff>57150</xdr:colOff>
      <xdr:row>63</xdr:row>
      <xdr:rowOff>76200</xdr:rowOff>
    </xdr:to>
    <xdr:sp>
      <xdr:nvSpPr>
        <xdr:cNvPr id="46" name="Line 168"/>
        <xdr:cNvSpPr>
          <a:spLocks/>
        </xdr:cNvSpPr>
      </xdr:nvSpPr>
      <xdr:spPr>
        <a:xfrm>
          <a:off x="8915400" y="10277475"/>
          <a:ext cx="590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7</xdr:row>
      <xdr:rowOff>19050</xdr:rowOff>
    </xdr:from>
    <xdr:to>
      <xdr:col>17</xdr:col>
      <xdr:colOff>47625</xdr:colOff>
      <xdr:row>7</xdr:row>
      <xdr:rowOff>142875</xdr:rowOff>
    </xdr:to>
    <xdr:sp>
      <xdr:nvSpPr>
        <xdr:cNvPr id="47" name="AutoShape 171"/>
        <xdr:cNvSpPr>
          <a:spLocks/>
        </xdr:cNvSpPr>
      </xdr:nvSpPr>
      <xdr:spPr>
        <a:xfrm rot="10800000">
          <a:off x="5381625" y="1152525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7</xdr:row>
      <xdr:rowOff>19050</xdr:rowOff>
    </xdr:from>
    <xdr:to>
      <xdr:col>22</xdr:col>
      <xdr:colOff>0</xdr:colOff>
      <xdr:row>7</xdr:row>
      <xdr:rowOff>142875</xdr:rowOff>
    </xdr:to>
    <xdr:sp>
      <xdr:nvSpPr>
        <xdr:cNvPr id="48" name="AutoShape 172"/>
        <xdr:cNvSpPr>
          <a:spLocks/>
        </xdr:cNvSpPr>
      </xdr:nvSpPr>
      <xdr:spPr>
        <a:xfrm rot="10800000">
          <a:off x="6238875" y="1152525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28575</xdr:rowOff>
    </xdr:from>
    <xdr:to>
      <xdr:col>7</xdr:col>
      <xdr:colOff>123825</xdr:colOff>
      <xdr:row>19</xdr:row>
      <xdr:rowOff>142875</xdr:rowOff>
    </xdr:to>
    <xdr:sp>
      <xdr:nvSpPr>
        <xdr:cNvPr id="49" name="AutoShape 176"/>
        <xdr:cNvSpPr>
          <a:spLocks/>
        </xdr:cNvSpPr>
      </xdr:nvSpPr>
      <xdr:spPr>
        <a:xfrm rot="10800000" flipH="1">
          <a:off x="3638550" y="31051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19</xdr:row>
      <xdr:rowOff>38100</xdr:rowOff>
    </xdr:from>
    <xdr:to>
      <xdr:col>45</xdr:col>
      <xdr:colOff>114300</xdr:colOff>
      <xdr:row>19</xdr:row>
      <xdr:rowOff>152400</xdr:rowOff>
    </xdr:to>
    <xdr:sp>
      <xdr:nvSpPr>
        <xdr:cNvPr id="50" name="AutoShape 177"/>
        <xdr:cNvSpPr>
          <a:spLocks/>
        </xdr:cNvSpPr>
      </xdr:nvSpPr>
      <xdr:spPr>
        <a:xfrm rot="10800000" flipH="1">
          <a:off x="10506075" y="31146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38100</xdr:colOff>
      <xdr:row>18</xdr:row>
      <xdr:rowOff>9525</xdr:rowOff>
    </xdr:from>
    <xdr:to>
      <xdr:col>47</xdr:col>
      <xdr:colOff>38100</xdr:colOff>
      <xdr:row>26</xdr:row>
      <xdr:rowOff>57150</xdr:rowOff>
    </xdr:to>
    <xdr:sp>
      <xdr:nvSpPr>
        <xdr:cNvPr id="51" name="Line 180"/>
        <xdr:cNvSpPr>
          <a:spLocks/>
        </xdr:cNvSpPr>
      </xdr:nvSpPr>
      <xdr:spPr>
        <a:xfrm flipH="1" flipV="1">
          <a:off x="10934700" y="2924175"/>
          <a:ext cx="0" cy="13430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47625</xdr:colOff>
      <xdr:row>19</xdr:row>
      <xdr:rowOff>38100</xdr:rowOff>
    </xdr:from>
    <xdr:to>
      <xdr:col>34</xdr:col>
      <xdr:colOff>9525</xdr:colOff>
      <xdr:row>19</xdr:row>
      <xdr:rowOff>152400</xdr:rowOff>
    </xdr:to>
    <xdr:sp>
      <xdr:nvSpPr>
        <xdr:cNvPr id="52" name="AutoShape 181"/>
        <xdr:cNvSpPr>
          <a:spLocks/>
        </xdr:cNvSpPr>
      </xdr:nvSpPr>
      <xdr:spPr>
        <a:xfrm rot="10800000" flipH="1">
          <a:off x="8410575" y="31146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</xdr:colOff>
      <xdr:row>19</xdr:row>
      <xdr:rowOff>38100</xdr:rowOff>
    </xdr:from>
    <xdr:to>
      <xdr:col>36</xdr:col>
      <xdr:colOff>161925</xdr:colOff>
      <xdr:row>19</xdr:row>
      <xdr:rowOff>152400</xdr:rowOff>
    </xdr:to>
    <xdr:sp>
      <xdr:nvSpPr>
        <xdr:cNvPr id="53" name="AutoShape 182"/>
        <xdr:cNvSpPr>
          <a:spLocks/>
        </xdr:cNvSpPr>
      </xdr:nvSpPr>
      <xdr:spPr>
        <a:xfrm rot="10800000" flipH="1">
          <a:off x="8924925" y="31146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17</xdr:row>
      <xdr:rowOff>38100</xdr:rowOff>
    </xdr:from>
    <xdr:to>
      <xdr:col>44</xdr:col>
      <xdr:colOff>114300</xdr:colOff>
      <xdr:row>17</xdr:row>
      <xdr:rowOff>152400</xdr:rowOff>
    </xdr:to>
    <xdr:sp>
      <xdr:nvSpPr>
        <xdr:cNvPr id="54" name="AutoShape 183"/>
        <xdr:cNvSpPr>
          <a:spLocks/>
        </xdr:cNvSpPr>
      </xdr:nvSpPr>
      <xdr:spPr>
        <a:xfrm rot="10800000" flipH="1">
          <a:off x="10325100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19</xdr:row>
      <xdr:rowOff>38100</xdr:rowOff>
    </xdr:from>
    <xdr:to>
      <xdr:col>38</xdr:col>
      <xdr:colOff>19050</xdr:colOff>
      <xdr:row>19</xdr:row>
      <xdr:rowOff>152400</xdr:rowOff>
    </xdr:to>
    <xdr:sp>
      <xdr:nvSpPr>
        <xdr:cNvPr id="55" name="AutoShape 184"/>
        <xdr:cNvSpPr>
          <a:spLocks/>
        </xdr:cNvSpPr>
      </xdr:nvSpPr>
      <xdr:spPr>
        <a:xfrm rot="10800000" flipH="1">
          <a:off x="9144000" y="31146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17</xdr:row>
      <xdr:rowOff>38100</xdr:rowOff>
    </xdr:from>
    <xdr:to>
      <xdr:col>41</xdr:col>
      <xdr:colOff>0</xdr:colOff>
      <xdr:row>17</xdr:row>
      <xdr:rowOff>152400</xdr:rowOff>
    </xdr:to>
    <xdr:sp>
      <xdr:nvSpPr>
        <xdr:cNvPr id="56" name="AutoShape 185"/>
        <xdr:cNvSpPr>
          <a:spLocks/>
        </xdr:cNvSpPr>
      </xdr:nvSpPr>
      <xdr:spPr>
        <a:xfrm rot="10800000" flipH="1">
          <a:off x="966787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57150</xdr:colOff>
      <xdr:row>17</xdr:row>
      <xdr:rowOff>38100</xdr:rowOff>
    </xdr:from>
    <xdr:to>
      <xdr:col>43</xdr:col>
      <xdr:colOff>19050</xdr:colOff>
      <xdr:row>17</xdr:row>
      <xdr:rowOff>152400</xdr:rowOff>
    </xdr:to>
    <xdr:sp>
      <xdr:nvSpPr>
        <xdr:cNvPr id="57" name="AutoShape 186"/>
        <xdr:cNvSpPr>
          <a:spLocks/>
        </xdr:cNvSpPr>
      </xdr:nvSpPr>
      <xdr:spPr>
        <a:xfrm rot="10800000" flipH="1">
          <a:off x="1004887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17</xdr:row>
      <xdr:rowOff>38100</xdr:rowOff>
    </xdr:from>
    <xdr:to>
      <xdr:col>47</xdr:col>
      <xdr:colOff>114300</xdr:colOff>
      <xdr:row>17</xdr:row>
      <xdr:rowOff>152400</xdr:rowOff>
    </xdr:to>
    <xdr:sp>
      <xdr:nvSpPr>
        <xdr:cNvPr id="58" name="AutoShape 187"/>
        <xdr:cNvSpPr>
          <a:spLocks/>
        </xdr:cNvSpPr>
      </xdr:nvSpPr>
      <xdr:spPr>
        <a:xfrm rot="10800000" flipH="1">
          <a:off x="10868025" y="27908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18</xdr:row>
      <xdr:rowOff>9525</xdr:rowOff>
    </xdr:from>
    <xdr:to>
      <xdr:col>44</xdr:col>
      <xdr:colOff>38100</xdr:colOff>
      <xdr:row>27</xdr:row>
      <xdr:rowOff>57150</xdr:rowOff>
    </xdr:to>
    <xdr:sp>
      <xdr:nvSpPr>
        <xdr:cNvPr id="59" name="Line 188"/>
        <xdr:cNvSpPr>
          <a:spLocks/>
        </xdr:cNvSpPr>
      </xdr:nvSpPr>
      <xdr:spPr>
        <a:xfrm flipH="1" flipV="1">
          <a:off x="10391775" y="2924175"/>
          <a:ext cx="0" cy="1504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47625</xdr:colOff>
      <xdr:row>20</xdr:row>
      <xdr:rowOff>19050</xdr:rowOff>
    </xdr:from>
    <xdr:to>
      <xdr:col>40</xdr:col>
      <xdr:colOff>66675</xdr:colOff>
      <xdr:row>30</xdr:row>
      <xdr:rowOff>47625</xdr:rowOff>
    </xdr:to>
    <xdr:sp>
      <xdr:nvSpPr>
        <xdr:cNvPr id="60" name="Line 189"/>
        <xdr:cNvSpPr>
          <a:spLocks/>
        </xdr:cNvSpPr>
      </xdr:nvSpPr>
      <xdr:spPr>
        <a:xfrm flipH="1" flipV="1">
          <a:off x="9677400" y="3257550"/>
          <a:ext cx="19050" cy="16478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35</xdr:row>
      <xdr:rowOff>85725</xdr:rowOff>
    </xdr:from>
    <xdr:to>
      <xdr:col>16</xdr:col>
      <xdr:colOff>0</xdr:colOff>
      <xdr:row>35</xdr:row>
      <xdr:rowOff>85725</xdr:rowOff>
    </xdr:to>
    <xdr:sp>
      <xdr:nvSpPr>
        <xdr:cNvPr id="61" name="Line 211"/>
        <xdr:cNvSpPr>
          <a:spLocks/>
        </xdr:cNvSpPr>
      </xdr:nvSpPr>
      <xdr:spPr>
        <a:xfrm>
          <a:off x="4752975" y="5753100"/>
          <a:ext cx="533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85725</xdr:rowOff>
    </xdr:from>
    <xdr:to>
      <xdr:col>18</xdr:col>
      <xdr:colOff>9525</xdr:colOff>
      <xdr:row>36</xdr:row>
      <xdr:rowOff>85725</xdr:rowOff>
    </xdr:to>
    <xdr:sp>
      <xdr:nvSpPr>
        <xdr:cNvPr id="62" name="Line 212"/>
        <xdr:cNvSpPr>
          <a:spLocks/>
        </xdr:cNvSpPr>
      </xdr:nvSpPr>
      <xdr:spPr>
        <a:xfrm>
          <a:off x="5286375" y="5915025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85725</xdr:rowOff>
    </xdr:from>
    <xdr:to>
      <xdr:col>19</xdr:col>
      <xdr:colOff>171450</xdr:colOff>
      <xdr:row>37</xdr:row>
      <xdr:rowOff>85725</xdr:rowOff>
    </xdr:to>
    <xdr:sp>
      <xdr:nvSpPr>
        <xdr:cNvPr id="63" name="Line 213"/>
        <xdr:cNvSpPr>
          <a:spLocks/>
        </xdr:cNvSpPr>
      </xdr:nvSpPr>
      <xdr:spPr>
        <a:xfrm>
          <a:off x="5648325" y="6076950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39</xdr:row>
      <xdr:rowOff>85725</xdr:rowOff>
    </xdr:from>
    <xdr:to>
      <xdr:col>23</xdr:col>
      <xdr:colOff>19050</xdr:colOff>
      <xdr:row>39</xdr:row>
      <xdr:rowOff>85725</xdr:rowOff>
    </xdr:to>
    <xdr:sp>
      <xdr:nvSpPr>
        <xdr:cNvPr id="64" name="Line 214"/>
        <xdr:cNvSpPr>
          <a:spLocks/>
        </xdr:cNvSpPr>
      </xdr:nvSpPr>
      <xdr:spPr>
        <a:xfrm>
          <a:off x="6381750" y="6400800"/>
          <a:ext cx="1905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40</xdr:row>
      <xdr:rowOff>85725</xdr:rowOff>
    </xdr:from>
    <xdr:to>
      <xdr:col>22</xdr:col>
      <xdr:colOff>0</xdr:colOff>
      <xdr:row>40</xdr:row>
      <xdr:rowOff>85725</xdr:rowOff>
    </xdr:to>
    <xdr:sp>
      <xdr:nvSpPr>
        <xdr:cNvPr id="65" name="Line 215"/>
        <xdr:cNvSpPr>
          <a:spLocks/>
        </xdr:cNvSpPr>
      </xdr:nvSpPr>
      <xdr:spPr>
        <a:xfrm>
          <a:off x="5295900" y="6562725"/>
          <a:ext cx="1076325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133350</xdr:rowOff>
    </xdr:from>
    <xdr:to>
      <xdr:col>2</xdr:col>
      <xdr:colOff>0</xdr:colOff>
      <xdr:row>25</xdr:row>
      <xdr:rowOff>0</xdr:rowOff>
    </xdr:to>
    <xdr:sp>
      <xdr:nvSpPr>
        <xdr:cNvPr id="66" name="TextBox 216"/>
        <xdr:cNvSpPr txBox="1">
          <a:spLocks noChangeArrowheads="1"/>
        </xdr:cNvSpPr>
      </xdr:nvSpPr>
      <xdr:spPr>
        <a:xfrm>
          <a:off x="2752725" y="4019550"/>
          <a:ext cx="0" cy="28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2</xdr:col>
      <xdr:colOff>0</xdr:colOff>
      <xdr:row>24</xdr:row>
      <xdr:rowOff>85725</xdr:rowOff>
    </xdr:from>
    <xdr:to>
      <xdr:col>2</xdr:col>
      <xdr:colOff>0</xdr:colOff>
      <xdr:row>24</xdr:row>
      <xdr:rowOff>85725</xdr:rowOff>
    </xdr:to>
    <xdr:sp>
      <xdr:nvSpPr>
        <xdr:cNvPr id="67" name="Line 217"/>
        <xdr:cNvSpPr>
          <a:spLocks/>
        </xdr:cNvSpPr>
      </xdr:nvSpPr>
      <xdr:spPr>
        <a:xfrm>
          <a:off x="2752725" y="39719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19050</xdr:rowOff>
    </xdr:from>
    <xdr:to>
      <xdr:col>2</xdr:col>
      <xdr:colOff>0</xdr:colOff>
      <xdr:row>25</xdr:row>
      <xdr:rowOff>0</xdr:rowOff>
    </xdr:to>
    <xdr:sp>
      <xdr:nvSpPr>
        <xdr:cNvPr id="68" name="TextBox 218"/>
        <xdr:cNvSpPr txBox="1">
          <a:spLocks noChangeArrowheads="1"/>
        </xdr:cNvSpPr>
      </xdr:nvSpPr>
      <xdr:spPr>
        <a:xfrm>
          <a:off x="2752725" y="3905250"/>
          <a:ext cx="0" cy="142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 Dwgs</a:t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0</xdr:colOff>
      <xdr:row>9</xdr:row>
      <xdr:rowOff>66675</xdr:rowOff>
    </xdr:to>
    <xdr:sp>
      <xdr:nvSpPr>
        <xdr:cNvPr id="69" name="TextBox 219"/>
        <xdr:cNvSpPr txBox="1">
          <a:spLocks noChangeArrowheads="1"/>
        </xdr:cNvSpPr>
      </xdr:nvSpPr>
      <xdr:spPr>
        <a:xfrm>
          <a:off x="2752725" y="1362075"/>
          <a:ext cx="0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11</xdr:row>
      <xdr:rowOff>28575</xdr:rowOff>
    </xdr:to>
    <xdr:sp>
      <xdr:nvSpPr>
        <xdr:cNvPr id="70" name="TextBox 220"/>
        <xdr:cNvSpPr txBox="1">
          <a:spLocks noChangeArrowheads="1"/>
        </xdr:cNvSpPr>
      </xdr:nvSpPr>
      <xdr:spPr>
        <a:xfrm>
          <a:off x="2752725" y="1619250"/>
          <a:ext cx="0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71" name="Line 222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19</xdr:row>
      <xdr:rowOff>38100</xdr:rowOff>
    </xdr:from>
    <xdr:to>
      <xdr:col>40</xdr:col>
      <xdr:colOff>123825</xdr:colOff>
      <xdr:row>19</xdr:row>
      <xdr:rowOff>152400</xdr:rowOff>
    </xdr:to>
    <xdr:sp>
      <xdr:nvSpPr>
        <xdr:cNvPr id="72" name="AutoShape 230"/>
        <xdr:cNvSpPr>
          <a:spLocks/>
        </xdr:cNvSpPr>
      </xdr:nvSpPr>
      <xdr:spPr>
        <a:xfrm rot="10800000" flipH="1">
          <a:off x="9610725" y="31146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19</xdr:row>
      <xdr:rowOff>38100</xdr:rowOff>
    </xdr:from>
    <xdr:to>
      <xdr:col>38</xdr:col>
      <xdr:colOff>152400</xdr:colOff>
      <xdr:row>19</xdr:row>
      <xdr:rowOff>152400</xdr:rowOff>
    </xdr:to>
    <xdr:sp>
      <xdr:nvSpPr>
        <xdr:cNvPr id="73" name="AutoShape 231"/>
        <xdr:cNvSpPr>
          <a:spLocks/>
        </xdr:cNvSpPr>
      </xdr:nvSpPr>
      <xdr:spPr>
        <a:xfrm rot="10800000" flipH="1">
          <a:off x="9277350" y="31146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20</xdr:row>
      <xdr:rowOff>9525</xdr:rowOff>
    </xdr:from>
    <xdr:to>
      <xdr:col>40</xdr:col>
      <xdr:colOff>133350</xdr:colOff>
      <xdr:row>29</xdr:row>
      <xdr:rowOff>66675</xdr:rowOff>
    </xdr:to>
    <xdr:sp>
      <xdr:nvSpPr>
        <xdr:cNvPr id="74" name="Line 232"/>
        <xdr:cNvSpPr>
          <a:spLocks/>
        </xdr:cNvSpPr>
      </xdr:nvSpPr>
      <xdr:spPr>
        <a:xfrm flipH="1" flipV="1">
          <a:off x="9744075" y="3248025"/>
          <a:ext cx="19050" cy="15144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19</xdr:row>
      <xdr:rowOff>28575</xdr:rowOff>
    </xdr:from>
    <xdr:to>
      <xdr:col>27</xdr:col>
      <xdr:colOff>104775</xdr:colOff>
      <xdr:row>19</xdr:row>
      <xdr:rowOff>142875</xdr:rowOff>
    </xdr:to>
    <xdr:sp>
      <xdr:nvSpPr>
        <xdr:cNvPr id="75" name="AutoShape 233"/>
        <xdr:cNvSpPr>
          <a:spLocks/>
        </xdr:cNvSpPr>
      </xdr:nvSpPr>
      <xdr:spPr>
        <a:xfrm rot="10800000" flipH="1">
          <a:off x="7239000" y="31051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66675</xdr:colOff>
      <xdr:row>19</xdr:row>
      <xdr:rowOff>152400</xdr:rowOff>
    </xdr:from>
    <xdr:to>
      <xdr:col>38</xdr:col>
      <xdr:colOff>85725</xdr:colOff>
      <xdr:row>26</xdr:row>
      <xdr:rowOff>85725</xdr:rowOff>
    </xdr:to>
    <xdr:sp>
      <xdr:nvSpPr>
        <xdr:cNvPr id="76" name="Line 234"/>
        <xdr:cNvSpPr>
          <a:spLocks/>
        </xdr:cNvSpPr>
      </xdr:nvSpPr>
      <xdr:spPr>
        <a:xfrm flipH="1" flipV="1">
          <a:off x="9334500" y="3228975"/>
          <a:ext cx="19050" cy="10668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28575</xdr:rowOff>
    </xdr:from>
    <xdr:to>
      <xdr:col>9</xdr:col>
      <xdr:colOff>47625</xdr:colOff>
      <xdr:row>19</xdr:row>
      <xdr:rowOff>142875</xdr:rowOff>
    </xdr:to>
    <xdr:sp>
      <xdr:nvSpPr>
        <xdr:cNvPr id="77" name="AutoShape 236"/>
        <xdr:cNvSpPr>
          <a:spLocks/>
        </xdr:cNvSpPr>
      </xdr:nvSpPr>
      <xdr:spPr>
        <a:xfrm rot="10800000" flipH="1">
          <a:off x="3924300" y="31051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19</xdr:row>
      <xdr:rowOff>28575</xdr:rowOff>
    </xdr:from>
    <xdr:to>
      <xdr:col>22</xdr:col>
      <xdr:colOff>114300</xdr:colOff>
      <xdr:row>19</xdr:row>
      <xdr:rowOff>142875</xdr:rowOff>
    </xdr:to>
    <xdr:sp>
      <xdr:nvSpPr>
        <xdr:cNvPr id="78" name="AutoShape 245"/>
        <xdr:cNvSpPr>
          <a:spLocks/>
        </xdr:cNvSpPr>
      </xdr:nvSpPr>
      <xdr:spPr>
        <a:xfrm rot="10800000" flipH="1">
          <a:off x="6343650" y="31051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28575</xdr:colOff>
      <xdr:row>17</xdr:row>
      <xdr:rowOff>38100</xdr:rowOff>
    </xdr:from>
    <xdr:to>
      <xdr:col>33</xdr:col>
      <xdr:colOff>152400</xdr:colOff>
      <xdr:row>17</xdr:row>
      <xdr:rowOff>152400</xdr:rowOff>
    </xdr:to>
    <xdr:sp>
      <xdr:nvSpPr>
        <xdr:cNvPr id="79" name="AutoShape 246"/>
        <xdr:cNvSpPr>
          <a:spLocks/>
        </xdr:cNvSpPr>
      </xdr:nvSpPr>
      <xdr:spPr>
        <a:xfrm rot="10800000" flipH="1">
          <a:off x="8391525" y="2790825"/>
          <a:ext cx="12382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19</xdr:row>
      <xdr:rowOff>38100</xdr:rowOff>
    </xdr:from>
    <xdr:to>
      <xdr:col>36</xdr:col>
      <xdr:colOff>9525</xdr:colOff>
      <xdr:row>19</xdr:row>
      <xdr:rowOff>152400</xdr:rowOff>
    </xdr:to>
    <xdr:sp>
      <xdr:nvSpPr>
        <xdr:cNvPr id="80" name="AutoShape 247"/>
        <xdr:cNvSpPr>
          <a:spLocks/>
        </xdr:cNvSpPr>
      </xdr:nvSpPr>
      <xdr:spPr>
        <a:xfrm rot="10800000" flipH="1">
          <a:off x="8772525" y="31146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66675</xdr:colOff>
      <xdr:row>19</xdr:row>
      <xdr:rowOff>133350</xdr:rowOff>
    </xdr:from>
    <xdr:to>
      <xdr:col>36</xdr:col>
      <xdr:colOff>95250</xdr:colOff>
      <xdr:row>25</xdr:row>
      <xdr:rowOff>85725</xdr:rowOff>
    </xdr:to>
    <xdr:sp>
      <xdr:nvSpPr>
        <xdr:cNvPr id="81" name="Line 249"/>
        <xdr:cNvSpPr>
          <a:spLocks/>
        </xdr:cNvSpPr>
      </xdr:nvSpPr>
      <xdr:spPr>
        <a:xfrm flipH="1" flipV="1">
          <a:off x="8972550" y="3209925"/>
          <a:ext cx="28575" cy="923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142875</xdr:rowOff>
    </xdr:from>
    <xdr:to>
      <xdr:col>38</xdr:col>
      <xdr:colOff>9525</xdr:colOff>
      <xdr:row>44</xdr:row>
      <xdr:rowOff>47625</xdr:rowOff>
    </xdr:to>
    <xdr:sp>
      <xdr:nvSpPr>
        <xdr:cNvPr id="82" name="Line 251"/>
        <xdr:cNvSpPr>
          <a:spLocks/>
        </xdr:cNvSpPr>
      </xdr:nvSpPr>
      <xdr:spPr>
        <a:xfrm flipH="1" flipV="1">
          <a:off x="9267825" y="4191000"/>
          <a:ext cx="9525" cy="29813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46</xdr:row>
      <xdr:rowOff>28575</xdr:rowOff>
    </xdr:from>
    <xdr:to>
      <xdr:col>34</xdr:col>
      <xdr:colOff>0</xdr:colOff>
      <xdr:row>46</xdr:row>
      <xdr:rowOff>142875</xdr:rowOff>
    </xdr:to>
    <xdr:sp>
      <xdr:nvSpPr>
        <xdr:cNvPr id="83" name="AutoShape 255"/>
        <xdr:cNvSpPr>
          <a:spLocks/>
        </xdr:cNvSpPr>
      </xdr:nvSpPr>
      <xdr:spPr>
        <a:xfrm rot="10800000" flipH="1">
          <a:off x="8401050" y="74771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46</xdr:row>
      <xdr:rowOff>28575</xdr:rowOff>
    </xdr:from>
    <xdr:to>
      <xdr:col>35</xdr:col>
      <xdr:colOff>171450</xdr:colOff>
      <xdr:row>46</xdr:row>
      <xdr:rowOff>142875</xdr:rowOff>
    </xdr:to>
    <xdr:sp>
      <xdr:nvSpPr>
        <xdr:cNvPr id="84" name="AutoShape 256"/>
        <xdr:cNvSpPr>
          <a:spLocks/>
        </xdr:cNvSpPr>
      </xdr:nvSpPr>
      <xdr:spPr>
        <a:xfrm rot="10800000" flipH="1">
          <a:off x="8753475" y="74771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47</xdr:row>
      <xdr:rowOff>19050</xdr:rowOff>
    </xdr:from>
    <xdr:to>
      <xdr:col>36</xdr:col>
      <xdr:colOff>28575</xdr:colOff>
      <xdr:row>47</xdr:row>
      <xdr:rowOff>133350</xdr:rowOff>
    </xdr:to>
    <xdr:sp>
      <xdr:nvSpPr>
        <xdr:cNvPr id="85" name="AutoShape 257"/>
        <xdr:cNvSpPr>
          <a:spLocks/>
        </xdr:cNvSpPr>
      </xdr:nvSpPr>
      <xdr:spPr>
        <a:xfrm rot="10800000" flipH="1">
          <a:off x="8791575" y="76295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171450</xdr:colOff>
      <xdr:row>46</xdr:row>
      <xdr:rowOff>28575</xdr:rowOff>
    </xdr:from>
    <xdr:to>
      <xdr:col>37</xdr:col>
      <xdr:colOff>133350</xdr:colOff>
      <xdr:row>46</xdr:row>
      <xdr:rowOff>142875</xdr:rowOff>
    </xdr:to>
    <xdr:sp>
      <xdr:nvSpPr>
        <xdr:cNvPr id="86" name="AutoShape 258"/>
        <xdr:cNvSpPr>
          <a:spLocks/>
        </xdr:cNvSpPr>
      </xdr:nvSpPr>
      <xdr:spPr>
        <a:xfrm rot="10800000" flipH="1">
          <a:off x="9077325" y="74771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47</xdr:row>
      <xdr:rowOff>19050</xdr:rowOff>
    </xdr:from>
    <xdr:to>
      <xdr:col>37</xdr:col>
      <xdr:colOff>171450</xdr:colOff>
      <xdr:row>47</xdr:row>
      <xdr:rowOff>133350</xdr:rowOff>
    </xdr:to>
    <xdr:sp>
      <xdr:nvSpPr>
        <xdr:cNvPr id="87" name="AutoShape 259"/>
        <xdr:cNvSpPr>
          <a:spLocks/>
        </xdr:cNvSpPr>
      </xdr:nvSpPr>
      <xdr:spPr>
        <a:xfrm rot="10800000" flipH="1">
          <a:off x="9115425" y="76295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28575</xdr:rowOff>
    </xdr:from>
    <xdr:to>
      <xdr:col>38</xdr:col>
      <xdr:colOff>142875</xdr:colOff>
      <xdr:row>46</xdr:row>
      <xdr:rowOff>142875</xdr:rowOff>
    </xdr:to>
    <xdr:sp>
      <xdr:nvSpPr>
        <xdr:cNvPr id="88" name="AutoShape 262"/>
        <xdr:cNvSpPr>
          <a:spLocks/>
        </xdr:cNvSpPr>
      </xdr:nvSpPr>
      <xdr:spPr>
        <a:xfrm rot="10800000" flipH="1">
          <a:off x="9267825" y="74771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47</xdr:row>
      <xdr:rowOff>19050</xdr:rowOff>
    </xdr:from>
    <xdr:to>
      <xdr:col>38</xdr:col>
      <xdr:colOff>171450</xdr:colOff>
      <xdr:row>47</xdr:row>
      <xdr:rowOff>133350</xdr:rowOff>
    </xdr:to>
    <xdr:sp>
      <xdr:nvSpPr>
        <xdr:cNvPr id="89" name="AutoShape 263"/>
        <xdr:cNvSpPr>
          <a:spLocks/>
        </xdr:cNvSpPr>
      </xdr:nvSpPr>
      <xdr:spPr>
        <a:xfrm rot="10800000" flipH="1">
          <a:off x="9296400" y="76295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46</xdr:row>
      <xdr:rowOff>28575</xdr:rowOff>
    </xdr:from>
    <xdr:to>
      <xdr:col>40</xdr:col>
      <xdr:colOff>47625</xdr:colOff>
      <xdr:row>46</xdr:row>
      <xdr:rowOff>142875</xdr:rowOff>
    </xdr:to>
    <xdr:sp>
      <xdr:nvSpPr>
        <xdr:cNvPr id="90" name="AutoShape 264"/>
        <xdr:cNvSpPr>
          <a:spLocks/>
        </xdr:cNvSpPr>
      </xdr:nvSpPr>
      <xdr:spPr>
        <a:xfrm rot="10800000" flipH="1">
          <a:off x="9534525" y="74771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47</xdr:row>
      <xdr:rowOff>19050</xdr:rowOff>
    </xdr:from>
    <xdr:to>
      <xdr:col>40</xdr:col>
      <xdr:colOff>85725</xdr:colOff>
      <xdr:row>47</xdr:row>
      <xdr:rowOff>133350</xdr:rowOff>
    </xdr:to>
    <xdr:sp>
      <xdr:nvSpPr>
        <xdr:cNvPr id="91" name="AutoShape 265"/>
        <xdr:cNvSpPr>
          <a:spLocks/>
        </xdr:cNvSpPr>
      </xdr:nvSpPr>
      <xdr:spPr>
        <a:xfrm rot="10800000" flipH="1">
          <a:off x="9572625" y="76295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46</xdr:row>
      <xdr:rowOff>28575</xdr:rowOff>
    </xdr:from>
    <xdr:to>
      <xdr:col>41</xdr:col>
      <xdr:colOff>114300</xdr:colOff>
      <xdr:row>46</xdr:row>
      <xdr:rowOff>142875</xdr:rowOff>
    </xdr:to>
    <xdr:sp>
      <xdr:nvSpPr>
        <xdr:cNvPr id="92" name="AutoShape 266"/>
        <xdr:cNvSpPr>
          <a:spLocks/>
        </xdr:cNvSpPr>
      </xdr:nvSpPr>
      <xdr:spPr>
        <a:xfrm rot="10800000" flipH="1">
          <a:off x="9782175" y="74771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47</xdr:row>
      <xdr:rowOff>19050</xdr:rowOff>
    </xdr:from>
    <xdr:to>
      <xdr:col>41</xdr:col>
      <xdr:colOff>142875</xdr:colOff>
      <xdr:row>47</xdr:row>
      <xdr:rowOff>133350</xdr:rowOff>
    </xdr:to>
    <xdr:sp>
      <xdr:nvSpPr>
        <xdr:cNvPr id="93" name="AutoShape 267"/>
        <xdr:cNvSpPr>
          <a:spLocks/>
        </xdr:cNvSpPr>
      </xdr:nvSpPr>
      <xdr:spPr>
        <a:xfrm rot="10800000" flipH="1">
          <a:off x="9810750" y="76295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46</xdr:row>
      <xdr:rowOff>28575</xdr:rowOff>
    </xdr:from>
    <xdr:to>
      <xdr:col>42</xdr:col>
      <xdr:colOff>152400</xdr:colOff>
      <xdr:row>46</xdr:row>
      <xdr:rowOff>142875</xdr:rowOff>
    </xdr:to>
    <xdr:sp>
      <xdr:nvSpPr>
        <xdr:cNvPr id="94" name="AutoShape 268"/>
        <xdr:cNvSpPr>
          <a:spLocks/>
        </xdr:cNvSpPr>
      </xdr:nvSpPr>
      <xdr:spPr>
        <a:xfrm rot="10800000" flipH="1">
          <a:off x="10001250" y="74771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47</xdr:row>
      <xdr:rowOff>19050</xdr:rowOff>
    </xdr:from>
    <xdr:to>
      <xdr:col>43</xdr:col>
      <xdr:colOff>9525</xdr:colOff>
      <xdr:row>47</xdr:row>
      <xdr:rowOff>133350</xdr:rowOff>
    </xdr:to>
    <xdr:sp>
      <xdr:nvSpPr>
        <xdr:cNvPr id="95" name="AutoShape 269"/>
        <xdr:cNvSpPr>
          <a:spLocks/>
        </xdr:cNvSpPr>
      </xdr:nvSpPr>
      <xdr:spPr>
        <a:xfrm rot="10800000" flipH="1">
          <a:off x="10039350" y="76295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142875</xdr:colOff>
      <xdr:row>46</xdr:row>
      <xdr:rowOff>28575</xdr:rowOff>
    </xdr:from>
    <xdr:to>
      <xdr:col>44</xdr:col>
      <xdr:colOff>104775</xdr:colOff>
      <xdr:row>46</xdr:row>
      <xdr:rowOff>142875</xdr:rowOff>
    </xdr:to>
    <xdr:sp>
      <xdr:nvSpPr>
        <xdr:cNvPr id="96" name="AutoShape 270"/>
        <xdr:cNvSpPr>
          <a:spLocks/>
        </xdr:cNvSpPr>
      </xdr:nvSpPr>
      <xdr:spPr>
        <a:xfrm rot="10800000" flipH="1">
          <a:off x="10315575" y="74771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19050</xdr:rowOff>
    </xdr:from>
    <xdr:to>
      <xdr:col>44</xdr:col>
      <xdr:colOff>142875</xdr:colOff>
      <xdr:row>47</xdr:row>
      <xdr:rowOff>133350</xdr:rowOff>
    </xdr:to>
    <xdr:sp>
      <xdr:nvSpPr>
        <xdr:cNvPr id="97" name="AutoShape 271"/>
        <xdr:cNvSpPr>
          <a:spLocks/>
        </xdr:cNvSpPr>
      </xdr:nvSpPr>
      <xdr:spPr>
        <a:xfrm rot="10800000" flipH="1">
          <a:off x="10353675" y="76295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46</xdr:row>
      <xdr:rowOff>28575</xdr:rowOff>
    </xdr:from>
    <xdr:to>
      <xdr:col>45</xdr:col>
      <xdr:colOff>142875</xdr:colOff>
      <xdr:row>46</xdr:row>
      <xdr:rowOff>142875</xdr:rowOff>
    </xdr:to>
    <xdr:sp>
      <xdr:nvSpPr>
        <xdr:cNvPr id="98" name="AutoShape 272"/>
        <xdr:cNvSpPr>
          <a:spLocks/>
        </xdr:cNvSpPr>
      </xdr:nvSpPr>
      <xdr:spPr>
        <a:xfrm rot="10800000" flipH="1">
          <a:off x="10534650" y="74771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</xdr:colOff>
      <xdr:row>47</xdr:row>
      <xdr:rowOff>19050</xdr:rowOff>
    </xdr:from>
    <xdr:to>
      <xdr:col>46</xdr:col>
      <xdr:colOff>0</xdr:colOff>
      <xdr:row>47</xdr:row>
      <xdr:rowOff>133350</xdr:rowOff>
    </xdr:to>
    <xdr:sp>
      <xdr:nvSpPr>
        <xdr:cNvPr id="99" name="AutoShape 273"/>
        <xdr:cNvSpPr>
          <a:spLocks/>
        </xdr:cNvSpPr>
      </xdr:nvSpPr>
      <xdr:spPr>
        <a:xfrm rot="10800000" flipH="1">
          <a:off x="10572750" y="762952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85725</xdr:colOff>
      <xdr:row>54</xdr:row>
      <xdr:rowOff>85725</xdr:rowOff>
    </xdr:from>
    <xdr:to>
      <xdr:col>39</xdr:col>
      <xdr:colOff>123825</xdr:colOff>
      <xdr:row>54</xdr:row>
      <xdr:rowOff>85725</xdr:rowOff>
    </xdr:to>
    <xdr:sp>
      <xdr:nvSpPr>
        <xdr:cNvPr id="100" name="Line 277"/>
        <xdr:cNvSpPr>
          <a:spLocks/>
        </xdr:cNvSpPr>
      </xdr:nvSpPr>
      <xdr:spPr>
        <a:xfrm>
          <a:off x="9353550" y="8829675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54</xdr:row>
      <xdr:rowOff>85725</xdr:rowOff>
    </xdr:from>
    <xdr:to>
      <xdr:col>40</xdr:col>
      <xdr:colOff>114300</xdr:colOff>
      <xdr:row>54</xdr:row>
      <xdr:rowOff>85725</xdr:rowOff>
    </xdr:to>
    <xdr:sp>
      <xdr:nvSpPr>
        <xdr:cNvPr id="101" name="Line 278"/>
        <xdr:cNvSpPr>
          <a:spLocks/>
        </xdr:cNvSpPr>
      </xdr:nvSpPr>
      <xdr:spPr>
        <a:xfrm>
          <a:off x="9629775" y="88296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95250</xdr:rowOff>
    </xdr:from>
    <xdr:to>
      <xdr:col>2</xdr:col>
      <xdr:colOff>0</xdr:colOff>
      <xdr:row>49</xdr:row>
      <xdr:rowOff>95250</xdr:rowOff>
    </xdr:to>
    <xdr:sp>
      <xdr:nvSpPr>
        <xdr:cNvPr id="102" name="Line 280"/>
        <xdr:cNvSpPr>
          <a:spLocks/>
        </xdr:cNvSpPr>
      </xdr:nvSpPr>
      <xdr:spPr>
        <a:xfrm>
          <a:off x="2752725" y="80295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85725</xdr:rowOff>
    </xdr:from>
    <xdr:to>
      <xdr:col>2</xdr:col>
      <xdr:colOff>0</xdr:colOff>
      <xdr:row>50</xdr:row>
      <xdr:rowOff>85725</xdr:rowOff>
    </xdr:to>
    <xdr:sp>
      <xdr:nvSpPr>
        <xdr:cNvPr id="103" name="Line 281"/>
        <xdr:cNvSpPr>
          <a:spLocks/>
        </xdr:cNvSpPr>
      </xdr:nvSpPr>
      <xdr:spPr>
        <a:xfrm>
          <a:off x="2752725" y="8181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123825</xdr:rowOff>
    </xdr:from>
    <xdr:to>
      <xdr:col>2</xdr:col>
      <xdr:colOff>0</xdr:colOff>
      <xdr:row>51</xdr:row>
      <xdr:rowOff>114300</xdr:rowOff>
    </xdr:to>
    <xdr:sp>
      <xdr:nvSpPr>
        <xdr:cNvPr id="104" name="TextBox 284"/>
        <xdr:cNvSpPr txBox="1">
          <a:spLocks noChangeArrowheads="1"/>
        </xdr:cNvSpPr>
      </xdr:nvSpPr>
      <xdr:spPr>
        <a:xfrm>
          <a:off x="2752725" y="8220075"/>
          <a:ext cx="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24</xdr:col>
      <xdr:colOff>142875</xdr:colOff>
      <xdr:row>52</xdr:row>
      <xdr:rowOff>95250</xdr:rowOff>
    </xdr:from>
    <xdr:to>
      <xdr:col>28</xdr:col>
      <xdr:colOff>9525</xdr:colOff>
      <xdr:row>52</xdr:row>
      <xdr:rowOff>95250</xdr:rowOff>
    </xdr:to>
    <xdr:sp>
      <xdr:nvSpPr>
        <xdr:cNvPr id="105" name="Line 288"/>
        <xdr:cNvSpPr>
          <a:spLocks/>
        </xdr:cNvSpPr>
      </xdr:nvSpPr>
      <xdr:spPr>
        <a:xfrm>
          <a:off x="6877050" y="8515350"/>
          <a:ext cx="5905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19</xdr:row>
      <xdr:rowOff>38100</xdr:rowOff>
    </xdr:from>
    <xdr:to>
      <xdr:col>42</xdr:col>
      <xdr:colOff>114300</xdr:colOff>
      <xdr:row>19</xdr:row>
      <xdr:rowOff>152400</xdr:rowOff>
    </xdr:to>
    <xdr:sp>
      <xdr:nvSpPr>
        <xdr:cNvPr id="106" name="AutoShape 296"/>
        <xdr:cNvSpPr>
          <a:spLocks/>
        </xdr:cNvSpPr>
      </xdr:nvSpPr>
      <xdr:spPr>
        <a:xfrm rot="10800000" flipH="1">
          <a:off x="9963150" y="31146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104775</xdr:rowOff>
    </xdr:from>
    <xdr:to>
      <xdr:col>2</xdr:col>
      <xdr:colOff>0</xdr:colOff>
      <xdr:row>11</xdr:row>
      <xdr:rowOff>104775</xdr:rowOff>
    </xdr:to>
    <xdr:sp>
      <xdr:nvSpPr>
        <xdr:cNvPr id="107" name="Line 301"/>
        <xdr:cNvSpPr>
          <a:spLocks/>
        </xdr:cNvSpPr>
      </xdr:nvSpPr>
      <xdr:spPr>
        <a:xfrm>
          <a:off x="2752725" y="1885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48</xdr:row>
      <xdr:rowOff>0</xdr:rowOff>
    </xdr:from>
    <xdr:to>
      <xdr:col>32</xdr:col>
      <xdr:colOff>47625</xdr:colOff>
      <xdr:row>48</xdr:row>
      <xdr:rowOff>152400</xdr:rowOff>
    </xdr:to>
    <xdr:sp>
      <xdr:nvSpPr>
        <xdr:cNvPr id="108" name="AutoShape 321"/>
        <xdr:cNvSpPr>
          <a:spLocks/>
        </xdr:cNvSpPr>
      </xdr:nvSpPr>
      <xdr:spPr>
        <a:xfrm>
          <a:off x="8124825" y="77724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95250</xdr:rowOff>
    </xdr:from>
    <xdr:to>
      <xdr:col>33</xdr:col>
      <xdr:colOff>0</xdr:colOff>
      <xdr:row>15</xdr:row>
      <xdr:rowOff>95250</xdr:rowOff>
    </xdr:to>
    <xdr:sp>
      <xdr:nvSpPr>
        <xdr:cNvPr id="109" name="Line 323"/>
        <xdr:cNvSpPr>
          <a:spLocks/>
        </xdr:cNvSpPr>
      </xdr:nvSpPr>
      <xdr:spPr>
        <a:xfrm>
          <a:off x="5467350" y="2524125"/>
          <a:ext cx="28956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0</xdr:rowOff>
    </xdr:from>
    <xdr:to>
      <xdr:col>15</xdr:col>
      <xdr:colOff>95250</xdr:colOff>
      <xdr:row>22</xdr:row>
      <xdr:rowOff>152400</xdr:rowOff>
    </xdr:to>
    <xdr:sp>
      <xdr:nvSpPr>
        <xdr:cNvPr id="110" name="AutoShape 324"/>
        <xdr:cNvSpPr>
          <a:spLocks/>
        </xdr:cNvSpPr>
      </xdr:nvSpPr>
      <xdr:spPr>
        <a:xfrm>
          <a:off x="5095875" y="356235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22</xdr:row>
      <xdr:rowOff>0</xdr:rowOff>
    </xdr:from>
    <xdr:to>
      <xdr:col>18</xdr:col>
      <xdr:colOff>57150</xdr:colOff>
      <xdr:row>22</xdr:row>
      <xdr:rowOff>152400</xdr:rowOff>
    </xdr:to>
    <xdr:sp>
      <xdr:nvSpPr>
        <xdr:cNvPr id="111" name="AutoShape 325"/>
        <xdr:cNvSpPr>
          <a:spLocks/>
        </xdr:cNvSpPr>
      </xdr:nvSpPr>
      <xdr:spPr>
        <a:xfrm>
          <a:off x="5600700" y="356235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33</xdr:row>
      <xdr:rowOff>9525</xdr:rowOff>
    </xdr:from>
    <xdr:to>
      <xdr:col>24</xdr:col>
      <xdr:colOff>152400</xdr:colOff>
      <xdr:row>34</xdr:row>
      <xdr:rowOff>0</xdr:rowOff>
    </xdr:to>
    <xdr:sp>
      <xdr:nvSpPr>
        <xdr:cNvPr id="112" name="AutoShape 326"/>
        <xdr:cNvSpPr>
          <a:spLocks/>
        </xdr:cNvSpPr>
      </xdr:nvSpPr>
      <xdr:spPr>
        <a:xfrm>
          <a:off x="6781800" y="535305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33</xdr:row>
      <xdr:rowOff>9525</xdr:rowOff>
    </xdr:from>
    <xdr:to>
      <xdr:col>28</xdr:col>
      <xdr:colOff>142875</xdr:colOff>
      <xdr:row>34</xdr:row>
      <xdr:rowOff>0</xdr:rowOff>
    </xdr:to>
    <xdr:sp>
      <xdr:nvSpPr>
        <xdr:cNvPr id="113" name="AutoShape 327"/>
        <xdr:cNvSpPr>
          <a:spLocks/>
        </xdr:cNvSpPr>
      </xdr:nvSpPr>
      <xdr:spPr>
        <a:xfrm>
          <a:off x="7496175" y="535305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29</xdr:row>
      <xdr:rowOff>85725</xdr:rowOff>
    </xdr:from>
    <xdr:to>
      <xdr:col>23</xdr:col>
      <xdr:colOff>171450</xdr:colOff>
      <xdr:row>29</xdr:row>
      <xdr:rowOff>85725</xdr:rowOff>
    </xdr:to>
    <xdr:sp>
      <xdr:nvSpPr>
        <xdr:cNvPr id="114" name="Line 328"/>
        <xdr:cNvSpPr>
          <a:spLocks/>
        </xdr:cNvSpPr>
      </xdr:nvSpPr>
      <xdr:spPr>
        <a:xfrm>
          <a:off x="4933950" y="4781550"/>
          <a:ext cx="1790700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58</xdr:row>
      <xdr:rowOff>85725</xdr:rowOff>
    </xdr:from>
    <xdr:to>
      <xdr:col>27</xdr:col>
      <xdr:colOff>57150</xdr:colOff>
      <xdr:row>58</xdr:row>
      <xdr:rowOff>85725</xdr:rowOff>
    </xdr:to>
    <xdr:sp>
      <xdr:nvSpPr>
        <xdr:cNvPr id="115" name="Line 329"/>
        <xdr:cNvSpPr>
          <a:spLocks/>
        </xdr:cNvSpPr>
      </xdr:nvSpPr>
      <xdr:spPr>
        <a:xfrm>
          <a:off x="6419850" y="9477375"/>
          <a:ext cx="914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50</xdr:row>
      <xdr:rowOff>85725</xdr:rowOff>
    </xdr:from>
    <xdr:to>
      <xdr:col>27</xdr:col>
      <xdr:colOff>9525</xdr:colOff>
      <xdr:row>50</xdr:row>
      <xdr:rowOff>85725</xdr:rowOff>
    </xdr:to>
    <xdr:sp>
      <xdr:nvSpPr>
        <xdr:cNvPr id="116" name="Line 330"/>
        <xdr:cNvSpPr>
          <a:spLocks/>
        </xdr:cNvSpPr>
      </xdr:nvSpPr>
      <xdr:spPr>
        <a:xfrm>
          <a:off x="6543675" y="818197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85725</xdr:rowOff>
    </xdr:from>
    <xdr:to>
      <xdr:col>27</xdr:col>
      <xdr:colOff>171450</xdr:colOff>
      <xdr:row>51</xdr:row>
      <xdr:rowOff>85725</xdr:rowOff>
    </xdr:to>
    <xdr:sp>
      <xdr:nvSpPr>
        <xdr:cNvPr id="117" name="Line 332"/>
        <xdr:cNvSpPr>
          <a:spLocks/>
        </xdr:cNvSpPr>
      </xdr:nvSpPr>
      <xdr:spPr>
        <a:xfrm>
          <a:off x="7277100" y="8343900"/>
          <a:ext cx="171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171450</xdr:colOff>
      <xdr:row>48</xdr:row>
      <xdr:rowOff>0</xdr:rowOff>
    </xdr:from>
    <xdr:to>
      <xdr:col>28</xdr:col>
      <xdr:colOff>95250</xdr:colOff>
      <xdr:row>48</xdr:row>
      <xdr:rowOff>152400</xdr:rowOff>
    </xdr:to>
    <xdr:sp>
      <xdr:nvSpPr>
        <xdr:cNvPr id="118" name="AutoShape 333"/>
        <xdr:cNvSpPr>
          <a:spLocks/>
        </xdr:cNvSpPr>
      </xdr:nvSpPr>
      <xdr:spPr>
        <a:xfrm>
          <a:off x="7448550" y="77724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</xdr:colOff>
      <xdr:row>59</xdr:row>
      <xdr:rowOff>85725</xdr:rowOff>
    </xdr:from>
    <xdr:to>
      <xdr:col>31</xdr:col>
      <xdr:colOff>38100</xdr:colOff>
      <xdr:row>59</xdr:row>
      <xdr:rowOff>85725</xdr:rowOff>
    </xdr:to>
    <xdr:sp>
      <xdr:nvSpPr>
        <xdr:cNvPr id="119" name="Line 336"/>
        <xdr:cNvSpPr>
          <a:spLocks/>
        </xdr:cNvSpPr>
      </xdr:nvSpPr>
      <xdr:spPr>
        <a:xfrm>
          <a:off x="7315200" y="9639300"/>
          <a:ext cx="723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60</xdr:row>
      <xdr:rowOff>85725</xdr:rowOff>
    </xdr:from>
    <xdr:to>
      <xdr:col>34</xdr:col>
      <xdr:colOff>19050</xdr:colOff>
      <xdr:row>60</xdr:row>
      <xdr:rowOff>85725</xdr:rowOff>
    </xdr:to>
    <xdr:sp>
      <xdr:nvSpPr>
        <xdr:cNvPr id="120" name="Line 337"/>
        <xdr:cNvSpPr>
          <a:spLocks/>
        </xdr:cNvSpPr>
      </xdr:nvSpPr>
      <xdr:spPr>
        <a:xfrm>
          <a:off x="8029575" y="9801225"/>
          <a:ext cx="533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61</xdr:row>
      <xdr:rowOff>85725</xdr:rowOff>
    </xdr:from>
    <xdr:to>
      <xdr:col>34</xdr:col>
      <xdr:colOff>28575</xdr:colOff>
      <xdr:row>61</xdr:row>
      <xdr:rowOff>85725</xdr:rowOff>
    </xdr:to>
    <xdr:sp>
      <xdr:nvSpPr>
        <xdr:cNvPr id="121" name="Line 338"/>
        <xdr:cNvSpPr>
          <a:spLocks/>
        </xdr:cNvSpPr>
      </xdr:nvSpPr>
      <xdr:spPr>
        <a:xfrm>
          <a:off x="7505700" y="9963150"/>
          <a:ext cx="106680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56</xdr:row>
      <xdr:rowOff>0</xdr:rowOff>
    </xdr:from>
    <xdr:to>
      <xdr:col>34</xdr:col>
      <xdr:colOff>66675</xdr:colOff>
      <xdr:row>57</xdr:row>
      <xdr:rowOff>0</xdr:rowOff>
    </xdr:to>
    <xdr:sp>
      <xdr:nvSpPr>
        <xdr:cNvPr id="122" name="AutoShape 339"/>
        <xdr:cNvSpPr>
          <a:spLocks/>
        </xdr:cNvSpPr>
      </xdr:nvSpPr>
      <xdr:spPr>
        <a:xfrm>
          <a:off x="8524875" y="906780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0</xdr:rowOff>
    </xdr:from>
    <xdr:to>
      <xdr:col>35</xdr:col>
      <xdr:colOff>85725</xdr:colOff>
      <xdr:row>57</xdr:row>
      <xdr:rowOff>0</xdr:rowOff>
    </xdr:to>
    <xdr:sp>
      <xdr:nvSpPr>
        <xdr:cNvPr id="123" name="AutoShape 340"/>
        <xdr:cNvSpPr>
          <a:spLocks/>
        </xdr:cNvSpPr>
      </xdr:nvSpPr>
      <xdr:spPr>
        <a:xfrm>
          <a:off x="8724900" y="906780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9525</xdr:rowOff>
    </xdr:from>
    <xdr:to>
      <xdr:col>14</xdr:col>
      <xdr:colOff>0</xdr:colOff>
      <xdr:row>29</xdr:row>
      <xdr:rowOff>142875</xdr:rowOff>
    </xdr:to>
    <xdr:sp>
      <xdr:nvSpPr>
        <xdr:cNvPr id="124" name="Line 352"/>
        <xdr:cNvSpPr>
          <a:spLocks/>
        </xdr:cNvSpPr>
      </xdr:nvSpPr>
      <xdr:spPr>
        <a:xfrm>
          <a:off x="4924425" y="4705350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9525</xdr:rowOff>
    </xdr:from>
    <xdr:to>
      <xdr:col>16</xdr:col>
      <xdr:colOff>0</xdr:colOff>
      <xdr:row>29</xdr:row>
      <xdr:rowOff>142875</xdr:rowOff>
    </xdr:to>
    <xdr:sp>
      <xdr:nvSpPr>
        <xdr:cNvPr id="125" name="Line 353"/>
        <xdr:cNvSpPr>
          <a:spLocks/>
        </xdr:cNvSpPr>
      </xdr:nvSpPr>
      <xdr:spPr>
        <a:xfrm>
          <a:off x="5286375" y="4705350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85725</xdr:rowOff>
    </xdr:from>
    <xdr:to>
      <xdr:col>7</xdr:col>
      <xdr:colOff>28575</xdr:colOff>
      <xdr:row>33</xdr:row>
      <xdr:rowOff>85725</xdr:rowOff>
    </xdr:to>
    <xdr:sp>
      <xdr:nvSpPr>
        <xdr:cNvPr id="126" name="Line 363"/>
        <xdr:cNvSpPr>
          <a:spLocks/>
        </xdr:cNvSpPr>
      </xdr:nvSpPr>
      <xdr:spPr>
        <a:xfrm>
          <a:off x="2943225" y="5429250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19</xdr:row>
      <xdr:rowOff>28575</xdr:rowOff>
    </xdr:from>
    <xdr:to>
      <xdr:col>15</xdr:col>
      <xdr:colOff>114300</xdr:colOff>
      <xdr:row>19</xdr:row>
      <xdr:rowOff>142875</xdr:rowOff>
    </xdr:to>
    <xdr:sp>
      <xdr:nvSpPr>
        <xdr:cNvPr id="127" name="AutoShape 364"/>
        <xdr:cNvSpPr>
          <a:spLocks/>
        </xdr:cNvSpPr>
      </xdr:nvSpPr>
      <xdr:spPr>
        <a:xfrm rot="10800000" flipH="1">
          <a:off x="5076825" y="31051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104775</xdr:colOff>
      <xdr:row>44</xdr:row>
      <xdr:rowOff>66675</xdr:rowOff>
    </xdr:from>
    <xdr:to>
      <xdr:col>48</xdr:col>
      <xdr:colOff>19050</xdr:colOff>
      <xdr:row>44</xdr:row>
      <xdr:rowOff>66675</xdr:rowOff>
    </xdr:to>
    <xdr:sp>
      <xdr:nvSpPr>
        <xdr:cNvPr id="128" name="Line 367"/>
        <xdr:cNvSpPr>
          <a:spLocks/>
        </xdr:cNvSpPr>
      </xdr:nvSpPr>
      <xdr:spPr>
        <a:xfrm>
          <a:off x="10639425" y="7191375"/>
          <a:ext cx="457200" cy="0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85725</xdr:colOff>
      <xdr:row>29</xdr:row>
      <xdr:rowOff>142875</xdr:rowOff>
    </xdr:from>
    <xdr:to>
      <xdr:col>42</xdr:col>
      <xdr:colOff>123825</xdr:colOff>
      <xdr:row>44</xdr:row>
      <xdr:rowOff>57150</xdr:rowOff>
    </xdr:to>
    <xdr:sp>
      <xdr:nvSpPr>
        <xdr:cNvPr id="129" name="Line 368"/>
        <xdr:cNvSpPr>
          <a:spLocks/>
        </xdr:cNvSpPr>
      </xdr:nvSpPr>
      <xdr:spPr>
        <a:xfrm flipH="1" flipV="1">
          <a:off x="10077450" y="4838700"/>
          <a:ext cx="38100" cy="23431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27</xdr:row>
      <xdr:rowOff>114300</xdr:rowOff>
    </xdr:from>
    <xdr:to>
      <xdr:col>45</xdr:col>
      <xdr:colOff>95250</xdr:colOff>
      <xdr:row>44</xdr:row>
      <xdr:rowOff>28575</xdr:rowOff>
    </xdr:to>
    <xdr:sp>
      <xdr:nvSpPr>
        <xdr:cNvPr id="130" name="Line 369"/>
        <xdr:cNvSpPr>
          <a:spLocks/>
        </xdr:cNvSpPr>
      </xdr:nvSpPr>
      <xdr:spPr>
        <a:xfrm flipH="1" flipV="1">
          <a:off x="10610850" y="4486275"/>
          <a:ext cx="19050" cy="2667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26</xdr:row>
      <xdr:rowOff>123825</xdr:rowOff>
    </xdr:from>
    <xdr:to>
      <xdr:col>48</xdr:col>
      <xdr:colOff>104775</xdr:colOff>
      <xdr:row>44</xdr:row>
      <xdr:rowOff>57150</xdr:rowOff>
    </xdr:to>
    <xdr:sp>
      <xdr:nvSpPr>
        <xdr:cNvPr id="131" name="Line 370"/>
        <xdr:cNvSpPr>
          <a:spLocks/>
        </xdr:cNvSpPr>
      </xdr:nvSpPr>
      <xdr:spPr>
        <a:xfrm flipH="1" flipV="1">
          <a:off x="11163300" y="4333875"/>
          <a:ext cx="19050" cy="28479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53</xdr:row>
      <xdr:rowOff>152400</xdr:rowOff>
    </xdr:from>
    <xdr:to>
      <xdr:col>39</xdr:col>
      <xdr:colOff>28575</xdr:colOff>
      <xdr:row>55</xdr:row>
      <xdr:rowOff>0</xdr:rowOff>
    </xdr:to>
    <xdr:sp>
      <xdr:nvSpPr>
        <xdr:cNvPr id="132" name="Line 372"/>
        <xdr:cNvSpPr>
          <a:spLocks/>
        </xdr:cNvSpPr>
      </xdr:nvSpPr>
      <xdr:spPr>
        <a:xfrm>
          <a:off x="9477375" y="8734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66675</xdr:colOff>
      <xdr:row>54</xdr:row>
      <xdr:rowOff>85725</xdr:rowOff>
    </xdr:from>
    <xdr:to>
      <xdr:col>42</xdr:col>
      <xdr:colOff>0</xdr:colOff>
      <xdr:row>54</xdr:row>
      <xdr:rowOff>85725</xdr:rowOff>
    </xdr:to>
    <xdr:sp>
      <xdr:nvSpPr>
        <xdr:cNvPr id="133" name="Line 373"/>
        <xdr:cNvSpPr>
          <a:spLocks/>
        </xdr:cNvSpPr>
      </xdr:nvSpPr>
      <xdr:spPr>
        <a:xfrm>
          <a:off x="9877425" y="88296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54</xdr:row>
      <xdr:rowOff>85725</xdr:rowOff>
    </xdr:from>
    <xdr:to>
      <xdr:col>44</xdr:col>
      <xdr:colOff>142875</xdr:colOff>
      <xdr:row>54</xdr:row>
      <xdr:rowOff>85725</xdr:rowOff>
    </xdr:to>
    <xdr:sp>
      <xdr:nvSpPr>
        <xdr:cNvPr id="134" name="Line 374"/>
        <xdr:cNvSpPr>
          <a:spLocks/>
        </xdr:cNvSpPr>
      </xdr:nvSpPr>
      <xdr:spPr>
        <a:xfrm>
          <a:off x="10382250" y="88296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123825</xdr:colOff>
      <xdr:row>54</xdr:row>
      <xdr:rowOff>85725</xdr:rowOff>
    </xdr:from>
    <xdr:to>
      <xdr:col>46</xdr:col>
      <xdr:colOff>57150</xdr:colOff>
      <xdr:row>54</xdr:row>
      <xdr:rowOff>85725</xdr:rowOff>
    </xdr:to>
    <xdr:sp>
      <xdr:nvSpPr>
        <xdr:cNvPr id="135" name="Line 375"/>
        <xdr:cNvSpPr>
          <a:spLocks/>
        </xdr:cNvSpPr>
      </xdr:nvSpPr>
      <xdr:spPr>
        <a:xfrm>
          <a:off x="10658475" y="88296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85725</xdr:rowOff>
    </xdr:from>
    <xdr:to>
      <xdr:col>11</xdr:col>
      <xdr:colOff>0</xdr:colOff>
      <xdr:row>25</xdr:row>
      <xdr:rowOff>85725</xdr:rowOff>
    </xdr:to>
    <xdr:sp>
      <xdr:nvSpPr>
        <xdr:cNvPr id="136" name="Line 387"/>
        <xdr:cNvSpPr>
          <a:spLocks/>
        </xdr:cNvSpPr>
      </xdr:nvSpPr>
      <xdr:spPr>
        <a:xfrm>
          <a:off x="4029075" y="4133850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85725</xdr:rowOff>
    </xdr:from>
    <xdr:to>
      <xdr:col>14</xdr:col>
      <xdr:colOff>9525</xdr:colOff>
      <xdr:row>26</xdr:row>
      <xdr:rowOff>85725</xdr:rowOff>
    </xdr:to>
    <xdr:sp>
      <xdr:nvSpPr>
        <xdr:cNvPr id="137" name="Line 389"/>
        <xdr:cNvSpPr>
          <a:spLocks/>
        </xdr:cNvSpPr>
      </xdr:nvSpPr>
      <xdr:spPr>
        <a:xfrm>
          <a:off x="4391025" y="4295775"/>
          <a:ext cx="542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27</xdr:row>
      <xdr:rowOff>85725</xdr:rowOff>
    </xdr:from>
    <xdr:to>
      <xdr:col>14</xdr:col>
      <xdr:colOff>19050</xdr:colOff>
      <xdr:row>27</xdr:row>
      <xdr:rowOff>85725</xdr:rowOff>
    </xdr:to>
    <xdr:sp>
      <xdr:nvSpPr>
        <xdr:cNvPr id="138" name="Line 390"/>
        <xdr:cNvSpPr>
          <a:spLocks/>
        </xdr:cNvSpPr>
      </xdr:nvSpPr>
      <xdr:spPr>
        <a:xfrm>
          <a:off x="4086225" y="4457700"/>
          <a:ext cx="857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95250</xdr:rowOff>
    </xdr:from>
    <xdr:to>
      <xdr:col>8</xdr:col>
      <xdr:colOff>171450</xdr:colOff>
      <xdr:row>23</xdr:row>
      <xdr:rowOff>95250</xdr:rowOff>
    </xdr:to>
    <xdr:sp>
      <xdr:nvSpPr>
        <xdr:cNvPr id="139" name="Line 391"/>
        <xdr:cNvSpPr>
          <a:spLocks/>
        </xdr:cNvSpPr>
      </xdr:nvSpPr>
      <xdr:spPr>
        <a:xfrm>
          <a:off x="3657600" y="381952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9525</xdr:rowOff>
    </xdr:from>
    <xdr:to>
      <xdr:col>10</xdr:col>
      <xdr:colOff>66675</xdr:colOff>
      <xdr:row>22</xdr:row>
      <xdr:rowOff>0</xdr:rowOff>
    </xdr:to>
    <xdr:sp>
      <xdr:nvSpPr>
        <xdr:cNvPr id="140" name="AutoShape 392"/>
        <xdr:cNvSpPr>
          <a:spLocks/>
        </xdr:cNvSpPr>
      </xdr:nvSpPr>
      <xdr:spPr>
        <a:xfrm>
          <a:off x="4162425" y="340995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21</xdr:row>
      <xdr:rowOff>9525</xdr:rowOff>
    </xdr:from>
    <xdr:to>
      <xdr:col>12</xdr:col>
      <xdr:colOff>133350</xdr:colOff>
      <xdr:row>22</xdr:row>
      <xdr:rowOff>0</xdr:rowOff>
    </xdr:to>
    <xdr:sp>
      <xdr:nvSpPr>
        <xdr:cNvPr id="141" name="AutoShape 393"/>
        <xdr:cNvSpPr>
          <a:spLocks/>
        </xdr:cNvSpPr>
      </xdr:nvSpPr>
      <xdr:spPr>
        <a:xfrm>
          <a:off x="4591050" y="340995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28</xdr:row>
      <xdr:rowOff>85725</xdr:rowOff>
    </xdr:from>
    <xdr:to>
      <xdr:col>14</xdr:col>
      <xdr:colOff>85725</xdr:colOff>
      <xdr:row>28</xdr:row>
      <xdr:rowOff>85725</xdr:rowOff>
    </xdr:to>
    <xdr:sp>
      <xdr:nvSpPr>
        <xdr:cNvPr id="142" name="Line 394"/>
        <xdr:cNvSpPr>
          <a:spLocks/>
        </xdr:cNvSpPr>
      </xdr:nvSpPr>
      <xdr:spPr>
        <a:xfrm>
          <a:off x="4476750" y="4619625"/>
          <a:ext cx="533400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30</xdr:row>
      <xdr:rowOff>85725</xdr:rowOff>
    </xdr:from>
    <xdr:to>
      <xdr:col>28</xdr:col>
      <xdr:colOff>171450</xdr:colOff>
      <xdr:row>30</xdr:row>
      <xdr:rowOff>95250</xdr:rowOff>
    </xdr:to>
    <xdr:sp>
      <xdr:nvSpPr>
        <xdr:cNvPr id="143" name="Line 395"/>
        <xdr:cNvSpPr>
          <a:spLocks/>
        </xdr:cNvSpPr>
      </xdr:nvSpPr>
      <xdr:spPr>
        <a:xfrm flipV="1">
          <a:off x="5838825" y="4943475"/>
          <a:ext cx="1790700" cy="9525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28575</xdr:rowOff>
    </xdr:from>
    <xdr:to>
      <xdr:col>19</xdr:col>
      <xdr:colOff>0</xdr:colOff>
      <xdr:row>31</xdr:row>
      <xdr:rowOff>0</xdr:rowOff>
    </xdr:to>
    <xdr:sp>
      <xdr:nvSpPr>
        <xdr:cNvPr id="144" name="Line 396"/>
        <xdr:cNvSpPr>
          <a:spLocks/>
        </xdr:cNvSpPr>
      </xdr:nvSpPr>
      <xdr:spPr>
        <a:xfrm>
          <a:off x="5829300" y="488632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28575</xdr:rowOff>
    </xdr:from>
    <xdr:to>
      <xdr:col>21</xdr:col>
      <xdr:colOff>0</xdr:colOff>
      <xdr:row>31</xdr:row>
      <xdr:rowOff>0</xdr:rowOff>
    </xdr:to>
    <xdr:sp>
      <xdr:nvSpPr>
        <xdr:cNvPr id="145" name="Line 397"/>
        <xdr:cNvSpPr>
          <a:spLocks/>
        </xdr:cNvSpPr>
      </xdr:nvSpPr>
      <xdr:spPr>
        <a:xfrm>
          <a:off x="6191250" y="488632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26</xdr:row>
      <xdr:rowOff>95250</xdr:rowOff>
    </xdr:from>
    <xdr:to>
      <xdr:col>22</xdr:col>
      <xdr:colOff>66675</xdr:colOff>
      <xdr:row>27</xdr:row>
      <xdr:rowOff>123825</xdr:rowOff>
    </xdr:to>
    <xdr:sp>
      <xdr:nvSpPr>
        <xdr:cNvPr id="146" name="TextBox 398"/>
        <xdr:cNvSpPr txBox="1">
          <a:spLocks noChangeArrowheads="1"/>
        </xdr:cNvSpPr>
      </xdr:nvSpPr>
      <xdr:spPr>
        <a:xfrm>
          <a:off x="6038850" y="43053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Procmt</a:t>
          </a:r>
        </a:p>
      </xdr:txBody>
    </xdr:sp>
    <xdr:clientData/>
  </xdr:twoCellAnchor>
  <xdr:twoCellAnchor>
    <xdr:from>
      <xdr:col>18</xdr:col>
      <xdr:colOff>171450</xdr:colOff>
      <xdr:row>38</xdr:row>
      <xdr:rowOff>85725</xdr:rowOff>
    </xdr:from>
    <xdr:to>
      <xdr:col>22</xdr:col>
      <xdr:colOff>9525</xdr:colOff>
      <xdr:row>38</xdr:row>
      <xdr:rowOff>85725</xdr:rowOff>
    </xdr:to>
    <xdr:sp>
      <xdr:nvSpPr>
        <xdr:cNvPr id="147" name="Line 402"/>
        <xdr:cNvSpPr>
          <a:spLocks/>
        </xdr:cNvSpPr>
      </xdr:nvSpPr>
      <xdr:spPr>
        <a:xfrm>
          <a:off x="5819775" y="6238875"/>
          <a:ext cx="5619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38</xdr:row>
      <xdr:rowOff>85725</xdr:rowOff>
    </xdr:from>
    <xdr:to>
      <xdr:col>19</xdr:col>
      <xdr:colOff>28575</xdr:colOff>
      <xdr:row>38</xdr:row>
      <xdr:rowOff>85725</xdr:rowOff>
    </xdr:to>
    <xdr:sp>
      <xdr:nvSpPr>
        <xdr:cNvPr id="148" name="Line 403"/>
        <xdr:cNvSpPr>
          <a:spLocks/>
        </xdr:cNvSpPr>
      </xdr:nvSpPr>
      <xdr:spPr>
        <a:xfrm>
          <a:off x="5114925" y="623887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41</xdr:row>
      <xdr:rowOff>76200</xdr:rowOff>
    </xdr:from>
    <xdr:to>
      <xdr:col>34</xdr:col>
      <xdr:colOff>0</xdr:colOff>
      <xdr:row>41</xdr:row>
      <xdr:rowOff>76200</xdr:rowOff>
    </xdr:to>
    <xdr:sp>
      <xdr:nvSpPr>
        <xdr:cNvPr id="149" name="Line 404"/>
        <xdr:cNvSpPr>
          <a:spLocks/>
        </xdr:cNvSpPr>
      </xdr:nvSpPr>
      <xdr:spPr>
        <a:xfrm flipV="1">
          <a:off x="7667625" y="6715125"/>
          <a:ext cx="876300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53</xdr:row>
      <xdr:rowOff>76200</xdr:rowOff>
    </xdr:from>
    <xdr:to>
      <xdr:col>35</xdr:col>
      <xdr:colOff>57150</xdr:colOff>
      <xdr:row>53</xdr:row>
      <xdr:rowOff>76200</xdr:rowOff>
    </xdr:to>
    <xdr:sp>
      <xdr:nvSpPr>
        <xdr:cNvPr id="150" name="Line 405"/>
        <xdr:cNvSpPr>
          <a:spLocks/>
        </xdr:cNvSpPr>
      </xdr:nvSpPr>
      <xdr:spPr>
        <a:xfrm flipV="1">
          <a:off x="8220075" y="8658225"/>
          <a:ext cx="561975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133350</xdr:colOff>
      <xdr:row>44</xdr:row>
      <xdr:rowOff>85725</xdr:rowOff>
    </xdr:from>
    <xdr:to>
      <xdr:col>41</xdr:col>
      <xdr:colOff>9525</xdr:colOff>
      <xdr:row>44</xdr:row>
      <xdr:rowOff>85725</xdr:rowOff>
    </xdr:to>
    <xdr:sp>
      <xdr:nvSpPr>
        <xdr:cNvPr id="151" name="Line 406"/>
        <xdr:cNvSpPr>
          <a:spLocks/>
        </xdr:cNvSpPr>
      </xdr:nvSpPr>
      <xdr:spPr>
        <a:xfrm>
          <a:off x="9582150" y="7210425"/>
          <a:ext cx="238125" cy="0"/>
        </a:xfrm>
        <a:prstGeom prst="lin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44</xdr:row>
      <xdr:rowOff>66675</xdr:rowOff>
    </xdr:from>
    <xdr:to>
      <xdr:col>41</xdr:col>
      <xdr:colOff>9525</xdr:colOff>
      <xdr:row>63</xdr:row>
      <xdr:rowOff>66675</xdr:rowOff>
    </xdr:to>
    <xdr:sp>
      <xdr:nvSpPr>
        <xdr:cNvPr id="152" name="Line 407"/>
        <xdr:cNvSpPr>
          <a:spLocks/>
        </xdr:cNvSpPr>
      </xdr:nvSpPr>
      <xdr:spPr>
        <a:xfrm flipH="1" flipV="1">
          <a:off x="9820275" y="7191375"/>
          <a:ext cx="0" cy="30765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44</xdr:row>
      <xdr:rowOff>85725</xdr:rowOff>
    </xdr:from>
    <xdr:to>
      <xdr:col>44</xdr:col>
      <xdr:colOff>66675</xdr:colOff>
      <xdr:row>44</xdr:row>
      <xdr:rowOff>85725</xdr:rowOff>
    </xdr:to>
    <xdr:sp>
      <xdr:nvSpPr>
        <xdr:cNvPr id="153" name="Line 408"/>
        <xdr:cNvSpPr>
          <a:spLocks/>
        </xdr:cNvSpPr>
      </xdr:nvSpPr>
      <xdr:spPr>
        <a:xfrm>
          <a:off x="10144125" y="7210425"/>
          <a:ext cx="2762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43</xdr:row>
      <xdr:rowOff>38100</xdr:rowOff>
    </xdr:from>
    <xdr:to>
      <xdr:col>59</xdr:col>
      <xdr:colOff>400050</xdr:colOff>
      <xdr:row>47</xdr:row>
      <xdr:rowOff>114300</xdr:rowOff>
    </xdr:to>
    <xdr:sp>
      <xdr:nvSpPr>
        <xdr:cNvPr id="154" name="TextBox 413"/>
        <xdr:cNvSpPr txBox="1">
          <a:spLocks noChangeArrowheads="1"/>
        </xdr:cNvSpPr>
      </xdr:nvSpPr>
      <xdr:spPr>
        <a:xfrm>
          <a:off x="12992100" y="7000875"/>
          <a:ext cx="1800225" cy="7239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FPA schedules 
not up to date</a:t>
          </a:r>
        </a:p>
      </xdr:txBody>
    </xdr:sp>
    <xdr:clientData/>
  </xdr:twoCellAnchor>
  <xdr:twoCellAnchor>
    <xdr:from>
      <xdr:col>30</xdr:col>
      <xdr:colOff>104775</xdr:colOff>
      <xdr:row>24</xdr:row>
      <xdr:rowOff>0</xdr:rowOff>
    </xdr:from>
    <xdr:to>
      <xdr:col>55</xdr:col>
      <xdr:colOff>171450</xdr:colOff>
      <xdr:row>66</xdr:row>
      <xdr:rowOff>0</xdr:rowOff>
    </xdr:to>
    <xdr:sp>
      <xdr:nvSpPr>
        <xdr:cNvPr id="155" name="Polygon 414"/>
        <xdr:cNvSpPr>
          <a:spLocks/>
        </xdr:cNvSpPr>
      </xdr:nvSpPr>
      <xdr:spPr>
        <a:xfrm>
          <a:off x="7924800" y="3886200"/>
          <a:ext cx="4591050" cy="6800850"/>
        </a:xfrm>
        <a:custGeom>
          <a:pathLst>
            <a:path h="714" w="482">
              <a:moveTo>
                <a:pt x="443" y="28"/>
              </a:moveTo>
              <a:cubicBezTo>
                <a:pt x="438" y="20"/>
                <a:pt x="424" y="19"/>
                <a:pt x="415" y="19"/>
              </a:cubicBezTo>
              <a:cubicBezTo>
                <a:pt x="389" y="18"/>
                <a:pt x="363" y="18"/>
                <a:pt x="337" y="18"/>
              </a:cubicBezTo>
              <a:cubicBezTo>
                <a:pt x="322" y="17"/>
                <a:pt x="309" y="16"/>
                <a:pt x="295" y="15"/>
              </a:cubicBezTo>
              <a:cubicBezTo>
                <a:pt x="236" y="0"/>
                <a:pt x="150" y="8"/>
                <a:pt x="104" y="8"/>
              </a:cubicBezTo>
              <a:cubicBezTo>
                <a:pt x="95" y="7"/>
                <a:pt x="88" y="6"/>
                <a:pt x="79" y="5"/>
              </a:cubicBezTo>
              <a:cubicBezTo>
                <a:pt x="74" y="5"/>
                <a:pt x="68" y="6"/>
                <a:pt x="63" y="6"/>
              </a:cubicBezTo>
              <a:cubicBezTo>
                <a:pt x="48" y="6"/>
                <a:pt x="32" y="6"/>
                <a:pt x="17" y="7"/>
              </a:cubicBezTo>
              <a:cubicBezTo>
                <a:pt x="9" y="7"/>
                <a:pt x="0" y="25"/>
                <a:pt x="0" y="25"/>
              </a:cubicBezTo>
              <a:cubicBezTo>
                <a:pt x="1" y="48"/>
                <a:pt x="8" y="66"/>
                <a:pt x="18" y="86"/>
              </a:cubicBezTo>
              <a:cubicBezTo>
                <a:pt x="21" y="91"/>
                <a:pt x="24" y="97"/>
                <a:pt x="26" y="102"/>
              </a:cubicBezTo>
              <a:cubicBezTo>
                <a:pt x="28" y="106"/>
                <a:pt x="32" y="114"/>
                <a:pt x="32" y="114"/>
              </a:cubicBezTo>
              <a:cubicBezTo>
                <a:pt x="33" y="119"/>
                <a:pt x="36" y="121"/>
                <a:pt x="39" y="125"/>
              </a:cubicBezTo>
              <a:cubicBezTo>
                <a:pt x="40" y="130"/>
                <a:pt x="42" y="133"/>
                <a:pt x="46" y="137"/>
              </a:cubicBezTo>
              <a:cubicBezTo>
                <a:pt x="49" y="146"/>
                <a:pt x="57" y="157"/>
                <a:pt x="63" y="163"/>
              </a:cubicBezTo>
              <a:cubicBezTo>
                <a:pt x="64" y="167"/>
                <a:pt x="67" y="171"/>
                <a:pt x="70" y="174"/>
              </a:cubicBezTo>
              <a:cubicBezTo>
                <a:pt x="73" y="184"/>
                <a:pt x="82" y="192"/>
                <a:pt x="85" y="202"/>
              </a:cubicBezTo>
              <a:cubicBezTo>
                <a:pt x="88" y="212"/>
                <a:pt x="93" y="224"/>
                <a:pt x="99" y="233"/>
              </a:cubicBezTo>
              <a:cubicBezTo>
                <a:pt x="100" y="238"/>
                <a:pt x="101" y="242"/>
                <a:pt x="104" y="246"/>
              </a:cubicBezTo>
              <a:cubicBezTo>
                <a:pt x="105" y="253"/>
                <a:pt x="108" y="266"/>
                <a:pt x="108" y="266"/>
              </a:cubicBezTo>
              <a:cubicBezTo>
                <a:pt x="107" y="283"/>
                <a:pt x="107" y="312"/>
                <a:pt x="94" y="325"/>
              </a:cubicBezTo>
              <a:cubicBezTo>
                <a:pt x="93" y="329"/>
                <a:pt x="91" y="331"/>
                <a:pt x="88" y="333"/>
              </a:cubicBezTo>
              <a:cubicBezTo>
                <a:pt x="84" y="340"/>
                <a:pt x="77" y="345"/>
                <a:pt x="71" y="351"/>
              </a:cubicBezTo>
              <a:cubicBezTo>
                <a:pt x="68" y="354"/>
                <a:pt x="63" y="360"/>
                <a:pt x="63" y="360"/>
              </a:cubicBezTo>
              <a:cubicBezTo>
                <a:pt x="61" y="367"/>
                <a:pt x="60" y="364"/>
                <a:pt x="54" y="368"/>
              </a:cubicBezTo>
              <a:cubicBezTo>
                <a:pt x="52" y="369"/>
                <a:pt x="48" y="372"/>
                <a:pt x="48" y="372"/>
              </a:cubicBezTo>
              <a:cubicBezTo>
                <a:pt x="47" y="374"/>
                <a:pt x="45" y="376"/>
                <a:pt x="44" y="378"/>
              </a:cubicBezTo>
              <a:cubicBezTo>
                <a:pt x="42" y="388"/>
                <a:pt x="55" y="413"/>
                <a:pt x="65" y="416"/>
              </a:cubicBezTo>
              <a:cubicBezTo>
                <a:pt x="75" y="426"/>
                <a:pt x="82" y="438"/>
                <a:pt x="96" y="442"/>
              </a:cubicBezTo>
              <a:cubicBezTo>
                <a:pt x="102" y="444"/>
                <a:pt x="103" y="445"/>
                <a:pt x="108" y="449"/>
              </a:cubicBezTo>
              <a:cubicBezTo>
                <a:pt x="110" y="450"/>
                <a:pt x="114" y="453"/>
                <a:pt x="114" y="453"/>
              </a:cubicBezTo>
              <a:cubicBezTo>
                <a:pt x="121" y="463"/>
                <a:pt x="128" y="474"/>
                <a:pt x="135" y="484"/>
              </a:cubicBezTo>
              <a:cubicBezTo>
                <a:pt x="136" y="488"/>
                <a:pt x="137" y="491"/>
                <a:pt x="139" y="494"/>
              </a:cubicBezTo>
              <a:cubicBezTo>
                <a:pt x="141" y="509"/>
                <a:pt x="139" y="530"/>
                <a:pt x="134" y="545"/>
              </a:cubicBezTo>
              <a:cubicBezTo>
                <a:pt x="132" y="562"/>
                <a:pt x="125" y="587"/>
                <a:pt x="110" y="597"/>
              </a:cubicBezTo>
              <a:cubicBezTo>
                <a:pt x="107" y="606"/>
                <a:pt x="98" y="615"/>
                <a:pt x="93" y="623"/>
              </a:cubicBezTo>
              <a:cubicBezTo>
                <a:pt x="90" y="627"/>
                <a:pt x="90" y="634"/>
                <a:pt x="88" y="639"/>
              </a:cubicBezTo>
              <a:cubicBezTo>
                <a:pt x="85" y="668"/>
                <a:pt x="98" y="688"/>
                <a:pt x="127" y="691"/>
              </a:cubicBezTo>
              <a:cubicBezTo>
                <a:pt x="142" y="695"/>
                <a:pt x="160" y="694"/>
                <a:pt x="175" y="694"/>
              </a:cubicBezTo>
              <a:cubicBezTo>
                <a:pt x="190" y="697"/>
                <a:pt x="204" y="705"/>
                <a:pt x="218" y="707"/>
              </a:cubicBezTo>
              <a:cubicBezTo>
                <a:pt x="237" y="710"/>
                <a:pt x="255" y="709"/>
                <a:pt x="274" y="710"/>
              </a:cubicBezTo>
              <a:cubicBezTo>
                <a:pt x="285" y="711"/>
                <a:pt x="294" y="711"/>
                <a:pt x="304" y="714"/>
              </a:cubicBezTo>
              <a:cubicBezTo>
                <a:pt x="314" y="711"/>
                <a:pt x="329" y="711"/>
                <a:pt x="340" y="710"/>
              </a:cubicBezTo>
              <a:cubicBezTo>
                <a:pt x="350" y="711"/>
                <a:pt x="361" y="710"/>
                <a:pt x="372" y="709"/>
              </a:cubicBezTo>
              <a:cubicBezTo>
                <a:pt x="378" y="708"/>
                <a:pt x="385" y="709"/>
                <a:pt x="390" y="706"/>
              </a:cubicBezTo>
              <a:cubicBezTo>
                <a:pt x="401" y="700"/>
                <a:pt x="412" y="693"/>
                <a:pt x="424" y="689"/>
              </a:cubicBezTo>
              <a:cubicBezTo>
                <a:pt x="427" y="686"/>
                <a:pt x="430" y="685"/>
                <a:pt x="433" y="683"/>
              </a:cubicBezTo>
              <a:cubicBezTo>
                <a:pt x="437" y="677"/>
                <a:pt x="440" y="670"/>
                <a:pt x="447" y="666"/>
              </a:cubicBezTo>
              <a:cubicBezTo>
                <a:pt x="450" y="662"/>
                <a:pt x="454" y="661"/>
                <a:pt x="457" y="657"/>
              </a:cubicBezTo>
              <a:cubicBezTo>
                <a:pt x="462" y="650"/>
                <a:pt x="463" y="644"/>
                <a:pt x="467" y="637"/>
              </a:cubicBezTo>
              <a:cubicBezTo>
                <a:pt x="469" y="622"/>
                <a:pt x="473" y="607"/>
                <a:pt x="474" y="591"/>
              </a:cubicBezTo>
              <a:cubicBezTo>
                <a:pt x="473" y="586"/>
                <a:pt x="474" y="584"/>
                <a:pt x="473" y="579"/>
              </a:cubicBezTo>
              <a:cubicBezTo>
                <a:pt x="471" y="554"/>
                <a:pt x="473" y="529"/>
                <a:pt x="477" y="504"/>
              </a:cubicBezTo>
              <a:cubicBezTo>
                <a:pt x="478" y="492"/>
                <a:pt x="479" y="480"/>
                <a:pt x="481" y="468"/>
              </a:cubicBezTo>
              <a:cubicBezTo>
                <a:pt x="480" y="426"/>
                <a:pt x="482" y="381"/>
                <a:pt x="472" y="340"/>
              </a:cubicBezTo>
              <a:cubicBezTo>
                <a:pt x="471" y="334"/>
                <a:pt x="470" y="330"/>
                <a:pt x="469" y="324"/>
              </a:cubicBezTo>
              <a:cubicBezTo>
                <a:pt x="468" y="318"/>
                <a:pt x="468" y="312"/>
                <a:pt x="466" y="306"/>
              </a:cubicBezTo>
              <a:cubicBezTo>
                <a:pt x="465" y="297"/>
                <a:pt x="466" y="285"/>
                <a:pt x="463" y="276"/>
              </a:cubicBezTo>
              <a:cubicBezTo>
                <a:pt x="462" y="266"/>
                <a:pt x="461" y="257"/>
                <a:pt x="459" y="247"/>
              </a:cubicBezTo>
              <a:cubicBezTo>
                <a:pt x="456" y="223"/>
                <a:pt x="458" y="198"/>
                <a:pt x="452" y="174"/>
              </a:cubicBezTo>
              <a:cubicBezTo>
                <a:pt x="451" y="158"/>
                <a:pt x="452" y="140"/>
                <a:pt x="447" y="125"/>
              </a:cubicBezTo>
              <a:cubicBezTo>
                <a:pt x="445" y="102"/>
                <a:pt x="442" y="74"/>
                <a:pt x="431" y="53"/>
              </a:cubicBezTo>
              <a:cubicBezTo>
                <a:pt x="428" y="48"/>
                <a:pt x="426" y="37"/>
                <a:pt x="420" y="34"/>
              </a:cubicBezTo>
              <a:cubicBezTo>
                <a:pt x="406" y="26"/>
                <a:pt x="387" y="29"/>
                <a:pt x="373" y="29"/>
              </a:cubicBezTo>
              <a:cubicBezTo>
                <a:pt x="358" y="34"/>
                <a:pt x="334" y="27"/>
                <a:pt x="319" y="22"/>
              </a:cubicBezTo>
              <a:cubicBezTo>
                <a:pt x="314" y="20"/>
                <a:pt x="309" y="19"/>
                <a:pt x="304" y="18"/>
              </a:cubicBezTo>
              <a:cubicBezTo>
                <a:pt x="301" y="17"/>
                <a:pt x="295" y="16"/>
                <a:pt x="295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133350</xdr:colOff>
      <xdr:row>45</xdr:row>
      <xdr:rowOff>85725</xdr:rowOff>
    </xdr:from>
    <xdr:to>
      <xdr:col>56</xdr:col>
      <xdr:colOff>400050</xdr:colOff>
      <xdr:row>46</xdr:row>
      <xdr:rowOff>66675</xdr:rowOff>
    </xdr:to>
    <xdr:sp>
      <xdr:nvSpPr>
        <xdr:cNvPr id="156" name="Line 415"/>
        <xdr:cNvSpPr>
          <a:spLocks/>
        </xdr:cNvSpPr>
      </xdr:nvSpPr>
      <xdr:spPr>
        <a:xfrm flipV="1">
          <a:off x="12477750" y="7372350"/>
          <a:ext cx="485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@,%20C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75" zoomScaleNormal="75" workbookViewId="0" topLeftCell="A19">
      <selection activeCell="U50" sqref="U50"/>
    </sheetView>
  </sheetViews>
  <sheetFormatPr defaultColWidth="9.140625" defaultRowHeight="12.75"/>
  <cols>
    <col min="1" max="1" width="3.57421875" style="0" customWidth="1"/>
    <col min="2" max="2" width="34.57421875" style="0" customWidth="1"/>
    <col min="3" max="3" width="7.7109375" style="0" customWidth="1"/>
    <col min="4" max="4" width="5.140625" style="0" customWidth="1"/>
    <col min="5" max="5" width="7.8515625" style="0" customWidth="1"/>
    <col min="6" max="6" width="6.7109375" style="0" customWidth="1"/>
    <col min="7" max="7" width="9.421875" style="0" bestFit="1" customWidth="1"/>
    <col min="8" max="8" width="39.8515625" style="0" customWidth="1"/>
    <col min="9" max="9" width="7.421875" style="0" customWidth="1"/>
    <col min="10" max="10" width="5.28125" style="93" customWidth="1"/>
    <col min="11" max="11" width="4.7109375" style="0" customWidth="1"/>
    <col min="12" max="12" width="8.00390625" style="0" customWidth="1"/>
    <col min="13" max="13" width="7.28125" style="3" customWidth="1"/>
    <col min="17" max="17" width="10.28125" style="0" bestFit="1" customWidth="1"/>
  </cols>
  <sheetData>
    <row r="1" spans="2:12" ht="12.75">
      <c r="B1" s="4" t="s">
        <v>146</v>
      </c>
      <c r="C1" s="3"/>
      <c r="D1" s="3"/>
      <c r="H1" s="64" t="s">
        <v>67</v>
      </c>
      <c r="I1" s="3">
        <v>81</v>
      </c>
      <c r="L1" s="6"/>
    </row>
    <row r="2" spans="3:12" ht="12.75">
      <c r="C2" s="65" t="s">
        <v>68</v>
      </c>
      <c r="D2" s="3"/>
      <c r="F2" s="3"/>
      <c r="I2" s="3" t="s">
        <v>0</v>
      </c>
      <c r="L2" s="6"/>
    </row>
    <row r="3" spans="1:13" ht="12.75">
      <c r="A3" s="65"/>
      <c r="B3" s="65"/>
      <c r="C3" s="65" t="s">
        <v>69</v>
      </c>
      <c r="D3" s="65" t="s">
        <v>70</v>
      </c>
      <c r="E3" s="65" t="s">
        <v>68</v>
      </c>
      <c r="F3" s="65"/>
      <c r="G3" s="65" t="s">
        <v>71</v>
      </c>
      <c r="H3" s="3"/>
      <c r="I3" s="66" t="s">
        <v>72</v>
      </c>
      <c r="L3" s="6"/>
      <c r="M3" s="3" t="s">
        <v>192</v>
      </c>
    </row>
    <row r="4" spans="1:18" ht="13.5" thickBot="1">
      <c r="A4" s="50" t="s">
        <v>0</v>
      </c>
      <c r="B4" s="50" t="s">
        <v>73</v>
      </c>
      <c r="C4" s="50" t="s">
        <v>74</v>
      </c>
      <c r="D4" s="50" t="s">
        <v>75</v>
      </c>
      <c r="E4" s="50" t="s">
        <v>76</v>
      </c>
      <c r="F4" s="50" t="s">
        <v>77</v>
      </c>
      <c r="G4" s="50" t="s">
        <v>76</v>
      </c>
      <c r="H4" s="50" t="s">
        <v>27</v>
      </c>
      <c r="I4" s="50" t="s">
        <v>78</v>
      </c>
      <c r="L4" s="116" t="s">
        <v>190</v>
      </c>
      <c r="M4" s="51" t="s">
        <v>191</v>
      </c>
      <c r="N4" t="s">
        <v>229</v>
      </c>
      <c r="O4" t="s">
        <v>230</v>
      </c>
      <c r="P4" t="s">
        <v>231</v>
      </c>
      <c r="Q4" t="s">
        <v>232</v>
      </c>
      <c r="R4" t="s">
        <v>233</v>
      </c>
    </row>
    <row r="5" spans="1:12" ht="12.75">
      <c r="A5" s="78" t="s">
        <v>96</v>
      </c>
      <c r="B5" s="79"/>
      <c r="C5" s="81"/>
      <c r="D5" s="65"/>
      <c r="E5" s="65"/>
      <c r="F5" s="65"/>
      <c r="G5" s="65"/>
      <c r="H5" s="65"/>
      <c r="I5" s="65"/>
      <c r="L5" s="6"/>
    </row>
    <row r="6" spans="2:13" ht="12.75">
      <c r="B6" t="s">
        <v>79</v>
      </c>
      <c r="C6" s="67">
        <v>290</v>
      </c>
      <c r="D6" s="3">
        <v>7</v>
      </c>
      <c r="E6" s="68">
        <f aca="true" t="shared" si="0" ref="E6:E11">C6*D6</f>
        <v>2030</v>
      </c>
      <c r="F6" s="3">
        <v>2</v>
      </c>
      <c r="G6" s="69">
        <f aca="true" t="shared" si="1" ref="G6:G15">E6*F6</f>
        <v>4060</v>
      </c>
      <c r="I6" s="77">
        <f aca="true" t="shared" si="2" ref="I6:I11">G6/rate</f>
        <v>50.123456790123456</v>
      </c>
      <c r="L6" s="6"/>
      <c r="M6" s="117"/>
    </row>
    <row r="7" spans="2:13" ht="12.75">
      <c r="B7" t="s">
        <v>80</v>
      </c>
      <c r="C7" s="67">
        <v>47</v>
      </c>
      <c r="D7" s="3">
        <v>15</v>
      </c>
      <c r="E7" s="68">
        <f t="shared" si="0"/>
        <v>705</v>
      </c>
      <c r="F7" s="3">
        <v>2</v>
      </c>
      <c r="G7" s="69">
        <f t="shared" si="1"/>
        <v>1410</v>
      </c>
      <c r="I7" s="77">
        <f t="shared" si="2"/>
        <v>17.40740740740741</v>
      </c>
      <c r="L7" s="6"/>
      <c r="M7" s="117"/>
    </row>
    <row r="8" spans="2:13" ht="12.75">
      <c r="B8" t="s">
        <v>81</v>
      </c>
      <c r="C8" s="67">
        <v>19</v>
      </c>
      <c r="D8" s="3">
        <v>15</v>
      </c>
      <c r="E8" s="68">
        <f t="shared" si="0"/>
        <v>285</v>
      </c>
      <c r="F8" s="3">
        <v>2</v>
      </c>
      <c r="G8" s="69">
        <f t="shared" si="1"/>
        <v>570</v>
      </c>
      <c r="I8" s="77">
        <f t="shared" si="2"/>
        <v>7.037037037037037</v>
      </c>
      <c r="L8" s="6"/>
      <c r="M8" s="117"/>
    </row>
    <row r="9" spans="2:13" ht="12.75">
      <c r="B9" t="s">
        <v>82</v>
      </c>
      <c r="C9" s="67">
        <v>115</v>
      </c>
      <c r="D9" s="3">
        <v>7</v>
      </c>
      <c r="E9" s="68">
        <f t="shared" si="0"/>
        <v>805</v>
      </c>
      <c r="F9" s="3">
        <v>2</v>
      </c>
      <c r="G9" s="69">
        <f t="shared" si="1"/>
        <v>1610</v>
      </c>
      <c r="I9" s="77">
        <f t="shared" si="2"/>
        <v>19.876543209876544</v>
      </c>
      <c r="L9" s="6"/>
      <c r="M9" s="117"/>
    </row>
    <row r="10" spans="2:13" ht="12.75">
      <c r="B10" t="s">
        <v>83</v>
      </c>
      <c r="C10" s="67">
        <v>46</v>
      </c>
      <c r="D10" s="3">
        <v>15</v>
      </c>
      <c r="E10" s="68">
        <f t="shared" si="0"/>
        <v>690</v>
      </c>
      <c r="F10" s="3">
        <v>1</v>
      </c>
      <c r="G10" s="69">
        <f t="shared" si="1"/>
        <v>690</v>
      </c>
      <c r="I10" s="77">
        <f t="shared" si="2"/>
        <v>8.518518518518519</v>
      </c>
      <c r="L10" s="6"/>
      <c r="M10" s="117"/>
    </row>
    <row r="11" spans="2:13" ht="12.75">
      <c r="B11" t="s">
        <v>180</v>
      </c>
      <c r="C11" s="67">
        <v>20</v>
      </c>
      <c r="D11" s="3">
        <v>30</v>
      </c>
      <c r="E11" s="68">
        <f t="shared" si="0"/>
        <v>600</v>
      </c>
      <c r="F11" s="3">
        <v>1</v>
      </c>
      <c r="G11" s="69">
        <f t="shared" si="1"/>
        <v>600</v>
      </c>
      <c r="I11" s="77">
        <f t="shared" si="2"/>
        <v>7.407407407407407</v>
      </c>
      <c r="L11" s="6"/>
      <c r="M11" s="117"/>
    </row>
    <row r="12" spans="2:13" ht="12.75">
      <c r="B12" t="s">
        <v>84</v>
      </c>
      <c r="C12" s="67" t="s">
        <v>0</v>
      </c>
      <c r="D12" s="3" t="s">
        <v>0</v>
      </c>
      <c r="E12" s="71">
        <v>210.48</v>
      </c>
      <c r="F12" s="3">
        <v>2</v>
      </c>
      <c r="G12" s="69">
        <f t="shared" si="1"/>
        <v>420.96</v>
      </c>
      <c r="H12" t="s">
        <v>85</v>
      </c>
      <c r="L12" s="6"/>
      <c r="M12" s="117"/>
    </row>
    <row r="13" spans="2:13" ht="12.75">
      <c r="B13" t="s">
        <v>86</v>
      </c>
      <c r="C13" s="67"/>
      <c r="D13" s="3"/>
      <c r="E13" s="69">
        <v>294</v>
      </c>
      <c r="F13" s="3">
        <v>1</v>
      </c>
      <c r="G13" s="69">
        <f t="shared" si="1"/>
        <v>294</v>
      </c>
      <c r="H13" t="s">
        <v>91</v>
      </c>
      <c r="L13" s="6"/>
      <c r="M13" s="118"/>
    </row>
    <row r="14" spans="2:13" ht="12.75">
      <c r="B14" t="s">
        <v>92</v>
      </c>
      <c r="C14" s="67"/>
      <c r="D14" s="3"/>
      <c r="E14" s="69">
        <v>322</v>
      </c>
      <c r="F14" s="3">
        <v>1</v>
      </c>
      <c r="G14" s="69">
        <f t="shared" si="1"/>
        <v>322</v>
      </c>
      <c r="H14" t="s">
        <v>93</v>
      </c>
      <c r="L14" s="6"/>
      <c r="M14" s="117"/>
    </row>
    <row r="15" spans="2:12" ht="12.75">
      <c r="B15" t="s">
        <v>87</v>
      </c>
      <c r="C15" s="67"/>
      <c r="D15" s="3"/>
      <c r="E15" s="69">
        <v>153.72</v>
      </c>
      <c r="F15" s="3">
        <v>1</v>
      </c>
      <c r="G15" s="69">
        <f t="shared" si="1"/>
        <v>153.72</v>
      </c>
      <c r="H15" t="s">
        <v>85</v>
      </c>
      <c r="L15" s="6"/>
    </row>
    <row r="16" spans="2:12" ht="12.75">
      <c r="B16" t="s">
        <v>94</v>
      </c>
      <c r="C16" s="67"/>
      <c r="D16" s="3"/>
      <c r="E16" s="69">
        <v>39.65</v>
      </c>
      <c r="F16" s="3">
        <v>1</v>
      </c>
      <c r="G16" s="69">
        <f>E16*F16</f>
        <v>39.65</v>
      </c>
      <c r="H16" t="s">
        <v>85</v>
      </c>
      <c r="L16" s="6"/>
    </row>
    <row r="17" spans="2:12" ht="12.75">
      <c r="B17" t="s">
        <v>88</v>
      </c>
      <c r="C17" s="67" t="s">
        <v>0</v>
      </c>
      <c r="D17" s="3" t="s">
        <v>0</v>
      </c>
      <c r="E17" s="72" t="s">
        <v>0</v>
      </c>
      <c r="F17" s="3"/>
      <c r="G17" s="69">
        <v>500</v>
      </c>
      <c r="L17" s="6"/>
    </row>
    <row r="18" spans="2:12" ht="12.75">
      <c r="B18" t="s">
        <v>89</v>
      </c>
      <c r="C18" s="67"/>
      <c r="D18" s="3"/>
      <c r="E18" s="72"/>
      <c r="F18" s="3"/>
      <c r="G18" s="69">
        <v>2720</v>
      </c>
      <c r="I18" s="70">
        <f>G18/rate</f>
        <v>33.58024691358025</v>
      </c>
      <c r="L18" s="6"/>
    </row>
    <row r="19" spans="2:17" ht="13.5" thickBot="1">
      <c r="B19" s="64" t="s">
        <v>108</v>
      </c>
      <c r="C19" s="3">
        <v>20</v>
      </c>
      <c r="D19" s="3"/>
      <c r="E19" s="72"/>
      <c r="F19" s="3"/>
      <c r="G19" s="110">
        <f>SUM(G6:G18)*C19/100</f>
        <v>2678.066</v>
      </c>
      <c r="I19" s="73">
        <f>G19/rate</f>
        <v>33.06254320987654</v>
      </c>
      <c r="L19" s="6"/>
      <c r="N19" s="69">
        <f>SUM(G12:G17)*1.37</f>
        <v>2370.5521000000003</v>
      </c>
      <c r="O19" s="69">
        <f>SUM(G6:G11,G18)</f>
        <v>11660</v>
      </c>
      <c r="P19">
        <v>2</v>
      </c>
      <c r="Q19" s="131">
        <f>SUM(N19:O19)*P19</f>
        <v>28061.1042</v>
      </c>
    </row>
    <row r="20" spans="2:12" ht="12.75">
      <c r="B20" s="16"/>
      <c r="C20" s="3"/>
      <c r="D20" s="3"/>
      <c r="E20" s="74"/>
      <c r="F20" s="3"/>
      <c r="G20" s="101">
        <f>SUM(G6:G19)</f>
        <v>16068.395999999997</v>
      </c>
      <c r="H20" s="16"/>
      <c r="I20" s="76">
        <f>SUM(I6:I19)</f>
        <v>177.01316049382714</v>
      </c>
      <c r="J20" s="92">
        <f>I20/40</f>
        <v>4.425329012345679</v>
      </c>
      <c r="K20" t="s">
        <v>90</v>
      </c>
      <c r="L20" s="6"/>
    </row>
    <row r="21" spans="1:13" ht="6.75" customHeight="1">
      <c r="A21" s="102"/>
      <c r="B21" s="102"/>
      <c r="C21" s="103"/>
      <c r="D21" s="103"/>
      <c r="E21" s="104"/>
      <c r="F21" s="103"/>
      <c r="G21" s="105"/>
      <c r="H21" s="106"/>
      <c r="I21" s="107"/>
      <c r="J21" s="108"/>
      <c r="K21" s="106"/>
      <c r="L21" s="113"/>
      <c r="M21" s="123"/>
    </row>
    <row r="22" spans="1:12" ht="12.75">
      <c r="A22" s="78" t="s">
        <v>139</v>
      </c>
      <c r="B22" s="80"/>
      <c r="L22" s="6"/>
    </row>
    <row r="23" spans="2:12" ht="12.75">
      <c r="B23" t="s">
        <v>147</v>
      </c>
      <c r="C23" s="67">
        <v>5000</v>
      </c>
      <c r="D23" s="3">
        <v>3</v>
      </c>
      <c r="E23" s="68">
        <f>C23*D23</f>
        <v>15000</v>
      </c>
      <c r="F23" s="3">
        <v>1</v>
      </c>
      <c r="G23" s="69">
        <f>E23*F23</f>
        <v>15000</v>
      </c>
      <c r="I23" s="77">
        <f>G23/rate</f>
        <v>185.1851851851852</v>
      </c>
      <c r="L23" s="6"/>
    </row>
    <row r="24" spans="2:12" ht="12.75">
      <c r="B24" t="s">
        <v>141</v>
      </c>
      <c r="C24" s="67">
        <v>3000</v>
      </c>
      <c r="D24" s="3">
        <v>3</v>
      </c>
      <c r="E24" s="68">
        <f>C24*D24</f>
        <v>9000</v>
      </c>
      <c r="F24" s="3">
        <v>1</v>
      </c>
      <c r="G24" s="69">
        <f>E24*F24</f>
        <v>9000</v>
      </c>
      <c r="I24" s="77">
        <f>G24/rate</f>
        <v>111.11111111111111</v>
      </c>
      <c r="L24" s="6"/>
    </row>
    <row r="25" spans="2:12" ht="12.75">
      <c r="B25" t="s">
        <v>84</v>
      </c>
      <c r="C25" s="67" t="s">
        <v>0</v>
      </c>
      <c r="D25" s="3" t="s">
        <v>0</v>
      </c>
      <c r="E25" s="71">
        <v>210.48</v>
      </c>
      <c r="F25" s="3">
        <v>1</v>
      </c>
      <c r="G25" s="69">
        <f>E25*F25</f>
        <v>210.48</v>
      </c>
      <c r="H25" t="s">
        <v>85</v>
      </c>
      <c r="L25" s="6"/>
    </row>
    <row r="26" spans="2:12" ht="12.75">
      <c r="B26" t="s">
        <v>137</v>
      </c>
      <c r="C26" s="3"/>
      <c r="D26" s="3"/>
      <c r="G26" s="69">
        <v>16000</v>
      </c>
      <c r="H26" t="s">
        <v>221</v>
      </c>
      <c r="I26" s="77">
        <f>G26/rate</f>
        <v>197.53086419753086</v>
      </c>
      <c r="L26" s="6"/>
    </row>
    <row r="27" spans="2:12" ht="12.75">
      <c r="B27" t="s">
        <v>140</v>
      </c>
      <c r="C27" s="67"/>
      <c r="D27" s="3"/>
      <c r="E27" s="72"/>
      <c r="F27" s="3"/>
      <c r="G27" s="69">
        <v>2000</v>
      </c>
      <c r="H27" t="s">
        <v>138</v>
      </c>
      <c r="L27" s="6"/>
    </row>
    <row r="28" spans="2:12" ht="12.75">
      <c r="B28" t="s">
        <v>88</v>
      </c>
      <c r="C28" s="67" t="s">
        <v>0</v>
      </c>
      <c r="D28" s="3" t="s">
        <v>0</v>
      </c>
      <c r="E28" s="72" t="s">
        <v>0</v>
      </c>
      <c r="F28" s="3"/>
      <c r="G28" s="69">
        <v>500</v>
      </c>
      <c r="L28" s="6"/>
    </row>
    <row r="29" spans="2:12" ht="12.75">
      <c r="B29" t="s">
        <v>89</v>
      </c>
      <c r="C29" s="67"/>
      <c r="D29" s="3"/>
      <c r="E29" s="72"/>
      <c r="F29" s="3"/>
      <c r="G29" s="69">
        <v>3400</v>
      </c>
      <c r="I29" s="70">
        <f>G29/rate</f>
        <v>41.97530864197531</v>
      </c>
      <c r="L29" s="6"/>
    </row>
    <row r="30" spans="2:12" ht="13.5" thickBot="1">
      <c r="B30" s="64" t="s">
        <v>108</v>
      </c>
      <c r="C30" s="3">
        <v>20</v>
      </c>
      <c r="D30" s="3"/>
      <c r="E30" s="72"/>
      <c r="F30" s="3"/>
      <c r="G30" s="110">
        <f>SUM(G23:G29)*C30/100</f>
        <v>9222.095999999998</v>
      </c>
      <c r="I30" s="86"/>
      <c r="L30" s="6"/>
    </row>
    <row r="31" spans="7:18" ht="12.75">
      <c r="G31" s="101">
        <f>SUM(G23:G30)</f>
        <v>55332.575999999994</v>
      </c>
      <c r="I31" s="84">
        <f>SUM(I23:I29)</f>
        <v>535.8024691358024</v>
      </c>
      <c r="J31" s="92">
        <f>I31/40</f>
        <v>13.39506172839506</v>
      </c>
      <c r="K31" t="s">
        <v>90</v>
      </c>
      <c r="L31" s="6"/>
      <c r="N31" s="69">
        <f>SUM(G25:G28)*1.37</f>
        <v>25633.357600000003</v>
      </c>
      <c r="O31" s="69">
        <f>SUM(G23:G24,G29)</f>
        <v>27400</v>
      </c>
      <c r="P31" s="132">
        <v>1</v>
      </c>
      <c r="Q31" s="131">
        <f>SUM(N31:O31)*P31</f>
        <v>53033.3576</v>
      </c>
      <c r="R31">
        <v>31889</v>
      </c>
    </row>
    <row r="32" spans="1:12" ht="12.75">
      <c r="A32" s="78" t="s">
        <v>97</v>
      </c>
      <c r="B32" s="80"/>
      <c r="L32" s="6"/>
    </row>
    <row r="33" spans="1:12" ht="12.75">
      <c r="A33" s="82"/>
      <c r="B33" s="83" t="s">
        <v>99</v>
      </c>
      <c r="C33" s="67">
        <v>300</v>
      </c>
      <c r="D33" s="3">
        <v>4</v>
      </c>
      <c r="E33" s="68">
        <f>C33*D33</f>
        <v>1200</v>
      </c>
      <c r="F33" s="3">
        <v>2</v>
      </c>
      <c r="G33" s="69">
        <f>E33*F33</f>
        <v>2400</v>
      </c>
      <c r="I33" s="77">
        <f>G33/rate</f>
        <v>29.62962962962963</v>
      </c>
      <c r="L33" s="6"/>
    </row>
    <row r="34" spans="2:12" ht="12.75">
      <c r="B34" t="s">
        <v>98</v>
      </c>
      <c r="C34" s="67" t="s">
        <v>0</v>
      </c>
      <c r="D34" s="3" t="s">
        <v>0</v>
      </c>
      <c r="E34" s="72" t="s">
        <v>0</v>
      </c>
      <c r="F34" s="3">
        <v>2</v>
      </c>
      <c r="G34" s="69">
        <v>1800</v>
      </c>
      <c r="I34" s="77">
        <f>G34/rate</f>
        <v>22.22222222222222</v>
      </c>
      <c r="L34" s="6"/>
    </row>
    <row r="35" spans="2:12" ht="12.75">
      <c r="B35" s="83" t="s">
        <v>105</v>
      </c>
      <c r="C35" s="67">
        <v>300</v>
      </c>
      <c r="D35" s="3">
        <v>7</v>
      </c>
      <c r="E35" s="68">
        <f>C35*D35</f>
        <v>2100</v>
      </c>
      <c r="F35" s="3">
        <v>1</v>
      </c>
      <c r="G35" s="69">
        <f aca="true" t="shared" si="3" ref="G35:G41">E35*F35</f>
        <v>2100</v>
      </c>
      <c r="I35" s="77">
        <f>G35/rate</f>
        <v>25.925925925925927</v>
      </c>
      <c r="L35" s="6"/>
    </row>
    <row r="36" spans="2:12" ht="12.75">
      <c r="B36" t="s">
        <v>100</v>
      </c>
      <c r="C36" s="67" t="s">
        <v>0</v>
      </c>
      <c r="D36" s="3" t="s">
        <v>0</v>
      </c>
      <c r="E36" s="71">
        <v>1500</v>
      </c>
      <c r="F36" s="3">
        <v>3</v>
      </c>
      <c r="G36" s="111">
        <f t="shared" si="3"/>
        <v>4500</v>
      </c>
      <c r="H36" t="s">
        <v>136</v>
      </c>
      <c r="L36" s="6"/>
    </row>
    <row r="37" spans="2:12" ht="12.75">
      <c r="B37" t="s">
        <v>101</v>
      </c>
      <c r="C37" s="67"/>
      <c r="D37" s="3"/>
      <c r="E37" s="71">
        <v>500</v>
      </c>
      <c r="F37" s="3">
        <v>3</v>
      </c>
      <c r="G37" s="111">
        <f t="shared" si="3"/>
        <v>1500</v>
      </c>
      <c r="L37" s="6"/>
    </row>
    <row r="38" spans="2:12" ht="12.75">
      <c r="B38" t="s">
        <v>102</v>
      </c>
      <c r="C38" s="67"/>
      <c r="D38" s="3"/>
      <c r="E38" s="71">
        <v>500</v>
      </c>
      <c r="F38" s="3">
        <v>3</v>
      </c>
      <c r="G38" s="111">
        <f t="shared" si="3"/>
        <v>1500</v>
      </c>
      <c r="H38" t="s">
        <v>135</v>
      </c>
      <c r="L38" s="6"/>
    </row>
    <row r="39" spans="2:12" ht="12.75">
      <c r="B39" t="s">
        <v>103</v>
      </c>
      <c r="D39" s="3"/>
      <c r="E39">
        <v>300</v>
      </c>
      <c r="F39" s="3">
        <v>3</v>
      </c>
      <c r="G39" s="112">
        <f t="shared" si="3"/>
        <v>900</v>
      </c>
      <c r="L39" s="6"/>
    </row>
    <row r="40" spans="2:13" ht="12.75">
      <c r="B40" t="s">
        <v>104</v>
      </c>
      <c r="D40" s="3"/>
      <c r="E40">
        <v>200</v>
      </c>
      <c r="F40" s="3">
        <v>3</v>
      </c>
      <c r="G40" s="112">
        <f t="shared" si="3"/>
        <v>600</v>
      </c>
      <c r="L40" s="114">
        <f>SUM(G36:G40)</f>
        <v>9000</v>
      </c>
      <c r="M40" s="119">
        <f>120*F74</f>
        <v>13800</v>
      </c>
    </row>
    <row r="41" spans="2:12" ht="12.75">
      <c r="B41" t="s">
        <v>143</v>
      </c>
      <c r="C41" s="67">
        <v>2100</v>
      </c>
      <c r="D41" s="3">
        <v>4</v>
      </c>
      <c r="E41" s="68">
        <f>C41*D41</f>
        <v>8400</v>
      </c>
      <c r="F41" s="3">
        <v>1</v>
      </c>
      <c r="G41" s="69">
        <f t="shared" si="3"/>
        <v>8400</v>
      </c>
      <c r="H41" t="s">
        <v>189</v>
      </c>
      <c r="I41" s="77">
        <f>G41/rate</f>
        <v>103.70370370370371</v>
      </c>
      <c r="L41" s="6"/>
    </row>
    <row r="42" spans="2:12" ht="12.75">
      <c r="B42" t="s">
        <v>107</v>
      </c>
      <c r="C42" s="67">
        <v>1600</v>
      </c>
      <c r="D42" s="3">
        <v>4</v>
      </c>
      <c r="E42" s="68">
        <f>C42*D42</f>
        <v>6400</v>
      </c>
      <c r="F42" s="3">
        <v>1</v>
      </c>
      <c r="G42" s="69">
        <f>E42*F42</f>
        <v>6400</v>
      </c>
      <c r="H42" t="s">
        <v>189</v>
      </c>
      <c r="I42" s="77">
        <f>G42/rate</f>
        <v>79.01234567901234</v>
      </c>
      <c r="L42" s="6"/>
    </row>
    <row r="43" spans="2:12" ht="12.75">
      <c r="B43" t="s">
        <v>144</v>
      </c>
      <c r="C43" s="67"/>
      <c r="D43" s="3">
        <v>950</v>
      </c>
      <c r="E43" s="68"/>
      <c r="F43" s="3">
        <v>8</v>
      </c>
      <c r="G43" s="69">
        <f>F43*D43</f>
        <v>7600</v>
      </c>
      <c r="H43" t="s">
        <v>145</v>
      </c>
      <c r="I43" s="77"/>
      <c r="L43" s="6"/>
    </row>
    <row r="44" spans="2:12" ht="12.75">
      <c r="B44" t="s">
        <v>106</v>
      </c>
      <c r="C44" s="67" t="s">
        <v>0</v>
      </c>
      <c r="D44" s="3" t="s">
        <v>0</v>
      </c>
      <c r="E44" s="72" t="s">
        <v>0</v>
      </c>
      <c r="F44" s="3" t="s">
        <v>0</v>
      </c>
      <c r="G44" s="69">
        <v>0</v>
      </c>
      <c r="H44" t="s">
        <v>142</v>
      </c>
      <c r="I44" s="77">
        <f>G44/rate</f>
        <v>0</v>
      </c>
      <c r="L44" s="6"/>
    </row>
    <row r="45" spans="2:12" ht="12.75">
      <c r="B45" t="s">
        <v>181</v>
      </c>
      <c r="C45" s="67" t="s">
        <v>0</v>
      </c>
      <c r="D45" s="3" t="s">
        <v>0</v>
      </c>
      <c r="E45" s="72" t="s">
        <v>0</v>
      </c>
      <c r="F45" s="3"/>
      <c r="G45" s="69">
        <v>1500</v>
      </c>
      <c r="L45" s="6"/>
    </row>
    <row r="46" spans="2:12" ht="12.75">
      <c r="B46" t="s">
        <v>89</v>
      </c>
      <c r="C46" s="67"/>
      <c r="D46" s="3"/>
      <c r="E46" s="72"/>
      <c r="F46" s="3"/>
      <c r="G46" s="69">
        <v>3400</v>
      </c>
      <c r="I46" s="70">
        <f>G46/rate</f>
        <v>41.97530864197531</v>
      </c>
      <c r="L46" s="6"/>
    </row>
    <row r="47" spans="2:18" ht="13.5" thickBot="1">
      <c r="B47" s="64" t="s">
        <v>108</v>
      </c>
      <c r="C47" s="3">
        <v>20</v>
      </c>
      <c r="D47" s="3"/>
      <c r="E47" s="72"/>
      <c r="F47" s="3"/>
      <c r="G47" s="110">
        <f>SUM(G33:G46)*C47/100</f>
        <v>8520</v>
      </c>
      <c r="I47" s="73">
        <f>G47/rate</f>
        <v>105.18518518518519</v>
      </c>
      <c r="L47" s="6"/>
      <c r="N47" s="69">
        <f>SUM(G36:G40,G43,G45)*1.37</f>
        <v>24797.000000000004</v>
      </c>
      <c r="O47" s="69">
        <f>SUM(G33:G35,G41:G42,G46)</f>
        <v>24500</v>
      </c>
      <c r="P47">
        <v>1</v>
      </c>
      <c r="Q47" s="131">
        <f>SUM(N47:O47)*P47</f>
        <v>49297</v>
      </c>
      <c r="R47">
        <v>31258</v>
      </c>
    </row>
    <row r="48" spans="7:12" ht="12.75">
      <c r="G48" s="101">
        <f>SUM(G34:G47)</f>
        <v>48720</v>
      </c>
      <c r="I48" s="84">
        <f>SUM(I33:I47)</f>
        <v>407.6543209876543</v>
      </c>
      <c r="J48" s="92">
        <f>I48/40</f>
        <v>10.191358024691358</v>
      </c>
      <c r="K48" t="s">
        <v>90</v>
      </c>
      <c r="L48" s="6"/>
    </row>
    <row r="49" spans="1:12" ht="12.75">
      <c r="A49" s="78" t="s">
        <v>109</v>
      </c>
      <c r="B49" s="80"/>
      <c r="L49" s="6"/>
    </row>
    <row r="50" spans="2:12" ht="12.75">
      <c r="B50" t="s">
        <v>110</v>
      </c>
      <c r="C50" s="67">
        <v>750</v>
      </c>
      <c r="D50" s="3">
        <v>7</v>
      </c>
      <c r="E50" s="68">
        <f>C50*D50</f>
        <v>5250</v>
      </c>
      <c r="F50" s="3">
        <v>1</v>
      </c>
      <c r="G50" s="69">
        <f>E50*F50</f>
        <v>5250</v>
      </c>
      <c r="I50" s="77">
        <f>G50/rate</f>
        <v>64.81481481481481</v>
      </c>
      <c r="L50" s="6"/>
    </row>
    <row r="51" spans="2:12" ht="12.75">
      <c r="B51" t="s">
        <v>111</v>
      </c>
      <c r="C51" s="67">
        <v>218</v>
      </c>
      <c r="D51" s="3">
        <v>7</v>
      </c>
      <c r="E51" s="68">
        <f>C51*D51</f>
        <v>1526</v>
      </c>
      <c r="F51" s="3">
        <v>3</v>
      </c>
      <c r="G51" s="69">
        <f>E51*F51</f>
        <v>4578</v>
      </c>
      <c r="I51" s="77">
        <f>G51/rate</f>
        <v>56.51851851851852</v>
      </c>
      <c r="L51" s="6"/>
    </row>
    <row r="52" spans="2:12" ht="12.75">
      <c r="B52" t="s">
        <v>112</v>
      </c>
      <c r="C52" s="67">
        <v>152</v>
      </c>
      <c r="D52" s="3">
        <v>7</v>
      </c>
      <c r="E52" s="68">
        <f>C52*D52</f>
        <v>1064</v>
      </c>
      <c r="F52" s="3">
        <v>2</v>
      </c>
      <c r="G52" s="69">
        <f>E52*F52</f>
        <v>2128</v>
      </c>
      <c r="I52" s="77">
        <f>G52/rate</f>
        <v>26.271604938271604</v>
      </c>
      <c r="L52" s="6"/>
    </row>
    <row r="53" spans="2:12" ht="12.75">
      <c r="B53" t="s">
        <v>182</v>
      </c>
      <c r="C53" s="67">
        <v>271</v>
      </c>
      <c r="D53" s="3">
        <v>7</v>
      </c>
      <c r="E53" s="68">
        <f>C53*D53</f>
        <v>1897</v>
      </c>
      <c r="F53" s="3">
        <v>2</v>
      </c>
      <c r="G53" s="69">
        <f>E53*F53</f>
        <v>3794</v>
      </c>
      <c r="I53" s="77">
        <f>G53/rate</f>
        <v>46.839506172839506</v>
      </c>
      <c r="L53" s="6"/>
    </row>
    <row r="54" spans="2:12" ht="12.75">
      <c r="B54" t="s">
        <v>95</v>
      </c>
      <c r="C54" s="67" t="s">
        <v>0</v>
      </c>
      <c r="D54" s="3" t="s">
        <v>0</v>
      </c>
      <c r="E54" s="72" t="s">
        <v>0</v>
      </c>
      <c r="F54" s="3"/>
      <c r="G54" s="69">
        <v>500</v>
      </c>
      <c r="L54" s="6"/>
    </row>
    <row r="55" spans="2:12" ht="12.75">
      <c r="B55" t="s">
        <v>89</v>
      </c>
      <c r="C55" s="67"/>
      <c r="D55" s="3"/>
      <c r="E55" s="72"/>
      <c r="F55" s="3"/>
      <c r="G55" s="69">
        <v>3400</v>
      </c>
      <c r="I55" s="70">
        <f>G55/rate</f>
        <v>41.97530864197531</v>
      </c>
      <c r="L55" s="6"/>
    </row>
    <row r="56" spans="2:18" ht="13.5" thickBot="1">
      <c r="B56" s="64" t="s">
        <v>108</v>
      </c>
      <c r="C56" s="3">
        <v>30</v>
      </c>
      <c r="D56" s="3"/>
      <c r="E56" s="72"/>
      <c r="F56" s="3"/>
      <c r="G56" s="110">
        <f>SUM(G50:G55)*C56/100</f>
        <v>5895</v>
      </c>
      <c r="I56" s="73">
        <f>G56/rate</f>
        <v>72.77777777777777</v>
      </c>
      <c r="L56" s="6"/>
      <c r="N56" s="69">
        <f>SUM(G54)*1.37</f>
        <v>685</v>
      </c>
      <c r="O56" s="69">
        <f>SUM(G50:G53,G55)</f>
        <v>19150</v>
      </c>
      <c r="P56">
        <v>1</v>
      </c>
      <c r="Q56" s="131">
        <f>SUM(N56:O56)*P56</f>
        <v>19835</v>
      </c>
      <c r="R56">
        <v>13230</v>
      </c>
    </row>
    <row r="57" spans="7:12" ht="12.75">
      <c r="G57" s="101">
        <f>SUM(G50:G56)</f>
        <v>25545</v>
      </c>
      <c r="I57" s="84">
        <f>SUM(I50:I56)</f>
        <v>309.1975308641976</v>
      </c>
      <c r="J57" s="92">
        <f>I57/40</f>
        <v>7.729938271604939</v>
      </c>
      <c r="K57" t="s">
        <v>90</v>
      </c>
      <c r="L57" s="6"/>
    </row>
    <row r="58" spans="1:12" ht="12.75">
      <c r="A58" s="78" t="s">
        <v>114</v>
      </c>
      <c r="B58" s="80"/>
      <c r="L58" s="6"/>
    </row>
    <row r="59" spans="2:12" ht="12.75">
      <c r="B59" t="s">
        <v>113</v>
      </c>
      <c r="C59" s="67">
        <v>3159</v>
      </c>
      <c r="D59" s="3">
        <v>4</v>
      </c>
      <c r="E59" s="68">
        <f>C59*D59</f>
        <v>12636</v>
      </c>
      <c r="F59" s="3">
        <v>1</v>
      </c>
      <c r="G59" s="69">
        <f>E59*F59</f>
        <v>12636</v>
      </c>
      <c r="I59" s="77">
        <f>G59/rate</f>
        <v>156</v>
      </c>
      <c r="L59" s="6"/>
    </row>
    <row r="60" spans="2:12" ht="12.75">
      <c r="B60" t="s">
        <v>115</v>
      </c>
      <c r="C60" s="67">
        <v>5041</v>
      </c>
      <c r="D60" s="3">
        <v>4</v>
      </c>
      <c r="E60" s="68">
        <f>C60*D60</f>
        <v>20164</v>
      </c>
      <c r="F60" s="3">
        <v>1</v>
      </c>
      <c r="G60" s="111">
        <f>E60*F60</f>
        <v>20164</v>
      </c>
      <c r="H60" t="s">
        <v>116</v>
      </c>
      <c r="I60" s="77">
        <f>G60/rate</f>
        <v>248.93827160493828</v>
      </c>
      <c r="L60" s="115">
        <v>10000</v>
      </c>
    </row>
    <row r="61" spans="2:12" ht="12.75">
      <c r="B61" t="s">
        <v>117</v>
      </c>
      <c r="C61" s="67" t="s">
        <v>0</v>
      </c>
      <c r="D61" s="3" t="s">
        <v>0</v>
      </c>
      <c r="E61" s="68">
        <v>117.85</v>
      </c>
      <c r="F61" s="3">
        <v>3</v>
      </c>
      <c r="G61" s="69">
        <f>E61*F61</f>
        <v>353.54999999999995</v>
      </c>
      <c r="H61" t="s">
        <v>118</v>
      </c>
      <c r="I61" s="77"/>
      <c r="L61" s="6"/>
    </row>
    <row r="62" spans="2:12" ht="12.75">
      <c r="B62" t="s">
        <v>119</v>
      </c>
      <c r="C62" s="67">
        <v>20</v>
      </c>
      <c r="D62" s="3">
        <v>15</v>
      </c>
      <c r="E62" s="68">
        <f>C62*D62</f>
        <v>300</v>
      </c>
      <c r="F62" s="3">
        <v>2</v>
      </c>
      <c r="G62" s="69">
        <f>E62*F62</f>
        <v>600</v>
      </c>
      <c r="I62" s="77">
        <f>G62/rate</f>
        <v>7.407407407407407</v>
      </c>
      <c r="L62" s="6"/>
    </row>
    <row r="63" spans="2:12" ht="12.75">
      <c r="B63" t="s">
        <v>120</v>
      </c>
      <c r="C63" s="67"/>
      <c r="D63" s="3"/>
      <c r="E63" s="68">
        <v>400</v>
      </c>
      <c r="F63" s="3">
        <v>2</v>
      </c>
      <c r="G63" s="69">
        <f>E63*F63</f>
        <v>800</v>
      </c>
      <c r="I63" s="77"/>
      <c r="L63" s="6"/>
    </row>
    <row r="64" spans="2:12" ht="12.75">
      <c r="B64" t="s">
        <v>121</v>
      </c>
      <c r="C64" s="67"/>
      <c r="D64" s="3"/>
      <c r="E64" s="68"/>
      <c r="F64" s="3"/>
      <c r="G64" s="69">
        <v>20000</v>
      </c>
      <c r="I64" s="77">
        <v>40</v>
      </c>
      <c r="L64" s="6"/>
    </row>
    <row r="65" spans="2:12" ht="12.75">
      <c r="B65" t="s">
        <v>95</v>
      </c>
      <c r="C65" s="67" t="s">
        <v>0</v>
      </c>
      <c r="D65" s="3" t="s">
        <v>0</v>
      </c>
      <c r="E65" s="72" t="s">
        <v>0</v>
      </c>
      <c r="F65" s="3"/>
      <c r="G65" s="69">
        <v>500</v>
      </c>
      <c r="L65" s="6"/>
    </row>
    <row r="66" spans="2:12" ht="12.75">
      <c r="B66" t="s">
        <v>89</v>
      </c>
      <c r="C66" s="67"/>
      <c r="D66" s="3"/>
      <c r="E66" s="72"/>
      <c r="F66" s="3"/>
      <c r="G66" s="69">
        <v>3400</v>
      </c>
      <c r="I66" s="70">
        <f>G66/rate</f>
        <v>41.97530864197531</v>
      </c>
      <c r="L66" s="6"/>
    </row>
    <row r="67" spans="2:18" ht="13.5" thickBot="1">
      <c r="B67" s="64" t="s">
        <v>108</v>
      </c>
      <c r="C67" s="3">
        <v>30</v>
      </c>
      <c r="D67" s="3"/>
      <c r="E67" s="72"/>
      <c r="F67" s="3"/>
      <c r="G67" s="110">
        <f>SUM(G59:G66)*C67/100</f>
        <v>17536.065</v>
      </c>
      <c r="I67" s="73">
        <f>G67/rate</f>
        <v>216.4946296296296</v>
      </c>
      <c r="L67" s="6"/>
      <c r="N67" s="69">
        <f>SUM(G61,G63,G65)*1.37</f>
        <v>2265.3635</v>
      </c>
      <c r="O67" s="69">
        <f>SUM(G59:G60,G62,G64,G66)</f>
        <v>56800</v>
      </c>
      <c r="P67" s="132">
        <v>1</v>
      </c>
      <c r="Q67" s="131">
        <f>SUM(N67:O67)*P67</f>
        <v>59065.3635</v>
      </c>
      <c r="R67">
        <v>52714</v>
      </c>
    </row>
    <row r="68" spans="7:12" ht="12.75">
      <c r="G68" s="101">
        <f>SUM(G59:G67)</f>
        <v>75989.615</v>
      </c>
      <c r="I68" s="84">
        <f>SUM(I59:I67)</f>
        <v>710.8156172839506</v>
      </c>
      <c r="J68" s="92">
        <f>I68/40</f>
        <v>17.770390432098765</v>
      </c>
      <c r="K68" t="s">
        <v>90</v>
      </c>
      <c r="L68" s="6"/>
    </row>
    <row r="69" ht="13.5" thickBot="1">
      <c r="L69" s="6"/>
    </row>
    <row r="70" spans="6:20" ht="13.5" thickBot="1">
      <c r="F70" s="85" t="s">
        <v>178</v>
      </c>
      <c r="G70" s="75">
        <f>G20+G31+G48+G57+G68</f>
        <v>221655.587</v>
      </c>
      <c r="L70" s="6"/>
      <c r="Q70" s="131">
        <f>SUM(Q31:Q67)</f>
        <v>181230.7211</v>
      </c>
      <c r="R70" s="131">
        <f>SUM(R19:R67)</f>
        <v>129091</v>
      </c>
      <c r="S70" s="131">
        <f>+Q70-R70</f>
        <v>52139.721099999995</v>
      </c>
      <c r="T70" t="s">
        <v>234</v>
      </c>
    </row>
    <row r="71" spans="12:20" ht="12.75">
      <c r="L71" s="6"/>
      <c r="S71" s="131">
        <f>SUM(Q67)</f>
        <v>59065.3635</v>
      </c>
      <c r="T71" t="s">
        <v>235</v>
      </c>
    </row>
    <row r="72" spans="1:12" ht="12.75">
      <c r="A72" s="66"/>
      <c r="C72" s="3"/>
      <c r="D72" s="3"/>
      <c r="F72" s="66" t="s">
        <v>169</v>
      </c>
      <c r="I72" s="3"/>
      <c r="J72"/>
      <c r="L72" s="6"/>
    </row>
    <row r="73" spans="1:12" ht="13.5" thickBot="1">
      <c r="A73" s="66"/>
      <c r="B73" s="99" t="s">
        <v>183</v>
      </c>
      <c r="C73" s="50" t="s">
        <v>175</v>
      </c>
      <c r="D73" s="50" t="s">
        <v>184</v>
      </c>
      <c r="E73" s="50" t="s">
        <v>170</v>
      </c>
      <c r="F73" s="50" t="s">
        <v>171</v>
      </c>
      <c r="G73" s="57"/>
      <c r="I73" s="3"/>
      <c r="J73"/>
      <c r="L73" s="6"/>
    </row>
    <row r="74" spans="1:12" ht="12.75">
      <c r="A74" s="66"/>
      <c r="B74" t="s">
        <v>176</v>
      </c>
      <c r="C74" s="3">
        <v>8</v>
      </c>
      <c r="D74" s="92">
        <v>1</v>
      </c>
      <c r="E74" s="100">
        <f>1726*(C74/12)*D74</f>
        <v>1150.6666666666665</v>
      </c>
      <c r="F74" s="3">
        <v>115</v>
      </c>
      <c r="G74" s="68">
        <f>E74*F74</f>
        <v>132326.66666666666</v>
      </c>
      <c r="I74" s="3"/>
      <c r="J74"/>
      <c r="L74" s="6"/>
    </row>
    <row r="75" spans="1:12" ht="12.75">
      <c r="A75" s="66"/>
      <c r="B75" t="s">
        <v>172</v>
      </c>
      <c r="C75" s="3"/>
      <c r="D75" s="3"/>
      <c r="E75" s="3">
        <v>0</v>
      </c>
      <c r="F75" s="3">
        <v>102</v>
      </c>
      <c r="G75" s="129">
        <f>E75*F75</f>
        <v>0</v>
      </c>
      <c r="H75" t="s">
        <v>179</v>
      </c>
      <c r="I75" s="3"/>
      <c r="J75"/>
      <c r="L75" s="6"/>
    </row>
    <row r="76" spans="1:12" ht="12.75">
      <c r="A76" s="66"/>
      <c r="B76" t="s">
        <v>177</v>
      </c>
      <c r="C76" s="3">
        <v>8</v>
      </c>
      <c r="D76" s="3">
        <v>0.5</v>
      </c>
      <c r="E76" s="100">
        <f>1726*(C76/12)*D76</f>
        <v>575.3333333333333</v>
      </c>
      <c r="F76" s="3">
        <v>172</v>
      </c>
      <c r="G76" s="68">
        <f>E76*F76</f>
        <v>98957.33333333331</v>
      </c>
      <c r="I76" s="3" t="s">
        <v>0</v>
      </c>
      <c r="J76"/>
      <c r="L76" s="6"/>
    </row>
    <row r="77" spans="1:12" ht="13.5" thickBot="1">
      <c r="A77" s="66"/>
      <c r="B77" t="s">
        <v>173</v>
      </c>
      <c r="D77" s="3"/>
      <c r="E77" s="3">
        <f>12*40</f>
        <v>480</v>
      </c>
      <c r="F77" s="3">
        <v>172</v>
      </c>
      <c r="G77" s="109">
        <f>E77*F77</f>
        <v>82560</v>
      </c>
      <c r="I77" s="3"/>
      <c r="J77"/>
      <c r="L77" s="6"/>
    </row>
    <row r="78" spans="1:12" ht="12.75">
      <c r="A78" s="66"/>
      <c r="D78" s="3"/>
      <c r="F78" s="3"/>
      <c r="G78" s="101">
        <f>SUM(G74:G77)</f>
        <v>313844</v>
      </c>
      <c r="H78" t="s">
        <v>174</v>
      </c>
      <c r="I78" s="3"/>
      <c r="J78"/>
      <c r="L78" s="6"/>
    </row>
    <row r="79" ht="13.5" thickBot="1">
      <c r="L79" s="6"/>
    </row>
    <row r="80" spans="6:12" ht="13.5" thickBot="1">
      <c r="F80" s="85" t="s">
        <v>185</v>
      </c>
      <c r="G80" s="75">
        <f>G70+G78</f>
        <v>535499.587</v>
      </c>
      <c r="L80" s="6"/>
    </row>
    <row r="81" ht="12.75">
      <c r="L81" s="6"/>
    </row>
    <row r="82" ht="12.75">
      <c r="L82" s="6"/>
    </row>
    <row r="83" spans="2:12" ht="12.75">
      <c r="B83" s="85" t="s">
        <v>187</v>
      </c>
      <c r="L83" s="6"/>
    </row>
    <row r="84" spans="6:12" ht="12.75">
      <c r="F84" s="85" t="s">
        <v>193</v>
      </c>
      <c r="G84" s="69">
        <f>G70-G20</f>
        <v>205587.191</v>
      </c>
      <c r="H84" t="s">
        <v>186</v>
      </c>
      <c r="L84" s="6"/>
    </row>
    <row r="85" ht="12.75">
      <c r="L85" s="6"/>
    </row>
    <row r="86" spans="6:12" ht="12.75">
      <c r="F86" s="120" t="s">
        <v>194</v>
      </c>
      <c r="G86" s="69">
        <f>G84-G30-G47-G56-G67</f>
        <v>164414.03</v>
      </c>
      <c r="L86" s="6"/>
    </row>
    <row r="87" spans="6:12" ht="13.5" thickBot="1">
      <c r="F87" s="64" t="s">
        <v>183</v>
      </c>
      <c r="G87" s="69">
        <f>G78</f>
        <v>313844</v>
      </c>
      <c r="L87" s="6"/>
    </row>
    <row r="88" spans="6:12" ht="13.5" thickBot="1">
      <c r="F88" s="85" t="s">
        <v>188</v>
      </c>
      <c r="G88" s="75">
        <f>G86+G87</f>
        <v>478258.03</v>
      </c>
      <c r="H88" t="s">
        <v>195</v>
      </c>
      <c r="L88" s="6"/>
    </row>
    <row r="89" ht="12.75">
      <c r="L89" s="6"/>
    </row>
    <row r="90" spans="4:12" ht="12.75">
      <c r="D90" s="122"/>
      <c r="E90" s="122"/>
      <c r="F90" s="121" t="s">
        <v>196</v>
      </c>
      <c r="G90" s="111">
        <f>G88-L90</f>
        <v>445458.03</v>
      </c>
      <c r="H90" t="s">
        <v>195</v>
      </c>
      <c r="L90" s="114">
        <f>L60+L40+M40</f>
        <v>32800</v>
      </c>
    </row>
    <row r="92" spans="7:8" ht="12.75">
      <c r="G92" s="69">
        <f>G31-G30</f>
        <v>46110.479999999996</v>
      </c>
      <c r="H92" t="s">
        <v>225</v>
      </c>
    </row>
    <row r="93" spans="7:8" ht="12.75">
      <c r="G93" s="69">
        <f>G68-G67-G60+L60</f>
        <v>48289.55</v>
      </c>
      <c r="H93" t="s">
        <v>226</v>
      </c>
    </row>
    <row r="94" ht="13.5" thickBot="1"/>
    <row r="95" spans="6:8" ht="13.5" thickBot="1">
      <c r="F95" s="85" t="s">
        <v>227</v>
      </c>
      <c r="G95" s="130">
        <f>G90+G92+G93</f>
        <v>539858.06</v>
      </c>
      <c r="H95" t="s">
        <v>228</v>
      </c>
    </row>
  </sheetData>
  <printOptions/>
  <pageMargins left="0.75" right="0.75" top="1" bottom="1" header="0.5" footer="0.5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34"/>
  <sheetViews>
    <sheetView workbookViewId="0" topLeftCell="A1">
      <selection activeCell="D44" sqref="D44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8.7109375" style="3" customWidth="1"/>
    <col min="4" max="4" width="9.140625" style="3" customWidth="1"/>
    <col min="5" max="5" width="10.421875" style="3" customWidth="1"/>
    <col min="6" max="6" width="42.421875" style="0" customWidth="1"/>
    <col min="7" max="7" width="12.140625" style="0" customWidth="1"/>
  </cols>
  <sheetData>
    <row r="3" ht="12.75">
      <c r="B3" s="127" t="s">
        <v>206</v>
      </c>
    </row>
    <row r="4" spans="3:5" ht="12.75">
      <c r="C4" s="3" t="s">
        <v>198</v>
      </c>
      <c r="D4" s="3" t="s">
        <v>199</v>
      </c>
      <c r="E4" s="3" t="s">
        <v>71</v>
      </c>
    </row>
    <row r="5" spans="3:6" ht="12.75">
      <c r="C5" s="124" t="s">
        <v>215</v>
      </c>
      <c r="D5" s="124" t="s">
        <v>215</v>
      </c>
      <c r="E5" s="124" t="s">
        <v>216</v>
      </c>
      <c r="F5" s="12" t="s">
        <v>204</v>
      </c>
    </row>
    <row r="6" spans="5:6" ht="12.75">
      <c r="E6" s="3">
        <v>16</v>
      </c>
      <c r="F6" t="s">
        <v>197</v>
      </c>
    </row>
    <row r="7" spans="3:6" ht="12.75">
      <c r="C7" s="3">
        <v>1</v>
      </c>
      <c r="D7" s="3">
        <v>20</v>
      </c>
      <c r="E7" s="3">
        <f>C7*D7</f>
        <v>20</v>
      </c>
      <c r="F7" t="s">
        <v>217</v>
      </c>
    </row>
    <row r="8" spans="3:6" ht="12.75">
      <c r="C8" s="3">
        <v>1</v>
      </c>
      <c r="D8" s="3">
        <v>20</v>
      </c>
      <c r="E8" s="3">
        <f>C8*D8</f>
        <v>20</v>
      </c>
      <c r="F8" t="s">
        <v>200</v>
      </c>
    </row>
    <row r="9" spans="3:6" ht="12.75">
      <c r="C9" s="3">
        <v>1</v>
      </c>
      <c r="D9" s="3">
        <v>20</v>
      </c>
      <c r="E9" s="3">
        <f>C9*D9</f>
        <v>20</v>
      </c>
      <c r="F9" t="s">
        <v>201</v>
      </c>
    </row>
    <row r="10" spans="5:6" ht="12.75">
      <c r="E10" s="3">
        <v>8</v>
      </c>
      <c r="F10" t="s">
        <v>202</v>
      </c>
    </row>
    <row r="11" spans="5:6" ht="12.75">
      <c r="E11" s="124">
        <v>8</v>
      </c>
      <c r="F11" t="s">
        <v>203</v>
      </c>
    </row>
    <row r="12" spans="5:6" ht="12.75">
      <c r="E12" s="3">
        <f>SUM(E6:E11)</f>
        <v>92</v>
      </c>
      <c r="F12" t="s">
        <v>212</v>
      </c>
    </row>
    <row r="14" spans="5:6" ht="12.75">
      <c r="E14" s="3">
        <v>40</v>
      </c>
      <c r="F14" t="s">
        <v>218</v>
      </c>
    </row>
    <row r="16" spans="4:7" ht="12.75">
      <c r="D16" s="85" t="s">
        <v>208</v>
      </c>
      <c r="E16" s="125">
        <f>(E12+E14)*G16</f>
        <v>10692</v>
      </c>
      <c r="F16" s="64" t="s">
        <v>205</v>
      </c>
      <c r="G16" s="3">
        <v>81</v>
      </c>
    </row>
    <row r="18" ht="12.75">
      <c r="B18" s="127" t="s">
        <v>207</v>
      </c>
    </row>
    <row r="19" spans="2:5" ht="12.75">
      <c r="B19" s="127"/>
      <c r="E19" s="3" t="s">
        <v>71</v>
      </c>
    </row>
    <row r="20" spans="2:6" ht="12.75">
      <c r="B20" s="127"/>
      <c r="C20" s="124" t="s">
        <v>77</v>
      </c>
      <c r="D20" s="124" t="s">
        <v>209</v>
      </c>
      <c r="E20" s="124" t="s">
        <v>210</v>
      </c>
      <c r="F20" s="12"/>
    </row>
    <row r="21" spans="3:6" ht="12.75">
      <c r="C21" s="3">
        <v>2</v>
      </c>
      <c r="D21" s="3">
        <v>143.62</v>
      </c>
      <c r="E21" s="3">
        <f>C21*D21</f>
        <v>287.24</v>
      </c>
      <c r="F21" t="s">
        <v>211</v>
      </c>
    </row>
    <row r="22" spans="3:7" ht="12.75">
      <c r="C22" s="3">
        <v>1</v>
      </c>
      <c r="E22" s="3">
        <v>2417</v>
      </c>
      <c r="F22" t="s">
        <v>219</v>
      </c>
      <c r="G22" t="s">
        <v>222</v>
      </c>
    </row>
    <row r="23" spans="5:6" ht="12.75">
      <c r="E23" s="3">
        <v>2500</v>
      </c>
      <c r="F23" t="s">
        <v>220</v>
      </c>
    </row>
    <row r="24" spans="5:6" ht="12.75">
      <c r="E24" s="124">
        <v>250</v>
      </c>
      <c r="F24" t="s">
        <v>213</v>
      </c>
    </row>
    <row r="25" ht="12.75">
      <c r="E25" s="125">
        <f>SUM(E21:E24)</f>
        <v>5454.24</v>
      </c>
    </row>
    <row r="26" ht="13.5" thickBot="1"/>
    <row r="27" spans="5:6" ht="13.5" thickBot="1">
      <c r="E27" s="128">
        <f>E16+E25</f>
        <v>16146.24</v>
      </c>
      <c r="F27" s="4" t="s">
        <v>214</v>
      </c>
    </row>
    <row r="33" ht="12.75">
      <c r="C33" s="126" t="s">
        <v>223</v>
      </c>
    </row>
    <row r="34" ht="12.75">
      <c r="C34" s="126" t="s">
        <v>224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7"/>
  <sheetViews>
    <sheetView workbookViewId="0" topLeftCell="A1">
      <pane ySplit="1065" topLeftCell="BM1" activePane="bottomLeft" state="split"/>
      <selection pane="topLeft" activeCell="AK60" sqref="AK60"/>
      <selection pane="bottomLeft" activeCell="AC23" sqref="AC23"/>
    </sheetView>
  </sheetViews>
  <sheetFormatPr defaultColWidth="9.140625" defaultRowHeight="12.75"/>
  <cols>
    <col min="1" max="1" width="4.7109375" style="3" customWidth="1"/>
    <col min="2" max="2" width="36.57421875" style="0" customWidth="1"/>
    <col min="3" max="55" width="2.7109375" style="0" customWidth="1"/>
    <col min="56" max="56" width="3.28125" style="0" customWidth="1"/>
  </cols>
  <sheetData>
    <row r="1" spans="1:55" ht="12.75">
      <c r="A1" s="11"/>
      <c r="B1" s="12" t="s">
        <v>150</v>
      </c>
      <c r="C1" s="12"/>
      <c r="D1" s="12"/>
      <c r="E1" s="12"/>
      <c r="F1" s="63" t="s">
        <v>12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  <c r="AH1" s="14"/>
      <c r="AI1" s="12"/>
      <c r="AJ1" s="12"/>
      <c r="AK1" s="12" t="s">
        <v>21</v>
      </c>
      <c r="AL1" s="14"/>
      <c r="AM1" s="14"/>
      <c r="AN1" s="14"/>
      <c r="AO1" s="14"/>
      <c r="AP1" s="12"/>
      <c r="AQ1" s="12"/>
      <c r="AR1" s="37"/>
      <c r="AS1" s="12"/>
      <c r="AT1" s="12" t="s">
        <v>22</v>
      </c>
      <c r="AU1" s="12"/>
      <c r="AV1" s="12"/>
      <c r="AW1" s="12"/>
      <c r="AX1" s="12"/>
      <c r="AY1" s="12"/>
      <c r="AZ1" s="12"/>
      <c r="BA1" s="12"/>
      <c r="BB1" s="12"/>
      <c r="BC1" s="12"/>
    </row>
    <row r="2" spans="1:55" ht="12.75">
      <c r="A2" s="8"/>
      <c r="C2" s="32"/>
      <c r="D2" s="34" t="s">
        <v>4</v>
      </c>
      <c r="E2" s="34"/>
      <c r="F2" s="34"/>
      <c r="G2" s="32"/>
      <c r="H2" s="34" t="s">
        <v>5</v>
      </c>
      <c r="I2" s="34"/>
      <c r="J2" s="34"/>
      <c r="K2" s="32"/>
      <c r="L2" s="34" t="s">
        <v>6</v>
      </c>
      <c r="M2" s="34"/>
      <c r="N2" s="34"/>
      <c r="O2" s="34"/>
      <c r="P2" s="32"/>
      <c r="Q2" s="34" t="s">
        <v>7</v>
      </c>
      <c r="R2" s="34"/>
      <c r="S2" s="34"/>
      <c r="T2" s="32"/>
      <c r="U2" s="34" t="s">
        <v>8</v>
      </c>
      <c r="V2" s="34"/>
      <c r="W2" s="34"/>
      <c r="X2" s="34"/>
      <c r="Y2" s="32"/>
      <c r="Z2" s="34" t="s">
        <v>9</v>
      </c>
      <c r="AA2" s="34"/>
      <c r="AB2" s="34"/>
      <c r="AC2" s="32"/>
      <c r="AD2" s="34" t="s">
        <v>10</v>
      </c>
      <c r="AE2" s="34"/>
      <c r="AF2" s="34"/>
      <c r="AG2" s="32" t="s">
        <v>13</v>
      </c>
      <c r="AH2" s="33" t="s">
        <v>14</v>
      </c>
      <c r="AI2" s="34" t="s">
        <v>15</v>
      </c>
      <c r="AJ2" s="33" t="s">
        <v>16</v>
      </c>
      <c r="AK2" s="34" t="s">
        <v>17</v>
      </c>
      <c r="AL2" s="34" t="s">
        <v>18</v>
      </c>
      <c r="AM2" s="33" t="s">
        <v>19</v>
      </c>
      <c r="AN2" s="33" t="s">
        <v>18</v>
      </c>
      <c r="AO2" s="34" t="s">
        <v>16</v>
      </c>
      <c r="AP2" s="35" t="s">
        <v>16</v>
      </c>
      <c r="AQ2" s="33" t="s">
        <v>19</v>
      </c>
      <c r="AR2" s="36" t="s">
        <v>20</v>
      </c>
      <c r="AS2" s="32" t="s">
        <v>13</v>
      </c>
      <c r="AT2" s="33" t="s">
        <v>14</v>
      </c>
      <c r="AU2" s="34" t="s">
        <v>15</v>
      </c>
      <c r="AV2" s="39" t="s">
        <v>16</v>
      </c>
      <c r="AW2" s="34" t="s">
        <v>17</v>
      </c>
      <c r="AX2" s="34" t="s">
        <v>18</v>
      </c>
      <c r="AY2" s="34" t="s">
        <v>19</v>
      </c>
      <c r="AZ2" s="34" t="s">
        <v>18</v>
      </c>
      <c r="BA2" s="34" t="s">
        <v>16</v>
      </c>
      <c r="BB2" s="34" t="s">
        <v>16</v>
      </c>
      <c r="BC2" s="34" t="s">
        <v>19</v>
      </c>
    </row>
    <row r="3" spans="1:55" ht="12.75" customHeight="1">
      <c r="A3" s="55" t="s">
        <v>1</v>
      </c>
      <c r="B3" s="15" t="s">
        <v>2</v>
      </c>
      <c r="C3" s="30">
        <v>6</v>
      </c>
      <c r="D3" s="29">
        <v>13</v>
      </c>
      <c r="E3" s="29">
        <v>20</v>
      </c>
      <c r="F3" s="29">
        <v>27</v>
      </c>
      <c r="G3" s="30">
        <v>3</v>
      </c>
      <c r="H3" s="29">
        <v>10</v>
      </c>
      <c r="I3" s="29">
        <v>17</v>
      </c>
      <c r="J3" s="29">
        <v>24</v>
      </c>
      <c r="K3" s="43">
        <v>1</v>
      </c>
      <c r="L3" s="42">
        <f>K3+7</f>
        <v>8</v>
      </c>
      <c r="M3" s="42">
        <f>L3+7</f>
        <v>15</v>
      </c>
      <c r="N3" s="42">
        <f>M3+7</f>
        <v>22</v>
      </c>
      <c r="O3" s="42">
        <f>N3+7</f>
        <v>29</v>
      </c>
      <c r="P3" s="43">
        <v>5</v>
      </c>
      <c r="Q3" s="42">
        <f>P3+7</f>
        <v>12</v>
      </c>
      <c r="R3" s="42">
        <f>Q3+7</f>
        <v>19</v>
      </c>
      <c r="S3" s="42">
        <f>R3+7</f>
        <v>26</v>
      </c>
      <c r="T3" s="30">
        <v>3</v>
      </c>
      <c r="U3" s="29">
        <v>10</v>
      </c>
      <c r="V3" s="29">
        <v>17</v>
      </c>
      <c r="W3" s="29">
        <v>24</v>
      </c>
      <c r="X3" s="29">
        <v>31</v>
      </c>
      <c r="Y3" s="30">
        <v>7</v>
      </c>
      <c r="Z3" s="29">
        <v>14</v>
      </c>
      <c r="AA3" s="29">
        <v>21</v>
      </c>
      <c r="AB3" s="29">
        <v>28</v>
      </c>
      <c r="AC3" s="43">
        <v>4</v>
      </c>
      <c r="AD3" s="42">
        <v>11</v>
      </c>
      <c r="AE3" s="42">
        <v>18</v>
      </c>
      <c r="AF3" s="42">
        <v>25</v>
      </c>
      <c r="AG3" s="30"/>
      <c r="AH3" s="28"/>
      <c r="AI3" s="28"/>
      <c r="AJ3" s="28"/>
      <c r="AK3" s="28"/>
      <c r="AL3" s="29"/>
      <c r="AM3" s="28"/>
      <c r="AN3" s="28"/>
      <c r="AO3" s="28"/>
      <c r="AP3" s="28"/>
      <c r="AQ3" s="28"/>
      <c r="AR3" s="38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2" ht="12.75">
      <c r="A4" s="9"/>
      <c r="B4" s="25"/>
      <c r="C4" s="26"/>
      <c r="D4" s="59"/>
      <c r="E4" s="59"/>
      <c r="F4" s="59"/>
      <c r="G4" s="26"/>
      <c r="H4" s="59"/>
      <c r="I4" s="59"/>
      <c r="J4" s="59"/>
      <c r="K4" s="26"/>
      <c r="L4" s="59"/>
      <c r="M4" s="59"/>
      <c r="N4" s="59"/>
      <c r="O4" s="59"/>
      <c r="P4" s="26"/>
      <c r="Q4" s="59"/>
      <c r="R4" s="59"/>
      <c r="S4" s="59"/>
      <c r="T4" s="26"/>
      <c r="U4" s="59"/>
      <c r="V4" s="59"/>
      <c r="W4" s="59"/>
      <c r="X4" s="59"/>
      <c r="Y4" s="26"/>
      <c r="Z4" s="59"/>
      <c r="AA4" s="59"/>
      <c r="AB4" s="59"/>
      <c r="AC4" s="26"/>
      <c r="AD4" s="59"/>
      <c r="AE4" s="59"/>
      <c r="AF4" s="59"/>
      <c r="AG4" s="6"/>
      <c r="AR4" s="31"/>
      <c r="AZ4" s="58" t="s">
        <v>29</v>
      </c>
    </row>
    <row r="5" spans="1:53" ht="12.75">
      <c r="A5" s="9"/>
      <c r="B5" s="25"/>
      <c r="C5" s="26"/>
      <c r="D5" s="59"/>
      <c r="E5" s="59"/>
      <c r="F5" s="59"/>
      <c r="G5" s="26"/>
      <c r="H5" s="59"/>
      <c r="I5" s="59"/>
      <c r="J5" s="59"/>
      <c r="K5" s="26"/>
      <c r="L5" s="59"/>
      <c r="M5" s="59"/>
      <c r="N5" s="59"/>
      <c r="O5" s="59"/>
      <c r="P5" s="26"/>
      <c r="Q5" s="59"/>
      <c r="R5" s="59"/>
      <c r="S5" s="59"/>
      <c r="T5" s="26"/>
      <c r="U5" s="59"/>
      <c r="V5" s="59"/>
      <c r="W5" s="59"/>
      <c r="X5" s="59"/>
      <c r="Y5" s="26"/>
      <c r="Z5" s="59"/>
      <c r="AA5" s="59"/>
      <c r="AB5" s="59"/>
      <c r="AC5" s="26"/>
      <c r="AD5" s="59"/>
      <c r="AE5" s="59"/>
      <c r="AF5" s="59"/>
      <c r="AG5" s="6"/>
      <c r="AR5" s="31"/>
      <c r="BA5" s="47"/>
    </row>
    <row r="6" spans="1:52" ht="12.75">
      <c r="A6" s="9"/>
      <c r="B6" s="27"/>
      <c r="C6" s="26"/>
      <c r="D6" s="59"/>
      <c r="E6" s="59"/>
      <c r="F6" s="59"/>
      <c r="G6" s="26"/>
      <c r="H6" s="59"/>
      <c r="I6" s="59"/>
      <c r="J6" s="59"/>
      <c r="K6" s="26"/>
      <c r="L6" s="59"/>
      <c r="M6" s="59"/>
      <c r="N6" s="59"/>
      <c r="O6" s="59"/>
      <c r="P6" s="26"/>
      <c r="Q6" s="59"/>
      <c r="R6" s="59"/>
      <c r="S6" s="59"/>
      <c r="T6" s="26"/>
      <c r="U6" s="59"/>
      <c r="V6" s="59"/>
      <c r="W6" s="59"/>
      <c r="X6" s="59"/>
      <c r="Y6" s="26"/>
      <c r="Z6" s="59"/>
      <c r="AA6" s="59"/>
      <c r="AB6" s="59"/>
      <c r="AC6" s="26"/>
      <c r="AD6" s="59"/>
      <c r="AE6" s="59"/>
      <c r="AF6" s="59"/>
      <c r="AG6" s="6"/>
      <c r="AR6" s="31"/>
      <c r="AZ6" s="56"/>
    </row>
    <row r="7" spans="1:44" ht="12.75">
      <c r="A7" s="9"/>
      <c r="B7" s="2"/>
      <c r="C7" s="6"/>
      <c r="D7" s="24"/>
      <c r="E7" s="24"/>
      <c r="F7" s="24"/>
      <c r="G7" s="87" t="s">
        <v>30</v>
      </c>
      <c r="H7" s="24"/>
      <c r="I7" s="24"/>
      <c r="J7" s="24"/>
      <c r="K7" s="6"/>
      <c r="L7" s="24"/>
      <c r="M7" s="24"/>
      <c r="N7" s="24"/>
      <c r="O7" s="24"/>
      <c r="P7" s="6"/>
      <c r="Q7" s="24"/>
      <c r="R7" s="24"/>
      <c r="S7" s="24"/>
      <c r="T7" s="6"/>
      <c r="U7" s="24"/>
      <c r="V7" s="24"/>
      <c r="W7" s="24"/>
      <c r="X7" s="24"/>
      <c r="Y7" s="6"/>
      <c r="Z7" s="24"/>
      <c r="AA7" s="24"/>
      <c r="AB7" s="24"/>
      <c r="AC7" s="6"/>
      <c r="AD7" s="24"/>
      <c r="AE7" s="24"/>
      <c r="AF7" s="24"/>
      <c r="AG7" s="6"/>
      <c r="AH7" s="41"/>
      <c r="AI7" s="47"/>
      <c r="AR7" s="31"/>
    </row>
    <row r="8" spans="1:44" ht="12.75">
      <c r="A8" s="21">
        <v>1</v>
      </c>
      <c r="B8" s="5" t="s">
        <v>41</v>
      </c>
      <c r="C8" s="6"/>
      <c r="D8" s="24"/>
      <c r="E8" s="24"/>
      <c r="F8" s="24"/>
      <c r="G8" s="88"/>
      <c r="H8" s="24"/>
      <c r="I8" s="24"/>
      <c r="J8" s="24"/>
      <c r="K8" s="6"/>
      <c r="L8" s="24"/>
      <c r="M8" s="24"/>
      <c r="N8" s="24"/>
      <c r="O8" s="24"/>
      <c r="P8" s="6"/>
      <c r="Q8" s="24"/>
      <c r="R8" s="24"/>
      <c r="S8" s="24"/>
      <c r="T8" s="6"/>
      <c r="U8" s="24"/>
      <c r="V8" s="24"/>
      <c r="W8" s="24"/>
      <c r="X8" s="24"/>
      <c r="Y8" s="6"/>
      <c r="Z8" s="24"/>
      <c r="AA8" s="24"/>
      <c r="AB8" s="24"/>
      <c r="AC8" s="6"/>
      <c r="AD8" s="24"/>
      <c r="AE8" s="24"/>
      <c r="AF8" s="24"/>
      <c r="AG8" s="6"/>
      <c r="AR8" s="31"/>
    </row>
    <row r="9" spans="1:44" ht="12.75">
      <c r="A9" s="17">
        <f>A8+0.01</f>
        <v>1.01</v>
      </c>
      <c r="B9" t="s">
        <v>3</v>
      </c>
      <c r="C9" s="40" t="s">
        <v>66</v>
      </c>
      <c r="D9" s="24"/>
      <c r="E9" s="24"/>
      <c r="F9" s="24"/>
      <c r="G9" s="88"/>
      <c r="H9" s="24"/>
      <c r="I9" s="24"/>
      <c r="J9" s="24"/>
      <c r="K9" s="6"/>
      <c r="L9" s="24"/>
      <c r="M9" s="24"/>
      <c r="N9" s="24"/>
      <c r="O9" s="24"/>
      <c r="P9" s="6"/>
      <c r="Q9" s="24"/>
      <c r="R9" s="24"/>
      <c r="S9" s="24"/>
      <c r="T9" s="6"/>
      <c r="U9" s="24"/>
      <c r="V9" s="24"/>
      <c r="W9" s="24"/>
      <c r="X9" s="24"/>
      <c r="Y9" s="6"/>
      <c r="Z9" s="24"/>
      <c r="AA9" s="24"/>
      <c r="AB9" s="24"/>
      <c r="AC9" s="6"/>
      <c r="AD9" s="24"/>
      <c r="AE9" s="24"/>
      <c r="AF9" s="24"/>
      <c r="AG9" s="6"/>
      <c r="AR9" s="31"/>
    </row>
    <row r="10" spans="1:44" ht="12.75">
      <c r="A10" s="22">
        <f>A9+0.01</f>
        <v>1.02</v>
      </c>
      <c r="B10" s="7" t="s">
        <v>40</v>
      </c>
      <c r="C10" s="40" t="s">
        <v>66</v>
      </c>
      <c r="D10" s="24"/>
      <c r="E10" s="24"/>
      <c r="F10" s="24"/>
      <c r="G10" s="88"/>
      <c r="H10" s="24"/>
      <c r="I10" s="24"/>
      <c r="J10" s="24"/>
      <c r="K10" s="6"/>
      <c r="L10" s="24"/>
      <c r="M10" s="24"/>
      <c r="N10" s="24"/>
      <c r="O10" s="24"/>
      <c r="P10" s="6"/>
      <c r="Q10" s="24"/>
      <c r="R10" s="24"/>
      <c r="S10" s="24"/>
      <c r="T10" s="6"/>
      <c r="U10" s="24"/>
      <c r="V10" s="24"/>
      <c r="W10" s="24"/>
      <c r="X10" s="24"/>
      <c r="Y10" s="6"/>
      <c r="Z10" s="24"/>
      <c r="AA10" s="24"/>
      <c r="AB10" s="24"/>
      <c r="AC10" s="6"/>
      <c r="AD10" s="24"/>
      <c r="AE10" s="24"/>
      <c r="AF10" s="24"/>
      <c r="AG10" s="6"/>
      <c r="AR10" s="31"/>
    </row>
    <row r="11" spans="1:44" ht="12.75" customHeight="1">
      <c r="A11" s="22">
        <f>A10+0.01</f>
        <v>1.03</v>
      </c>
      <c r="B11" s="19" t="s">
        <v>51</v>
      </c>
      <c r="C11" s="40" t="s">
        <v>66</v>
      </c>
      <c r="D11" s="24"/>
      <c r="E11" s="24"/>
      <c r="F11" s="24"/>
      <c r="G11" s="88"/>
      <c r="H11" s="24"/>
      <c r="I11" s="24"/>
      <c r="J11" s="24"/>
      <c r="K11" s="6"/>
      <c r="L11" s="24"/>
      <c r="M11" s="24"/>
      <c r="N11" s="24"/>
      <c r="O11" s="24"/>
      <c r="P11" s="6"/>
      <c r="Q11" s="24"/>
      <c r="R11" s="24"/>
      <c r="S11" s="24"/>
      <c r="T11" s="6"/>
      <c r="U11" s="24"/>
      <c r="V11" s="24"/>
      <c r="W11" s="24"/>
      <c r="X11" s="24"/>
      <c r="Y11" s="6"/>
      <c r="Z11" s="24"/>
      <c r="AA11" s="24"/>
      <c r="AB11" s="24"/>
      <c r="AC11" s="6"/>
      <c r="AD11" s="24"/>
      <c r="AE11" s="24"/>
      <c r="AF11" s="24"/>
      <c r="AG11" s="6"/>
      <c r="AR11" s="31"/>
    </row>
    <row r="12" spans="1:44" ht="12.75">
      <c r="A12" s="22">
        <f>A11+0.01</f>
        <v>1.04</v>
      </c>
      <c r="B12" s="7" t="s">
        <v>45</v>
      </c>
      <c r="C12" s="40" t="s">
        <v>66</v>
      </c>
      <c r="D12" s="24"/>
      <c r="E12" s="24"/>
      <c r="F12" s="24"/>
      <c r="G12" s="88"/>
      <c r="H12" s="24"/>
      <c r="I12" s="24"/>
      <c r="J12" s="24"/>
      <c r="K12" s="6"/>
      <c r="L12" s="24"/>
      <c r="M12" s="24"/>
      <c r="N12" s="24"/>
      <c r="O12" s="24"/>
      <c r="P12" s="6"/>
      <c r="Q12" s="24"/>
      <c r="R12" s="24"/>
      <c r="S12" s="24"/>
      <c r="T12" s="6"/>
      <c r="U12" s="24"/>
      <c r="V12" s="24"/>
      <c r="W12" s="24"/>
      <c r="X12" s="24"/>
      <c r="Y12" s="6"/>
      <c r="Z12" s="24"/>
      <c r="AA12" s="24"/>
      <c r="AB12" s="24"/>
      <c r="AC12" s="6"/>
      <c r="AD12" s="24"/>
      <c r="AE12" s="24"/>
      <c r="AF12" s="24"/>
      <c r="AG12" s="6"/>
      <c r="AR12" s="31"/>
    </row>
    <row r="13" spans="1:44" ht="12.75">
      <c r="A13" s="22">
        <f>A12+0.01</f>
        <v>1.05</v>
      </c>
      <c r="B13" s="20" t="s">
        <v>53</v>
      </c>
      <c r="C13" s="6"/>
      <c r="D13" s="24"/>
      <c r="E13" s="24"/>
      <c r="F13" s="24"/>
      <c r="G13" s="88"/>
      <c r="H13" s="24"/>
      <c r="I13" s="24"/>
      <c r="J13" s="24"/>
      <c r="K13" s="6"/>
      <c r="L13" s="24"/>
      <c r="M13" s="24"/>
      <c r="N13" s="24"/>
      <c r="O13" s="24"/>
      <c r="P13" s="6"/>
      <c r="Q13" s="24"/>
      <c r="R13" s="24"/>
      <c r="S13" s="24"/>
      <c r="T13" s="6"/>
      <c r="U13" s="24"/>
      <c r="V13" s="24"/>
      <c r="W13" s="24"/>
      <c r="X13" s="24"/>
      <c r="Y13" s="6"/>
      <c r="Z13" s="24"/>
      <c r="AA13" s="24"/>
      <c r="AB13" s="24"/>
      <c r="AC13" s="6"/>
      <c r="AD13" s="24"/>
      <c r="AE13" s="24"/>
      <c r="AF13" s="24"/>
      <c r="AG13" s="6"/>
      <c r="AR13" s="31"/>
    </row>
    <row r="14" spans="1:44" ht="12.75">
      <c r="A14" s="18"/>
      <c r="B14" s="20" t="s">
        <v>52</v>
      </c>
      <c r="C14" s="6"/>
      <c r="D14" s="24"/>
      <c r="E14" s="24"/>
      <c r="F14" s="24"/>
      <c r="G14" s="88"/>
      <c r="I14" s="24"/>
      <c r="J14" s="24"/>
      <c r="K14" s="6"/>
      <c r="L14" s="24"/>
      <c r="M14" s="24"/>
      <c r="N14" s="24"/>
      <c r="O14" s="24"/>
      <c r="P14" s="6"/>
      <c r="Q14" s="24"/>
      <c r="R14" s="24"/>
      <c r="S14" s="24"/>
      <c r="T14" s="6"/>
      <c r="U14" s="24"/>
      <c r="W14" s="24"/>
      <c r="X14" s="24"/>
      <c r="Y14" s="6"/>
      <c r="Z14" s="24"/>
      <c r="AA14" s="24"/>
      <c r="AB14" s="24"/>
      <c r="AC14" s="6"/>
      <c r="AD14" s="24"/>
      <c r="AE14" s="24"/>
      <c r="AF14" s="24"/>
      <c r="AG14" s="6"/>
      <c r="AR14" s="31"/>
    </row>
    <row r="15" spans="1:44" ht="12.75">
      <c r="A15" s="18">
        <v>2.06</v>
      </c>
      <c r="B15" s="20" t="s">
        <v>134</v>
      </c>
      <c r="C15" s="6"/>
      <c r="D15" s="24"/>
      <c r="E15" s="24"/>
      <c r="F15" s="24"/>
      <c r="G15" s="88"/>
      <c r="H15" s="48" t="s">
        <v>26</v>
      </c>
      <c r="I15" s="24"/>
      <c r="J15" s="24"/>
      <c r="K15" s="6"/>
      <c r="L15" s="24"/>
      <c r="M15" s="24"/>
      <c r="N15" s="24"/>
      <c r="O15" s="24"/>
      <c r="P15" s="6"/>
      <c r="Q15" s="24"/>
      <c r="R15" s="24"/>
      <c r="S15" s="24"/>
      <c r="T15" s="6"/>
      <c r="U15" s="24"/>
      <c r="V15" s="24"/>
      <c r="W15" s="24"/>
      <c r="X15" s="24"/>
      <c r="Y15" s="6"/>
      <c r="Z15" s="24"/>
      <c r="AA15" s="24"/>
      <c r="AB15" s="24"/>
      <c r="AC15" s="6"/>
      <c r="AD15" s="24"/>
      <c r="AE15" s="24"/>
      <c r="AF15" s="24"/>
      <c r="AG15" s="6"/>
      <c r="AR15" s="31"/>
    </row>
    <row r="16" spans="1:44" ht="12.75">
      <c r="A16" s="18"/>
      <c r="B16" s="20"/>
      <c r="C16" s="6"/>
      <c r="D16" s="24"/>
      <c r="E16" s="24"/>
      <c r="F16" s="24"/>
      <c r="G16" s="88"/>
      <c r="H16" s="24"/>
      <c r="I16" s="24"/>
      <c r="J16" s="24"/>
      <c r="K16" s="6"/>
      <c r="L16" s="24"/>
      <c r="M16" s="24"/>
      <c r="N16" s="24"/>
      <c r="O16" s="24"/>
      <c r="P16" s="6"/>
      <c r="Q16" s="58" t="s">
        <v>131</v>
      </c>
      <c r="R16" s="24"/>
      <c r="S16" s="24"/>
      <c r="T16" s="6"/>
      <c r="U16" s="24"/>
      <c r="V16" s="24"/>
      <c r="W16" s="24"/>
      <c r="X16" s="24"/>
      <c r="Y16" s="6"/>
      <c r="AB16" s="24"/>
      <c r="AC16" s="6"/>
      <c r="AD16" s="24"/>
      <c r="AE16" s="24"/>
      <c r="AF16" s="24"/>
      <c r="AG16" s="6"/>
      <c r="AM16" s="48" t="s">
        <v>54</v>
      </c>
      <c r="AR16" s="31"/>
    </row>
    <row r="17" spans="1:48" ht="12.75">
      <c r="A17" s="18"/>
      <c r="B17" s="20"/>
      <c r="C17" s="6"/>
      <c r="D17" s="24"/>
      <c r="E17" s="24"/>
      <c r="F17" s="24"/>
      <c r="G17" s="88"/>
      <c r="H17" s="24"/>
      <c r="I17" s="24"/>
      <c r="J17" s="24"/>
      <c r="K17" s="6"/>
      <c r="L17" s="24"/>
      <c r="M17" s="24"/>
      <c r="N17" s="24"/>
      <c r="O17" s="24"/>
      <c r="P17" s="24"/>
      <c r="Q17" s="58"/>
      <c r="R17" s="24"/>
      <c r="S17" s="24"/>
      <c r="T17" s="6"/>
      <c r="U17" s="24"/>
      <c r="V17" s="24"/>
      <c r="W17" s="24"/>
      <c r="X17" s="24"/>
      <c r="Y17" s="6"/>
      <c r="AB17" s="24"/>
      <c r="AC17" s="6"/>
      <c r="AD17" s="24"/>
      <c r="AE17" s="24"/>
      <c r="AF17" s="24"/>
      <c r="AG17" s="6"/>
      <c r="AH17" s="62" t="s">
        <v>124</v>
      </c>
      <c r="AM17" s="48"/>
      <c r="AO17" s="47" t="s">
        <v>129</v>
      </c>
      <c r="AQ17" s="47" t="s">
        <v>166</v>
      </c>
      <c r="AR17" s="24"/>
      <c r="AS17" s="47" t="s">
        <v>46</v>
      </c>
      <c r="AV17" s="33" t="s">
        <v>130</v>
      </c>
    </row>
    <row r="18" spans="1:44" ht="12.75">
      <c r="A18" s="21">
        <v>2</v>
      </c>
      <c r="B18" s="5" t="s">
        <v>65</v>
      </c>
      <c r="C18" s="6"/>
      <c r="D18" s="24"/>
      <c r="E18" s="24"/>
      <c r="F18" s="45"/>
      <c r="G18" s="88"/>
      <c r="H18" s="24"/>
      <c r="I18" s="24"/>
      <c r="J18" s="24"/>
      <c r="K18" s="6"/>
      <c r="L18" s="24"/>
      <c r="M18" s="24"/>
      <c r="N18" s="24"/>
      <c r="O18" s="24"/>
      <c r="P18" s="24"/>
      <c r="Q18" s="58"/>
      <c r="R18" s="24"/>
      <c r="S18" s="24"/>
      <c r="T18" s="6"/>
      <c r="U18" s="24"/>
      <c r="V18" s="24"/>
      <c r="W18" s="24"/>
      <c r="X18" s="24"/>
      <c r="Y18" s="6"/>
      <c r="AB18" s="24"/>
      <c r="AC18" s="6"/>
      <c r="AD18" s="24"/>
      <c r="AE18" s="24"/>
      <c r="AF18" s="24"/>
      <c r="AG18" s="6"/>
      <c r="AM18" s="48"/>
      <c r="AR18" s="24"/>
    </row>
    <row r="19" spans="1:46" ht="12.75">
      <c r="A19" s="10"/>
      <c r="B19" s="4"/>
      <c r="C19" s="49"/>
      <c r="G19" s="89"/>
      <c r="H19" s="62" t="s">
        <v>62</v>
      </c>
      <c r="I19" s="62" t="s">
        <v>160</v>
      </c>
      <c r="K19" s="49"/>
      <c r="L19" s="1"/>
      <c r="M19" s="1"/>
      <c r="N19" s="1"/>
      <c r="O19" s="1"/>
      <c r="P19" s="62" t="s">
        <v>63</v>
      </c>
      <c r="Q19" s="1"/>
      <c r="R19" s="1"/>
      <c r="S19" s="1"/>
      <c r="T19" s="6"/>
      <c r="U19" s="1"/>
      <c r="V19" s="62" t="s">
        <v>161</v>
      </c>
      <c r="Y19" s="6"/>
      <c r="Z19" s="1"/>
      <c r="AA19" s="62" t="s">
        <v>162</v>
      </c>
      <c r="AB19" s="1"/>
      <c r="AC19" s="49"/>
      <c r="AE19" s="1"/>
      <c r="AG19" s="96"/>
      <c r="AH19" s="95" t="s">
        <v>125</v>
      </c>
      <c r="AJ19" s="44" t="s">
        <v>126</v>
      </c>
      <c r="AK19" s="45" t="s">
        <v>163</v>
      </c>
      <c r="AL19" s="47" t="s">
        <v>47</v>
      </c>
      <c r="AM19" s="97" t="s">
        <v>127</v>
      </c>
      <c r="AO19" s="97" t="s">
        <v>128</v>
      </c>
      <c r="AP19" s="47" t="s">
        <v>165</v>
      </c>
      <c r="AT19" s="46" t="s">
        <v>164</v>
      </c>
    </row>
    <row r="20" spans="3:44" ht="12.75">
      <c r="C20" s="6"/>
      <c r="D20" s="24"/>
      <c r="E20" s="24"/>
      <c r="F20" s="24"/>
      <c r="G20" s="88"/>
      <c r="H20" s="24"/>
      <c r="I20" s="24"/>
      <c r="J20" s="24"/>
      <c r="K20" s="6"/>
      <c r="L20" s="24"/>
      <c r="M20" s="24"/>
      <c r="N20" s="24"/>
      <c r="O20" s="24"/>
      <c r="P20" s="6"/>
      <c r="Q20" s="24"/>
      <c r="R20" s="24"/>
      <c r="S20" s="24"/>
      <c r="T20" s="6"/>
      <c r="U20" s="24"/>
      <c r="V20" s="24"/>
      <c r="W20" s="24"/>
      <c r="X20" s="24"/>
      <c r="Y20" s="6"/>
      <c r="Z20" s="24"/>
      <c r="AA20" s="24"/>
      <c r="AB20" s="24"/>
      <c r="AC20" s="6"/>
      <c r="AD20" s="24"/>
      <c r="AE20" s="24"/>
      <c r="AF20" s="24"/>
      <c r="AG20" s="6" t="s">
        <v>0</v>
      </c>
      <c r="AR20" s="31"/>
    </row>
    <row r="21" spans="3:44" ht="12.75">
      <c r="C21" s="6"/>
      <c r="D21" s="24"/>
      <c r="E21" s="24"/>
      <c r="F21" s="24"/>
      <c r="G21" s="88"/>
      <c r="H21" s="24"/>
      <c r="I21" s="24"/>
      <c r="K21" s="6"/>
      <c r="L21" s="24"/>
      <c r="M21" s="24"/>
      <c r="N21" s="24"/>
      <c r="P21" s="6"/>
      <c r="R21" s="24"/>
      <c r="S21" s="24"/>
      <c r="T21" s="6"/>
      <c r="W21" s="24"/>
      <c r="X21" s="24"/>
      <c r="Y21" s="6"/>
      <c r="Z21" s="24"/>
      <c r="AA21" s="24"/>
      <c r="AB21" s="24"/>
      <c r="AC21" s="6"/>
      <c r="AD21" s="24"/>
      <c r="AE21" s="24"/>
      <c r="AF21" s="24"/>
      <c r="AG21" s="6"/>
      <c r="AR21" s="31"/>
    </row>
    <row r="22" spans="1:44" ht="12.75">
      <c r="A22" s="91"/>
      <c r="B22" s="94" t="s">
        <v>152</v>
      </c>
      <c r="C22" s="6"/>
      <c r="D22" s="24"/>
      <c r="E22" s="24"/>
      <c r="F22" s="24"/>
      <c r="G22" s="88"/>
      <c r="H22" s="24"/>
      <c r="I22" s="24"/>
      <c r="J22" s="52" t="s">
        <v>151</v>
      </c>
      <c r="K22" s="6"/>
      <c r="L22" s="24"/>
      <c r="M22" s="24"/>
      <c r="N22" s="60" t="s">
        <v>153</v>
      </c>
      <c r="O22" s="52"/>
      <c r="P22" s="6"/>
      <c r="R22" s="24"/>
      <c r="S22" s="24"/>
      <c r="T22" s="6"/>
      <c r="V22" s="60"/>
      <c r="W22" s="24"/>
      <c r="X22" s="24"/>
      <c r="Y22" s="6"/>
      <c r="Z22" s="24"/>
      <c r="AA22" s="24"/>
      <c r="AB22" s="24"/>
      <c r="AC22" s="6"/>
      <c r="AD22" s="24"/>
      <c r="AE22" s="24"/>
      <c r="AF22" s="24"/>
      <c r="AG22" s="6"/>
      <c r="AM22" s="58"/>
      <c r="AR22" s="31"/>
    </row>
    <row r="23" spans="1:44" ht="12.75">
      <c r="A23" s="91"/>
      <c r="B23" s="94" t="s">
        <v>155</v>
      </c>
      <c r="C23" s="6"/>
      <c r="D23" s="24"/>
      <c r="E23" s="24"/>
      <c r="F23" s="24"/>
      <c r="G23" s="88"/>
      <c r="H23" s="24"/>
      <c r="I23" s="24"/>
      <c r="J23" s="52"/>
      <c r="K23" s="6"/>
      <c r="L23" s="24"/>
      <c r="O23" s="52" t="s">
        <v>154</v>
      </c>
      <c r="P23" s="6"/>
      <c r="R23" s="24"/>
      <c r="S23" s="24"/>
      <c r="T23" s="60" t="s">
        <v>153</v>
      </c>
      <c r="W23" s="24"/>
      <c r="X23" s="24"/>
      <c r="Y23" s="6"/>
      <c r="Z23" s="24"/>
      <c r="AA23" s="24"/>
      <c r="AB23" s="24"/>
      <c r="AC23" s="6"/>
      <c r="AD23" s="24"/>
      <c r="AE23" s="24"/>
      <c r="AF23" s="24"/>
      <c r="AG23" s="6"/>
      <c r="AM23" s="58"/>
      <c r="AR23" s="31"/>
    </row>
    <row r="24" spans="1:44" ht="12.75">
      <c r="A24" s="17">
        <f>A18+0.01</f>
        <v>2.01</v>
      </c>
      <c r="B24" t="s">
        <v>3</v>
      </c>
      <c r="C24" s="40"/>
      <c r="D24" s="24"/>
      <c r="E24" s="24"/>
      <c r="F24" s="24"/>
      <c r="G24" s="88"/>
      <c r="H24" s="24"/>
      <c r="I24" s="24"/>
      <c r="J24" s="24"/>
      <c r="K24" s="6"/>
      <c r="L24" s="24"/>
      <c r="M24" s="24"/>
      <c r="N24" s="24"/>
      <c r="O24" s="24"/>
      <c r="P24" s="6"/>
      <c r="Q24" s="24"/>
      <c r="S24" s="24"/>
      <c r="T24" s="6"/>
      <c r="U24" s="24"/>
      <c r="V24" s="24"/>
      <c r="W24" s="24"/>
      <c r="X24" s="24"/>
      <c r="Y24" s="6"/>
      <c r="Z24" s="24"/>
      <c r="AA24" s="24"/>
      <c r="AB24" s="24"/>
      <c r="AC24" s="6"/>
      <c r="AD24" s="24"/>
      <c r="AE24" s="24"/>
      <c r="AF24" s="24"/>
      <c r="AG24" s="6"/>
      <c r="AR24" s="31"/>
    </row>
    <row r="25" spans="1:44" ht="12.75" customHeight="1">
      <c r="A25" s="17">
        <f aca="true" t="shared" si="0" ref="A25:A30">A24+0.01</f>
        <v>2.0199999999999996</v>
      </c>
      <c r="B25" t="s">
        <v>147</v>
      </c>
      <c r="C25" s="40" t="s">
        <v>66</v>
      </c>
      <c r="D25" s="24"/>
      <c r="E25" s="24"/>
      <c r="F25" s="24"/>
      <c r="G25" s="88"/>
      <c r="H25" s="24"/>
      <c r="I25" s="24"/>
      <c r="J25" s="24"/>
      <c r="K25" s="6"/>
      <c r="L25" s="24"/>
      <c r="M25" s="24"/>
      <c r="N25" s="24"/>
      <c r="O25" s="24"/>
      <c r="P25" s="6"/>
      <c r="Q25" s="24"/>
      <c r="R25" s="24"/>
      <c r="S25" s="24"/>
      <c r="T25" s="6"/>
      <c r="U25" s="24"/>
      <c r="V25" s="24"/>
      <c r="X25" s="24"/>
      <c r="Y25" s="6"/>
      <c r="Z25" s="24"/>
      <c r="AA25" s="24"/>
      <c r="AB25" s="24"/>
      <c r="AC25" s="6"/>
      <c r="AD25" s="24"/>
      <c r="AE25" s="24"/>
      <c r="AF25" s="24"/>
      <c r="AG25" s="6"/>
      <c r="AR25" s="31"/>
    </row>
    <row r="26" spans="1:44" ht="12.75">
      <c r="A26" s="17">
        <f t="shared" si="0"/>
        <v>2.0299999999999994</v>
      </c>
      <c r="B26" t="s">
        <v>141</v>
      </c>
      <c r="C26" s="6"/>
      <c r="D26" s="24"/>
      <c r="E26" s="24"/>
      <c r="F26" s="24"/>
      <c r="G26" s="88"/>
      <c r="H26" s="24"/>
      <c r="I26" s="24"/>
      <c r="J26" s="24"/>
      <c r="K26" s="6"/>
      <c r="L26" s="24"/>
      <c r="M26" s="24"/>
      <c r="N26" s="24"/>
      <c r="O26" s="24"/>
      <c r="P26" s="6"/>
      <c r="Q26" s="24"/>
      <c r="R26" s="24"/>
      <c r="S26" s="24"/>
      <c r="T26" s="6"/>
      <c r="U26" s="24"/>
      <c r="V26" s="24"/>
      <c r="W26" s="24"/>
      <c r="X26" s="24"/>
      <c r="Y26" s="6"/>
      <c r="Z26" s="24"/>
      <c r="AA26" s="24"/>
      <c r="AB26" s="24"/>
      <c r="AC26" s="6"/>
      <c r="AD26" s="24"/>
      <c r="AF26" s="24"/>
      <c r="AG26" s="6"/>
      <c r="AI26" s="54" t="s">
        <v>36</v>
      </c>
      <c r="AR26" s="31"/>
    </row>
    <row r="27" spans="1:50" ht="12.75">
      <c r="A27" s="17">
        <f t="shared" si="0"/>
        <v>2.039999999999999</v>
      </c>
      <c r="B27" t="s">
        <v>137</v>
      </c>
      <c r="C27" s="6"/>
      <c r="D27" s="24"/>
      <c r="E27" s="24"/>
      <c r="F27" s="24"/>
      <c r="G27" s="88"/>
      <c r="H27" s="24"/>
      <c r="I27" s="24"/>
      <c r="J27" s="24"/>
      <c r="K27" s="6"/>
      <c r="L27" s="24"/>
      <c r="M27" s="24"/>
      <c r="N27" s="24"/>
      <c r="O27" s="24"/>
      <c r="P27" s="6"/>
      <c r="Q27" s="24"/>
      <c r="R27" s="24"/>
      <c r="S27" s="24"/>
      <c r="T27" s="6"/>
      <c r="U27" s="24"/>
      <c r="V27" s="24"/>
      <c r="W27" s="24"/>
      <c r="X27" s="24"/>
      <c r="Y27" s="6"/>
      <c r="Z27" s="24"/>
      <c r="AA27" s="24"/>
      <c r="AB27" s="24"/>
      <c r="AC27" s="6"/>
      <c r="AD27" s="24"/>
      <c r="AF27" s="24"/>
      <c r="AG27" s="6"/>
      <c r="AL27" s="54" t="s">
        <v>35</v>
      </c>
      <c r="AR27" s="31"/>
      <c r="AX27" s="98" t="s">
        <v>32</v>
      </c>
    </row>
    <row r="28" spans="1:44" ht="12.75">
      <c r="A28" s="17">
        <f t="shared" si="0"/>
        <v>2.049999999999999</v>
      </c>
      <c r="B28" t="s">
        <v>148</v>
      </c>
      <c r="C28" s="6"/>
      <c r="D28" s="24"/>
      <c r="E28" s="24"/>
      <c r="F28" s="24"/>
      <c r="G28" s="88"/>
      <c r="H28" s="24"/>
      <c r="I28" s="24"/>
      <c r="J28" s="24"/>
      <c r="K28" s="6"/>
      <c r="L28" s="24"/>
      <c r="M28" s="24"/>
      <c r="N28" s="24"/>
      <c r="O28" s="24"/>
      <c r="P28" s="6"/>
      <c r="Q28" s="24"/>
      <c r="R28" s="24"/>
      <c r="S28" s="24"/>
      <c r="T28" s="6"/>
      <c r="U28" s="24"/>
      <c r="V28" s="24"/>
      <c r="W28" s="24"/>
      <c r="X28" s="24"/>
      <c r="Y28" s="6"/>
      <c r="Z28" s="24"/>
      <c r="AA28" s="24"/>
      <c r="AB28" s="24"/>
      <c r="AC28" s="6"/>
      <c r="AD28" s="24"/>
      <c r="AE28" s="24"/>
      <c r="AF28" s="24"/>
      <c r="AG28" s="6"/>
      <c r="AR28" s="54" t="s">
        <v>48</v>
      </c>
    </row>
    <row r="29" spans="1:45" ht="12.75">
      <c r="A29" s="17">
        <f t="shared" si="0"/>
        <v>2.0599999999999987</v>
      </c>
      <c r="B29" s="7" t="s">
        <v>45</v>
      </c>
      <c r="C29" s="6"/>
      <c r="D29" s="24"/>
      <c r="E29" s="24"/>
      <c r="F29" s="24"/>
      <c r="G29" s="88"/>
      <c r="H29" s="24"/>
      <c r="I29" s="24"/>
      <c r="J29" s="24"/>
      <c r="K29" s="6"/>
      <c r="L29" s="24"/>
      <c r="M29" s="24"/>
      <c r="N29" s="24"/>
      <c r="O29" s="24"/>
      <c r="P29" s="6"/>
      <c r="Q29" s="24"/>
      <c r="R29" s="24"/>
      <c r="S29" s="24"/>
      <c r="T29" s="6"/>
      <c r="U29" s="24"/>
      <c r="V29" s="24"/>
      <c r="W29" s="24"/>
      <c r="X29" s="24"/>
      <c r="Y29" s="6"/>
      <c r="Z29" s="24"/>
      <c r="AA29" s="24"/>
      <c r="AB29" s="24"/>
      <c r="AC29" s="6"/>
      <c r="AD29" s="24"/>
      <c r="AE29" s="24"/>
      <c r="AF29" s="24"/>
      <c r="AG29" s="6"/>
      <c r="AR29" s="31"/>
      <c r="AS29" s="53"/>
    </row>
    <row r="30" spans="1:44" ht="12.75">
      <c r="A30" s="17">
        <f t="shared" si="0"/>
        <v>2.0699999999999985</v>
      </c>
      <c r="B30" s="20" t="s">
        <v>149</v>
      </c>
      <c r="C30" s="6"/>
      <c r="D30" s="24"/>
      <c r="E30" s="24"/>
      <c r="F30" s="24"/>
      <c r="G30" s="88"/>
      <c r="H30" s="24"/>
      <c r="I30" s="24"/>
      <c r="J30" s="24"/>
      <c r="K30" s="6"/>
      <c r="L30" s="24"/>
      <c r="M30" s="24"/>
      <c r="N30" s="24"/>
      <c r="O30" s="24"/>
      <c r="P30" s="6"/>
      <c r="Q30" s="24"/>
      <c r="R30" s="24"/>
      <c r="S30" s="24"/>
      <c r="T30" s="6"/>
      <c r="U30" s="24"/>
      <c r="V30" s="24"/>
      <c r="W30" s="24"/>
      <c r="X30" s="24"/>
      <c r="Y30" s="6"/>
      <c r="Z30" s="24"/>
      <c r="AA30" s="24"/>
      <c r="AB30" s="24"/>
      <c r="AC30" s="6"/>
      <c r="AD30" s="24"/>
      <c r="AE30" s="24"/>
      <c r="AF30" s="24"/>
      <c r="AG30" s="6"/>
      <c r="AN30" s="54" t="s">
        <v>34</v>
      </c>
      <c r="AR30" s="31"/>
    </row>
    <row r="31" spans="2:44" ht="12.75">
      <c r="B31" t="s">
        <v>156</v>
      </c>
      <c r="C31" s="6"/>
      <c r="D31" s="24"/>
      <c r="E31" s="24"/>
      <c r="F31" s="24"/>
      <c r="G31" s="88"/>
      <c r="H31" s="24"/>
      <c r="I31" s="24"/>
      <c r="J31" s="24"/>
      <c r="K31" s="6"/>
      <c r="L31" s="24"/>
      <c r="M31" s="24"/>
      <c r="N31" s="24"/>
      <c r="O31" s="24"/>
      <c r="P31" s="6"/>
      <c r="Q31" s="24"/>
      <c r="R31" s="24"/>
      <c r="S31" s="24"/>
      <c r="T31" s="6"/>
      <c r="U31" s="24"/>
      <c r="V31" s="24"/>
      <c r="W31" s="24"/>
      <c r="X31" s="24"/>
      <c r="Y31" s="6"/>
      <c r="Z31" s="24"/>
      <c r="AA31" s="24"/>
      <c r="AB31" s="24"/>
      <c r="AC31" s="6"/>
      <c r="AD31" s="24"/>
      <c r="AE31" s="24"/>
      <c r="AF31" s="24"/>
      <c r="AG31" s="6"/>
      <c r="AN31" s="54" t="s">
        <v>33</v>
      </c>
      <c r="AR31" s="31"/>
    </row>
    <row r="32" spans="3:45" ht="12.75">
      <c r="C32" s="6"/>
      <c r="D32" s="24"/>
      <c r="E32" s="24"/>
      <c r="F32" s="24"/>
      <c r="G32" s="88"/>
      <c r="H32" s="24"/>
      <c r="I32" s="24"/>
      <c r="J32" s="24"/>
      <c r="K32" s="6"/>
      <c r="L32" s="24"/>
      <c r="M32" s="24"/>
      <c r="N32" s="24"/>
      <c r="O32" s="24"/>
      <c r="P32" s="6"/>
      <c r="Q32" s="24"/>
      <c r="R32" s="24"/>
      <c r="S32" s="24"/>
      <c r="T32" s="6"/>
      <c r="U32" s="24"/>
      <c r="V32" s="24"/>
      <c r="W32" s="24"/>
      <c r="X32" s="24"/>
      <c r="Y32" s="6"/>
      <c r="Z32" s="24"/>
      <c r="AA32" s="24"/>
      <c r="AB32" s="24"/>
      <c r="AC32" s="6"/>
      <c r="AD32" s="24"/>
      <c r="AE32" s="24"/>
      <c r="AF32" s="24"/>
      <c r="AG32" s="6"/>
      <c r="AN32" s="54"/>
      <c r="AR32" s="24"/>
      <c r="AS32" s="6"/>
    </row>
    <row r="33" spans="3:45" ht="12.75">
      <c r="C33" s="6"/>
      <c r="D33" s="24"/>
      <c r="E33" s="24"/>
      <c r="F33" s="24"/>
      <c r="G33" s="88"/>
      <c r="H33" s="24"/>
      <c r="I33" s="24"/>
      <c r="J33" s="24"/>
      <c r="K33" s="6"/>
      <c r="L33" s="24"/>
      <c r="M33" s="24"/>
      <c r="N33" s="24"/>
      <c r="O33" s="24"/>
      <c r="P33" s="6"/>
      <c r="Q33" s="24"/>
      <c r="R33" s="24"/>
      <c r="S33" s="24"/>
      <c r="T33" s="6"/>
      <c r="U33" s="24"/>
      <c r="V33" s="24"/>
      <c r="W33" s="24"/>
      <c r="X33" s="24"/>
      <c r="Y33" s="6"/>
      <c r="Z33" s="24"/>
      <c r="AA33" s="24"/>
      <c r="AB33" s="24"/>
      <c r="AC33" s="6"/>
      <c r="AD33" s="24"/>
      <c r="AE33" s="24"/>
      <c r="AF33" s="24"/>
      <c r="AG33" s="6"/>
      <c r="AP33" s="54"/>
      <c r="AR33" s="24"/>
      <c r="AS33" s="6"/>
    </row>
    <row r="34" spans="1:44" ht="12.75">
      <c r="A34" s="21">
        <v>3</v>
      </c>
      <c r="B34" s="5" t="s">
        <v>56</v>
      </c>
      <c r="C34" s="6"/>
      <c r="F34" s="24"/>
      <c r="G34" s="88"/>
      <c r="H34" s="24"/>
      <c r="I34" s="24"/>
      <c r="J34" s="24"/>
      <c r="K34" s="6"/>
      <c r="L34" s="24"/>
      <c r="M34" s="24"/>
      <c r="N34" s="24"/>
      <c r="O34" s="24"/>
      <c r="P34" s="6"/>
      <c r="Q34" s="24"/>
      <c r="R34" s="24"/>
      <c r="S34" s="24"/>
      <c r="T34" s="6"/>
      <c r="U34" s="24"/>
      <c r="V34" s="24"/>
      <c r="W34" s="24"/>
      <c r="X34" s="52" t="s">
        <v>58</v>
      </c>
      <c r="Y34" s="6"/>
      <c r="Z34" s="24"/>
      <c r="AA34" s="24"/>
      <c r="AB34" s="24"/>
      <c r="AC34" s="6"/>
      <c r="AD34" s="60" t="s">
        <v>57</v>
      </c>
      <c r="AE34" s="24"/>
      <c r="AF34" s="24"/>
      <c r="AG34" s="6"/>
      <c r="AH34" s="54"/>
      <c r="AR34" s="31"/>
    </row>
    <row r="35" spans="1:44" ht="12.75">
      <c r="A35" s="22">
        <f aca="true" t="shared" si="1" ref="A35:A42">A34+0.01</f>
        <v>3.01</v>
      </c>
      <c r="B35" t="s">
        <v>3</v>
      </c>
      <c r="C35" s="40" t="s">
        <v>66</v>
      </c>
      <c r="D35" s="24"/>
      <c r="E35" s="24"/>
      <c r="F35" s="24"/>
      <c r="G35" s="88"/>
      <c r="H35" s="24"/>
      <c r="I35" s="24"/>
      <c r="J35" s="24"/>
      <c r="K35" s="6"/>
      <c r="L35" s="24"/>
      <c r="M35" s="24"/>
      <c r="N35" s="24"/>
      <c r="O35" s="24"/>
      <c r="P35" s="6"/>
      <c r="Q35" s="24"/>
      <c r="R35" s="24"/>
      <c r="S35" s="24"/>
      <c r="T35" s="6"/>
      <c r="U35" s="24"/>
      <c r="V35" s="24"/>
      <c r="W35" s="24"/>
      <c r="X35" s="24"/>
      <c r="Y35" s="6"/>
      <c r="Z35" s="24"/>
      <c r="AA35" s="24"/>
      <c r="AB35" s="24"/>
      <c r="AC35" s="6"/>
      <c r="AD35" s="24"/>
      <c r="AE35" s="24"/>
      <c r="AF35" s="24"/>
      <c r="AG35" s="6"/>
      <c r="AR35" s="31"/>
    </row>
    <row r="36" spans="1:44" ht="12.75">
      <c r="A36" s="22">
        <f t="shared" si="1"/>
        <v>3.0199999999999996</v>
      </c>
      <c r="B36" s="7" t="s">
        <v>49</v>
      </c>
      <c r="C36" s="40" t="s">
        <v>157</v>
      </c>
      <c r="D36" s="24"/>
      <c r="E36" s="24"/>
      <c r="F36" s="24"/>
      <c r="G36" s="88"/>
      <c r="H36" s="24"/>
      <c r="I36" s="24"/>
      <c r="J36" s="24"/>
      <c r="K36" s="6"/>
      <c r="L36" s="24"/>
      <c r="M36" s="24"/>
      <c r="N36" s="24"/>
      <c r="O36" s="24"/>
      <c r="P36" s="6"/>
      <c r="S36" s="24"/>
      <c r="T36" s="6"/>
      <c r="U36" s="24"/>
      <c r="W36" s="24"/>
      <c r="X36" s="24"/>
      <c r="Y36" s="6"/>
      <c r="Z36" s="24"/>
      <c r="AA36" s="24"/>
      <c r="AB36" s="24"/>
      <c r="AC36" s="6"/>
      <c r="AD36" s="24"/>
      <c r="AE36" s="24"/>
      <c r="AF36" s="24"/>
      <c r="AG36" s="6"/>
      <c r="AR36" s="31"/>
    </row>
    <row r="37" spans="1:44" ht="12.75">
      <c r="A37" s="22">
        <f t="shared" si="1"/>
        <v>3.0299999999999994</v>
      </c>
      <c r="B37" s="7" t="s">
        <v>122</v>
      </c>
      <c r="C37" s="40" t="s">
        <v>157</v>
      </c>
      <c r="D37" s="24"/>
      <c r="E37" s="24"/>
      <c r="F37" s="24"/>
      <c r="G37" s="88"/>
      <c r="H37" s="24"/>
      <c r="I37" s="24"/>
      <c r="J37" s="24"/>
      <c r="K37" s="6"/>
      <c r="L37" s="24"/>
      <c r="M37" s="24"/>
      <c r="N37" s="24"/>
      <c r="O37" s="24"/>
      <c r="P37" s="6"/>
      <c r="Q37" s="24"/>
      <c r="R37" s="24"/>
      <c r="S37" s="24"/>
      <c r="T37" s="6"/>
      <c r="U37" s="24"/>
      <c r="V37" s="24"/>
      <c r="W37" s="24"/>
      <c r="X37" s="24"/>
      <c r="Y37" s="6"/>
      <c r="Z37" s="24"/>
      <c r="AA37" s="24"/>
      <c r="AB37" s="24"/>
      <c r="AC37" s="6"/>
      <c r="AD37" s="24"/>
      <c r="AE37" s="24"/>
      <c r="AF37" s="24"/>
      <c r="AG37" s="6"/>
      <c r="AR37" s="31"/>
    </row>
    <row r="38" spans="1:44" ht="12.75" customHeight="1">
      <c r="A38" s="22">
        <f t="shared" si="1"/>
        <v>3.039999999999999</v>
      </c>
      <c r="B38" s="7" t="s">
        <v>50</v>
      </c>
      <c r="C38" s="40" t="s">
        <v>157</v>
      </c>
      <c r="D38" s="24"/>
      <c r="E38" s="24"/>
      <c r="F38" s="24"/>
      <c r="G38" s="88"/>
      <c r="H38" s="24"/>
      <c r="I38" s="24"/>
      <c r="J38" s="24"/>
      <c r="K38" s="6"/>
      <c r="L38" s="24"/>
      <c r="M38" s="24"/>
      <c r="N38" s="24"/>
      <c r="O38" s="24"/>
      <c r="P38" s="6"/>
      <c r="Q38" s="24"/>
      <c r="R38" s="24"/>
      <c r="S38" s="24"/>
      <c r="T38" s="6"/>
      <c r="U38" s="24"/>
      <c r="V38" s="24"/>
      <c r="W38" s="24"/>
      <c r="X38" s="24"/>
      <c r="Y38" s="6"/>
      <c r="Z38" s="24"/>
      <c r="AA38" s="24"/>
      <c r="AB38" s="24"/>
      <c r="AC38" s="6"/>
      <c r="AD38" s="24"/>
      <c r="AE38" s="24"/>
      <c r="AF38" s="24"/>
      <c r="AG38" s="6"/>
      <c r="AR38" s="31"/>
    </row>
    <row r="39" spans="1:44" ht="12.75" customHeight="1">
      <c r="A39" s="22">
        <f t="shared" si="1"/>
        <v>3.049999999999999</v>
      </c>
      <c r="B39" s="7" t="s">
        <v>158</v>
      </c>
      <c r="C39" s="40"/>
      <c r="D39" s="24"/>
      <c r="E39" s="24"/>
      <c r="F39" s="24"/>
      <c r="G39" s="88"/>
      <c r="H39" s="24"/>
      <c r="I39" s="24"/>
      <c r="J39" s="24"/>
      <c r="K39" s="6"/>
      <c r="L39" s="24"/>
      <c r="M39" s="24"/>
      <c r="N39" s="24"/>
      <c r="O39" s="24"/>
      <c r="P39" s="6"/>
      <c r="Q39" s="24"/>
      <c r="R39" s="24"/>
      <c r="S39" s="24"/>
      <c r="T39" s="6"/>
      <c r="U39" s="24"/>
      <c r="V39" s="24"/>
      <c r="W39" s="24"/>
      <c r="X39" s="24"/>
      <c r="Y39" s="6"/>
      <c r="Z39" s="24"/>
      <c r="AA39" s="24"/>
      <c r="AB39" s="24"/>
      <c r="AC39" s="6"/>
      <c r="AD39" s="24"/>
      <c r="AE39" s="24"/>
      <c r="AF39" s="24"/>
      <c r="AG39" s="6"/>
      <c r="AR39" s="31"/>
    </row>
    <row r="40" spans="1:44" ht="12.75" customHeight="1">
      <c r="A40" s="22">
        <f t="shared" si="1"/>
        <v>3.0599999999999987</v>
      </c>
      <c r="B40" s="19" t="s">
        <v>60</v>
      </c>
      <c r="C40" s="6"/>
      <c r="D40" s="24"/>
      <c r="E40" s="24"/>
      <c r="F40" s="24"/>
      <c r="G40" s="88"/>
      <c r="H40" s="24"/>
      <c r="I40" s="24"/>
      <c r="J40" s="24"/>
      <c r="K40" s="6"/>
      <c r="L40" s="24"/>
      <c r="M40" s="24"/>
      <c r="N40" s="24"/>
      <c r="O40" s="24"/>
      <c r="P40" s="6"/>
      <c r="Q40" s="24"/>
      <c r="R40" s="90"/>
      <c r="S40" s="24"/>
      <c r="T40" s="6"/>
      <c r="U40" s="24"/>
      <c r="V40" s="24"/>
      <c r="W40" s="24"/>
      <c r="X40" s="24"/>
      <c r="Y40" s="6"/>
      <c r="Z40" s="24"/>
      <c r="AA40" s="24"/>
      <c r="AB40" s="24"/>
      <c r="AC40" s="6"/>
      <c r="AD40" s="24"/>
      <c r="AE40" s="24"/>
      <c r="AF40" s="24"/>
      <c r="AG40" s="6"/>
      <c r="AR40" s="31"/>
    </row>
    <row r="41" spans="1:44" ht="12.75">
      <c r="A41" s="22">
        <f t="shared" si="1"/>
        <v>3.0699999999999985</v>
      </c>
      <c r="B41" s="19" t="s">
        <v>45</v>
      </c>
      <c r="C41" s="6"/>
      <c r="D41" s="24"/>
      <c r="E41" s="24"/>
      <c r="F41" s="24"/>
      <c r="G41" s="88"/>
      <c r="H41" s="24"/>
      <c r="I41" s="24"/>
      <c r="J41" s="24"/>
      <c r="K41" s="6"/>
      <c r="L41" s="24"/>
      <c r="M41" s="24"/>
      <c r="N41" s="24"/>
      <c r="O41" s="24"/>
      <c r="P41" s="6"/>
      <c r="Q41" s="24"/>
      <c r="R41" s="24"/>
      <c r="S41" s="24"/>
      <c r="T41" s="6"/>
      <c r="U41" s="24"/>
      <c r="V41" s="24"/>
      <c r="W41" s="24"/>
      <c r="X41" s="24"/>
      <c r="Y41" s="6"/>
      <c r="Z41" s="24"/>
      <c r="AA41" s="24"/>
      <c r="AB41" s="24"/>
      <c r="AC41" s="6"/>
      <c r="AD41" s="24"/>
      <c r="AE41" s="24"/>
      <c r="AF41" s="24"/>
      <c r="AG41" s="6"/>
      <c r="AR41" s="31"/>
    </row>
    <row r="42" spans="1:44" ht="12.75">
      <c r="A42" s="22">
        <f t="shared" si="1"/>
        <v>3.0799999999999983</v>
      </c>
      <c r="B42" s="20" t="s">
        <v>24</v>
      </c>
      <c r="C42" s="6"/>
      <c r="D42" s="24"/>
      <c r="E42" s="24"/>
      <c r="F42" s="24"/>
      <c r="G42" s="88"/>
      <c r="H42" s="24"/>
      <c r="I42" s="24"/>
      <c r="J42" s="24"/>
      <c r="K42" s="6"/>
      <c r="L42" s="24"/>
      <c r="M42" s="24"/>
      <c r="N42" s="24"/>
      <c r="O42" s="24"/>
      <c r="P42" s="6"/>
      <c r="Q42" s="24"/>
      <c r="R42" s="24"/>
      <c r="S42" s="24"/>
      <c r="T42" s="6"/>
      <c r="U42" s="24"/>
      <c r="V42" s="24"/>
      <c r="W42" s="24"/>
      <c r="X42" s="24"/>
      <c r="Y42" s="6"/>
      <c r="Z42" s="24"/>
      <c r="AA42" s="24"/>
      <c r="AB42" s="24"/>
      <c r="AC42" s="6"/>
      <c r="AD42" s="24"/>
      <c r="AE42" s="24"/>
      <c r="AF42" s="24"/>
      <c r="AG42" s="6"/>
      <c r="AR42" s="31"/>
    </row>
    <row r="43" spans="1:44" ht="12.75">
      <c r="A43" s="22">
        <f>A42+0.01</f>
        <v>3.089999999999998</v>
      </c>
      <c r="B43" s="20" t="s">
        <v>38</v>
      </c>
      <c r="C43" s="6"/>
      <c r="D43" s="24"/>
      <c r="E43" s="24"/>
      <c r="F43" s="24"/>
      <c r="G43" s="88"/>
      <c r="H43" s="24"/>
      <c r="I43" s="24"/>
      <c r="J43" s="24"/>
      <c r="K43" s="6"/>
      <c r="L43" s="24"/>
      <c r="M43" s="24"/>
      <c r="N43" s="24"/>
      <c r="O43" s="24"/>
      <c r="P43" s="6"/>
      <c r="Q43" s="24"/>
      <c r="R43" s="24"/>
      <c r="S43" s="24"/>
      <c r="T43" s="6"/>
      <c r="U43" s="24"/>
      <c r="V43" s="24"/>
      <c r="W43" s="24"/>
      <c r="X43" s="24"/>
      <c r="Y43" s="6"/>
      <c r="Z43" s="24"/>
      <c r="AA43" s="24"/>
      <c r="AB43" s="24"/>
      <c r="AC43" s="6"/>
      <c r="AD43" s="24"/>
      <c r="AE43" s="24"/>
      <c r="AF43" s="24"/>
      <c r="AG43" s="6"/>
      <c r="AR43" s="31"/>
    </row>
    <row r="44" spans="1:44" ht="12.75">
      <c r="A44" s="18"/>
      <c r="B44" s="20" t="s">
        <v>39</v>
      </c>
      <c r="C44" s="6"/>
      <c r="D44" s="24"/>
      <c r="E44" s="24"/>
      <c r="F44" s="24"/>
      <c r="G44" s="88"/>
      <c r="H44" s="24"/>
      <c r="I44" s="24"/>
      <c r="J44" s="24"/>
      <c r="K44" s="6"/>
      <c r="L44" s="24"/>
      <c r="M44" s="24"/>
      <c r="N44" s="24"/>
      <c r="O44" s="24"/>
      <c r="P44" s="6"/>
      <c r="Q44" s="24"/>
      <c r="R44" s="24"/>
      <c r="S44" s="24"/>
      <c r="T44" s="6"/>
      <c r="U44" s="24"/>
      <c r="V44" s="24"/>
      <c r="W44" s="24"/>
      <c r="X44" s="24"/>
      <c r="Y44" s="6"/>
      <c r="Z44" s="24"/>
      <c r="AA44" s="24"/>
      <c r="AB44" s="24"/>
      <c r="AC44" s="6"/>
      <c r="AD44" s="24"/>
      <c r="AE44" s="24"/>
      <c r="AF44" s="24"/>
      <c r="AG44" s="6"/>
      <c r="AR44" s="31"/>
    </row>
    <row r="45" spans="1:44" ht="12.75">
      <c r="A45" s="18"/>
      <c r="B45" s="20" t="s">
        <v>37</v>
      </c>
      <c r="C45" s="6"/>
      <c r="D45" s="24"/>
      <c r="E45" s="24"/>
      <c r="F45" s="24"/>
      <c r="G45" s="88"/>
      <c r="H45" s="24"/>
      <c r="I45" s="24"/>
      <c r="J45" s="24"/>
      <c r="K45" s="6"/>
      <c r="L45" s="24"/>
      <c r="N45" s="24"/>
      <c r="O45" s="24"/>
      <c r="P45" s="6"/>
      <c r="Q45" s="24"/>
      <c r="R45" s="24"/>
      <c r="S45" s="24"/>
      <c r="T45" s="6"/>
      <c r="U45" s="24"/>
      <c r="V45" s="24"/>
      <c r="W45" s="24"/>
      <c r="X45" s="24"/>
      <c r="Y45" s="6"/>
      <c r="Z45" s="24"/>
      <c r="AA45" s="24"/>
      <c r="AB45" s="24"/>
      <c r="AC45" s="6"/>
      <c r="AD45" s="24"/>
      <c r="AE45" s="24"/>
      <c r="AF45" s="24"/>
      <c r="AG45" s="6"/>
      <c r="AR45" s="31"/>
    </row>
    <row r="46" spans="1:44" ht="12.75">
      <c r="A46" s="18"/>
      <c r="B46" s="20"/>
      <c r="C46" s="6"/>
      <c r="D46" s="24"/>
      <c r="E46" s="24"/>
      <c r="F46" s="24"/>
      <c r="G46" s="88"/>
      <c r="H46" s="24"/>
      <c r="I46" s="24"/>
      <c r="J46" s="24"/>
      <c r="K46" s="6"/>
      <c r="L46" s="24"/>
      <c r="N46" s="24"/>
      <c r="O46" s="24"/>
      <c r="P46" s="6"/>
      <c r="Q46" s="24"/>
      <c r="R46" s="24"/>
      <c r="S46" s="24"/>
      <c r="T46" s="6"/>
      <c r="U46" s="24"/>
      <c r="V46" s="24"/>
      <c r="W46" s="24"/>
      <c r="X46" s="24"/>
      <c r="Y46" s="6"/>
      <c r="Z46" s="24"/>
      <c r="AB46" s="24"/>
      <c r="AC46" s="6"/>
      <c r="AD46" s="24"/>
      <c r="AE46" s="24"/>
      <c r="AF46" s="24"/>
      <c r="AG46" s="6"/>
      <c r="AR46" s="31"/>
    </row>
    <row r="47" spans="1:48" ht="12.75">
      <c r="A47" s="21">
        <v>4</v>
      </c>
      <c r="B47" s="5" t="s">
        <v>43</v>
      </c>
      <c r="C47" s="6"/>
      <c r="D47" s="24"/>
      <c r="E47" s="24"/>
      <c r="F47" s="24"/>
      <c r="G47" s="88"/>
      <c r="H47" s="24"/>
      <c r="I47" s="24"/>
      <c r="J47" s="24"/>
      <c r="K47" s="6"/>
      <c r="L47" s="24"/>
      <c r="M47" s="24"/>
      <c r="N47" s="24"/>
      <c r="O47" s="24"/>
      <c r="P47" s="6"/>
      <c r="Q47" s="24"/>
      <c r="R47" s="24"/>
      <c r="S47" s="24"/>
      <c r="T47" s="6"/>
      <c r="U47" s="24"/>
      <c r="V47" s="24"/>
      <c r="W47" s="24"/>
      <c r="X47" s="24"/>
      <c r="Y47" s="6"/>
      <c r="Z47" s="24"/>
      <c r="AA47" s="24"/>
      <c r="AB47" s="24"/>
      <c r="AC47" s="6"/>
      <c r="AD47" s="24"/>
      <c r="AE47" s="24"/>
      <c r="AF47" s="24"/>
      <c r="AG47" s="6"/>
      <c r="AR47" s="31"/>
      <c r="AV47" s="47"/>
    </row>
    <row r="48" spans="3:48" ht="12.75">
      <c r="C48" s="6"/>
      <c r="D48" s="24"/>
      <c r="E48" s="24"/>
      <c r="F48" s="24"/>
      <c r="G48" s="6"/>
      <c r="H48" s="24"/>
      <c r="I48" s="24"/>
      <c r="J48" s="24"/>
      <c r="K48" s="6"/>
      <c r="L48" s="24"/>
      <c r="M48" s="24"/>
      <c r="N48" s="24"/>
      <c r="O48" s="24"/>
      <c r="P48" s="6"/>
      <c r="Q48" s="24"/>
      <c r="R48" s="24"/>
      <c r="S48" s="24"/>
      <c r="T48" s="6"/>
      <c r="U48" s="24"/>
      <c r="V48" s="24"/>
      <c r="W48" s="24"/>
      <c r="X48" s="24"/>
      <c r="Y48" s="6"/>
      <c r="Z48" s="24"/>
      <c r="AA48" s="24"/>
      <c r="AB48" s="24"/>
      <c r="AC48" s="6"/>
      <c r="AD48" s="24"/>
      <c r="AE48" s="24"/>
      <c r="AF48" s="24"/>
      <c r="AG48" s="6"/>
      <c r="AR48" s="31"/>
      <c r="AV48" s="47"/>
    </row>
    <row r="49" spans="3:48" ht="12.75">
      <c r="C49" s="6"/>
      <c r="D49" s="24"/>
      <c r="E49" s="24"/>
      <c r="F49" s="24"/>
      <c r="G49" s="6"/>
      <c r="H49" s="24"/>
      <c r="I49" s="24"/>
      <c r="J49" s="24"/>
      <c r="K49" s="6"/>
      <c r="L49" s="24"/>
      <c r="M49" s="24"/>
      <c r="N49" s="24"/>
      <c r="O49" s="24"/>
      <c r="P49" s="6"/>
      <c r="Q49" s="24"/>
      <c r="R49" s="24"/>
      <c r="S49" s="24"/>
      <c r="T49" s="6"/>
      <c r="U49" s="24"/>
      <c r="V49" s="24"/>
      <c r="W49" s="24"/>
      <c r="X49" s="24"/>
      <c r="Y49" s="6"/>
      <c r="Z49" s="24"/>
      <c r="AA49" s="24"/>
      <c r="AB49" s="61" t="s">
        <v>167</v>
      </c>
      <c r="AC49" s="6"/>
      <c r="AD49" s="24"/>
      <c r="AE49" s="24"/>
      <c r="AF49" s="24"/>
      <c r="AG49" s="87" t="s">
        <v>168</v>
      </c>
      <c r="AR49" s="31"/>
      <c r="AV49" s="47"/>
    </row>
    <row r="50" spans="1:48" ht="12.75">
      <c r="A50" s="17">
        <f>A47+0.01</f>
        <v>4.01</v>
      </c>
      <c r="B50" t="s">
        <v>3</v>
      </c>
      <c r="C50" s="40" t="s">
        <v>66</v>
      </c>
      <c r="D50" s="24"/>
      <c r="E50" s="24"/>
      <c r="F50" s="24"/>
      <c r="G50" s="88"/>
      <c r="H50" s="24"/>
      <c r="I50" s="24"/>
      <c r="J50" s="24"/>
      <c r="K50" s="6"/>
      <c r="L50" s="24"/>
      <c r="M50" s="24"/>
      <c r="N50" s="24"/>
      <c r="O50" s="24"/>
      <c r="P50" s="6"/>
      <c r="Q50" s="24"/>
      <c r="R50" s="24"/>
      <c r="S50" s="24"/>
      <c r="T50" s="6"/>
      <c r="U50" s="24"/>
      <c r="V50" s="24"/>
      <c r="W50" s="24"/>
      <c r="X50" s="24"/>
      <c r="Y50" s="6"/>
      <c r="Z50" s="24"/>
      <c r="AA50" s="24"/>
      <c r="AB50" s="24"/>
      <c r="AC50" s="6"/>
      <c r="AD50" s="24"/>
      <c r="AE50" s="24"/>
      <c r="AF50" s="24"/>
      <c r="AG50" s="6"/>
      <c r="AR50" s="31"/>
      <c r="AV50" s="47"/>
    </row>
    <row r="51" spans="1:48" ht="12.75">
      <c r="A51" s="22">
        <f>A50+0.01</f>
        <v>4.02</v>
      </c>
      <c r="B51" s="7" t="s">
        <v>159</v>
      </c>
      <c r="C51" s="6"/>
      <c r="D51" s="24"/>
      <c r="E51" s="24"/>
      <c r="F51" s="24"/>
      <c r="G51" s="88"/>
      <c r="H51" s="24"/>
      <c r="I51" s="24"/>
      <c r="J51" s="24"/>
      <c r="K51" s="6"/>
      <c r="L51" s="24"/>
      <c r="M51" s="24"/>
      <c r="N51" s="24"/>
      <c r="O51" s="24"/>
      <c r="P51" s="6"/>
      <c r="Q51" s="24"/>
      <c r="R51" s="24"/>
      <c r="S51" s="24"/>
      <c r="T51" s="6"/>
      <c r="U51" s="24"/>
      <c r="V51" s="24"/>
      <c r="W51" s="24"/>
      <c r="X51" s="24"/>
      <c r="Y51" s="6"/>
      <c r="Z51" s="24"/>
      <c r="AA51" s="24"/>
      <c r="AB51" s="24"/>
      <c r="AC51" s="6"/>
      <c r="AD51" s="24"/>
      <c r="AE51" s="24"/>
      <c r="AF51" s="24"/>
      <c r="AG51" s="6"/>
      <c r="AR51" s="31"/>
      <c r="AV51" s="47"/>
    </row>
    <row r="52" spans="1:48" ht="12.75">
      <c r="A52" s="22">
        <f>A51+0.01</f>
        <v>4.029999999999999</v>
      </c>
      <c r="B52" s="19" t="s">
        <v>51</v>
      </c>
      <c r="C52" s="6"/>
      <c r="D52" s="24"/>
      <c r="E52" s="24"/>
      <c r="F52" s="24"/>
      <c r="G52" s="88"/>
      <c r="H52" s="24"/>
      <c r="I52" s="24"/>
      <c r="J52" s="24"/>
      <c r="K52" s="6"/>
      <c r="L52" s="24"/>
      <c r="M52" s="24"/>
      <c r="N52" s="24"/>
      <c r="O52" s="24"/>
      <c r="P52" s="6"/>
      <c r="Q52" s="24"/>
      <c r="R52" s="24"/>
      <c r="S52" s="24"/>
      <c r="T52" s="6"/>
      <c r="U52" s="24"/>
      <c r="V52" s="24"/>
      <c r="W52" s="24"/>
      <c r="X52" s="24"/>
      <c r="Y52" s="6"/>
      <c r="Z52" s="24"/>
      <c r="AA52" s="24"/>
      <c r="AB52" s="24"/>
      <c r="AC52" s="6"/>
      <c r="AD52" s="24"/>
      <c r="AE52" s="24"/>
      <c r="AF52" s="24"/>
      <c r="AG52" s="6"/>
      <c r="AR52" s="31"/>
      <c r="AV52" s="47"/>
    </row>
    <row r="53" spans="1:48" ht="12.75">
      <c r="A53" s="22">
        <f>A52+0.01</f>
        <v>4.039999999999999</v>
      </c>
      <c r="B53" s="7" t="s">
        <v>44</v>
      </c>
      <c r="C53" s="6"/>
      <c r="D53" s="24"/>
      <c r="E53" s="24"/>
      <c r="F53" s="24"/>
      <c r="G53" s="88"/>
      <c r="H53" s="24"/>
      <c r="I53" s="24"/>
      <c r="J53" s="24"/>
      <c r="K53" s="6"/>
      <c r="L53" s="24"/>
      <c r="M53" s="24"/>
      <c r="N53" s="24"/>
      <c r="O53" s="24"/>
      <c r="P53" s="6"/>
      <c r="Q53" s="24"/>
      <c r="R53" s="24"/>
      <c r="S53" s="24"/>
      <c r="T53" s="6"/>
      <c r="U53" s="24"/>
      <c r="V53" s="24"/>
      <c r="W53" s="24"/>
      <c r="X53" s="24"/>
      <c r="Y53" s="6"/>
      <c r="Z53" s="24"/>
      <c r="AA53" s="24"/>
      <c r="AB53" s="24"/>
      <c r="AC53" s="6"/>
      <c r="AD53" s="24"/>
      <c r="AE53" s="24"/>
      <c r="AF53" s="24"/>
      <c r="AG53" s="6"/>
      <c r="AR53" s="31"/>
      <c r="AV53" s="47"/>
    </row>
    <row r="54" spans="1:48" ht="12.75">
      <c r="A54" s="22">
        <f>A53+0.01</f>
        <v>4.049999999999999</v>
      </c>
      <c r="B54" s="20" t="s">
        <v>23</v>
      </c>
      <c r="C54" s="6"/>
      <c r="D54" s="24"/>
      <c r="E54" s="24"/>
      <c r="F54" s="24"/>
      <c r="G54" s="88"/>
      <c r="H54" s="24"/>
      <c r="I54" s="24"/>
      <c r="J54" s="24"/>
      <c r="K54" s="6"/>
      <c r="L54" s="24"/>
      <c r="M54" s="24"/>
      <c r="N54" s="24"/>
      <c r="O54" s="24"/>
      <c r="P54" s="6"/>
      <c r="Q54" s="24"/>
      <c r="R54" s="24"/>
      <c r="S54" s="24"/>
      <c r="T54" s="6"/>
      <c r="U54" s="24"/>
      <c r="V54" s="24"/>
      <c r="W54" s="24"/>
      <c r="X54" s="24"/>
      <c r="Y54" s="6"/>
      <c r="Z54" s="24"/>
      <c r="AA54" s="24"/>
      <c r="AB54" s="24"/>
      <c r="AC54" s="6"/>
      <c r="AD54" s="24"/>
      <c r="AE54" s="24"/>
      <c r="AF54" s="24"/>
      <c r="AG54" s="6"/>
      <c r="AR54" s="31"/>
      <c r="AV54" s="47"/>
    </row>
    <row r="55" spans="1:48" ht="12.75">
      <c r="A55" s="22">
        <f>A54+0.01</f>
        <v>4.059999999999999</v>
      </c>
      <c r="B55" s="20" t="s">
        <v>133</v>
      </c>
      <c r="C55" s="6"/>
      <c r="D55" s="24"/>
      <c r="E55" s="24"/>
      <c r="F55" s="24"/>
      <c r="G55" s="88"/>
      <c r="H55" s="24"/>
      <c r="I55" s="24"/>
      <c r="J55" s="24"/>
      <c r="K55" s="6"/>
      <c r="L55" s="24"/>
      <c r="M55" s="24"/>
      <c r="N55" s="24"/>
      <c r="O55" s="24"/>
      <c r="P55" s="6"/>
      <c r="Q55" s="24"/>
      <c r="R55" s="24"/>
      <c r="S55" s="24"/>
      <c r="T55" s="6"/>
      <c r="U55" s="24"/>
      <c r="V55" s="24"/>
      <c r="W55" s="24"/>
      <c r="X55" s="24"/>
      <c r="Y55" s="6"/>
      <c r="Z55" s="24"/>
      <c r="AA55" s="24"/>
      <c r="AB55" s="24"/>
      <c r="AC55" s="6"/>
      <c r="AD55" s="24"/>
      <c r="AE55" s="24"/>
      <c r="AF55" s="24"/>
      <c r="AG55" s="6"/>
      <c r="AR55" s="31"/>
      <c r="AV55" s="47"/>
    </row>
    <row r="56" spans="1:44" ht="12.75">
      <c r="A56" s="8"/>
      <c r="C56" s="6"/>
      <c r="D56" s="24"/>
      <c r="E56" s="24"/>
      <c r="F56" s="24"/>
      <c r="G56" s="88"/>
      <c r="H56" s="24"/>
      <c r="I56" s="24"/>
      <c r="J56" s="24"/>
      <c r="K56" s="6"/>
      <c r="L56" s="24"/>
      <c r="M56" s="24"/>
      <c r="N56" s="24"/>
      <c r="O56" s="24"/>
      <c r="P56" s="6"/>
      <c r="Q56" s="24"/>
      <c r="R56" s="24"/>
      <c r="S56" s="24"/>
      <c r="T56" s="6"/>
      <c r="U56" s="24"/>
      <c r="V56" s="24"/>
      <c r="W56" s="24"/>
      <c r="X56" s="24"/>
      <c r="Y56" s="6"/>
      <c r="Z56" s="24"/>
      <c r="AA56" s="24"/>
      <c r="AB56" s="24"/>
      <c r="AC56" s="6"/>
      <c r="AD56" s="24"/>
      <c r="AE56" s="24"/>
      <c r="AF56" s="24"/>
      <c r="AG56" s="6"/>
      <c r="AR56" s="31"/>
    </row>
    <row r="57" spans="1:44" ht="12.75">
      <c r="A57" s="23">
        <v>5</v>
      </c>
      <c r="B57" s="5" t="s">
        <v>42</v>
      </c>
      <c r="C57" s="6"/>
      <c r="D57" s="24"/>
      <c r="E57" s="24"/>
      <c r="F57" s="24"/>
      <c r="G57" s="88"/>
      <c r="H57" s="24"/>
      <c r="I57" s="24"/>
      <c r="J57" s="24"/>
      <c r="K57" s="6"/>
      <c r="L57" s="24"/>
      <c r="M57" s="24"/>
      <c r="O57" s="24"/>
      <c r="P57" s="6"/>
      <c r="Q57" s="24"/>
      <c r="R57" s="24"/>
      <c r="S57" s="24"/>
      <c r="U57" s="24"/>
      <c r="V57" s="24"/>
      <c r="W57" s="24"/>
      <c r="X57" s="24"/>
      <c r="Y57" s="6"/>
      <c r="Z57" s="24"/>
      <c r="AA57" s="24"/>
      <c r="AB57" s="24"/>
      <c r="AC57" s="6"/>
      <c r="AD57" s="24"/>
      <c r="AE57" s="24"/>
      <c r="AF57" s="24"/>
      <c r="AG57" s="6"/>
      <c r="AH57" s="46" t="s">
        <v>61</v>
      </c>
      <c r="AK57" s="45" t="s">
        <v>59</v>
      </c>
      <c r="AR57" s="31"/>
    </row>
    <row r="58" spans="1:44" ht="12.75">
      <c r="A58" s="22">
        <f aca="true" t="shared" si="2" ref="A58:A63">A57+0.01</f>
        <v>5.01</v>
      </c>
      <c r="B58" t="s">
        <v>3</v>
      </c>
      <c r="C58" s="6"/>
      <c r="D58" s="24"/>
      <c r="E58" s="24"/>
      <c r="F58" s="24"/>
      <c r="G58" s="88"/>
      <c r="H58" s="24"/>
      <c r="I58" s="24"/>
      <c r="J58" s="24"/>
      <c r="K58" s="6"/>
      <c r="L58" s="24"/>
      <c r="M58" s="24"/>
      <c r="N58" s="24"/>
      <c r="O58" s="24"/>
      <c r="P58" s="6"/>
      <c r="Q58" s="24"/>
      <c r="R58" s="24"/>
      <c r="S58" s="24"/>
      <c r="T58" s="6"/>
      <c r="U58" s="24"/>
      <c r="V58" s="24"/>
      <c r="W58" s="24"/>
      <c r="X58" s="24"/>
      <c r="Y58" s="6"/>
      <c r="Z58" s="24"/>
      <c r="AA58" s="24"/>
      <c r="AB58" s="24"/>
      <c r="AC58" s="6"/>
      <c r="AD58" s="24"/>
      <c r="AE58" s="24"/>
      <c r="AF58" s="24"/>
      <c r="AG58" s="6"/>
      <c r="AR58" s="31"/>
    </row>
    <row r="59" spans="1:44" ht="12.75">
      <c r="A59" s="22">
        <f t="shared" si="2"/>
        <v>5.02</v>
      </c>
      <c r="B59" s="7" t="s">
        <v>25</v>
      </c>
      <c r="C59" s="6"/>
      <c r="D59" s="24"/>
      <c r="E59" s="24"/>
      <c r="F59" s="24"/>
      <c r="G59" s="88"/>
      <c r="H59" s="24"/>
      <c r="I59" s="24"/>
      <c r="J59" s="24"/>
      <c r="K59" s="6"/>
      <c r="L59" s="24"/>
      <c r="M59" s="24"/>
      <c r="N59" s="24"/>
      <c r="O59" s="24"/>
      <c r="P59" s="6"/>
      <c r="Q59" s="24"/>
      <c r="R59" s="24"/>
      <c r="S59" s="24"/>
      <c r="T59" s="6"/>
      <c r="U59" s="24"/>
      <c r="V59" s="24"/>
      <c r="W59" s="24"/>
      <c r="X59" s="24"/>
      <c r="Y59" s="6"/>
      <c r="Z59" s="24"/>
      <c r="AA59" s="24"/>
      <c r="AB59" s="24"/>
      <c r="AC59" s="6"/>
      <c r="AD59" s="24"/>
      <c r="AE59" s="24"/>
      <c r="AF59" s="24"/>
      <c r="AG59" s="6"/>
      <c r="AR59" s="31"/>
    </row>
    <row r="60" spans="1:44" ht="12.75">
      <c r="A60" s="22">
        <f t="shared" si="2"/>
        <v>5.029999999999999</v>
      </c>
      <c r="B60" s="7" t="s">
        <v>64</v>
      </c>
      <c r="C60" s="6"/>
      <c r="D60" s="24"/>
      <c r="E60" s="24"/>
      <c r="F60" s="24"/>
      <c r="G60" s="88"/>
      <c r="H60" s="24"/>
      <c r="I60" s="24"/>
      <c r="J60" s="24"/>
      <c r="K60" s="6"/>
      <c r="L60" s="24"/>
      <c r="M60" s="24"/>
      <c r="N60" s="24"/>
      <c r="O60" s="24"/>
      <c r="P60" s="6"/>
      <c r="Q60" s="24"/>
      <c r="R60" s="24"/>
      <c r="S60" s="24"/>
      <c r="T60" s="6"/>
      <c r="U60" s="24"/>
      <c r="V60" s="24"/>
      <c r="W60" s="24"/>
      <c r="X60" s="24"/>
      <c r="Y60" s="6"/>
      <c r="Z60" s="24"/>
      <c r="AA60" s="24"/>
      <c r="AB60" s="24"/>
      <c r="AC60" s="6"/>
      <c r="AD60" s="24"/>
      <c r="AE60" s="24"/>
      <c r="AF60" s="24"/>
      <c r="AG60" s="6"/>
      <c r="AR60" s="31"/>
    </row>
    <row r="61" spans="1:44" ht="12.75" customHeight="1">
      <c r="A61" s="22">
        <f t="shared" si="2"/>
        <v>5.039999999999999</v>
      </c>
      <c r="B61" s="19" t="s">
        <v>55</v>
      </c>
      <c r="C61" s="6"/>
      <c r="D61" s="24"/>
      <c r="E61" s="24"/>
      <c r="F61" s="24"/>
      <c r="G61" s="88"/>
      <c r="H61" s="24"/>
      <c r="I61" s="24"/>
      <c r="J61" s="24"/>
      <c r="K61" s="6"/>
      <c r="L61" s="24"/>
      <c r="M61" s="24"/>
      <c r="N61" s="24"/>
      <c r="O61" s="24"/>
      <c r="P61" s="6"/>
      <c r="Q61" s="24"/>
      <c r="R61" s="24"/>
      <c r="S61" s="24"/>
      <c r="T61" s="6"/>
      <c r="U61" s="24"/>
      <c r="V61" s="24"/>
      <c r="W61" s="24"/>
      <c r="X61" s="24"/>
      <c r="Y61" s="6"/>
      <c r="Z61" s="24"/>
      <c r="AA61" s="24"/>
      <c r="AB61" s="24"/>
      <c r="AC61" s="6"/>
      <c r="AD61" s="24"/>
      <c r="AE61" s="24"/>
      <c r="AF61" s="24"/>
      <c r="AG61" s="6"/>
      <c r="AR61" s="31"/>
    </row>
    <row r="62" spans="1:44" ht="12.75">
      <c r="A62" s="22">
        <f t="shared" si="2"/>
        <v>5.049999999999999</v>
      </c>
      <c r="B62" s="19" t="s">
        <v>45</v>
      </c>
      <c r="C62" s="6"/>
      <c r="D62" s="24"/>
      <c r="E62" s="24"/>
      <c r="F62" s="24"/>
      <c r="G62" s="88"/>
      <c r="H62" s="24"/>
      <c r="I62" s="24"/>
      <c r="J62" s="24"/>
      <c r="K62" s="6"/>
      <c r="L62" s="24"/>
      <c r="M62" s="24"/>
      <c r="N62" s="24"/>
      <c r="O62" s="24"/>
      <c r="P62" s="6"/>
      <c r="Q62" s="24"/>
      <c r="R62" s="24"/>
      <c r="S62" s="24"/>
      <c r="T62" s="6"/>
      <c r="U62" s="24"/>
      <c r="V62" s="24"/>
      <c r="W62" s="24"/>
      <c r="X62" s="24"/>
      <c r="Y62" s="6"/>
      <c r="Z62" s="24"/>
      <c r="AA62" s="24"/>
      <c r="AB62" s="24"/>
      <c r="AC62" s="6"/>
      <c r="AD62" s="24"/>
      <c r="AE62" s="24"/>
      <c r="AF62" s="24"/>
      <c r="AG62" s="6"/>
      <c r="AR62" s="31"/>
    </row>
    <row r="63" spans="1:55" ht="12.75">
      <c r="A63" s="22">
        <f t="shared" si="2"/>
        <v>5.059999999999999</v>
      </c>
      <c r="B63" s="16" t="s">
        <v>11</v>
      </c>
      <c r="C63" s="6"/>
      <c r="D63" s="24"/>
      <c r="E63" s="24"/>
      <c r="F63" s="24"/>
      <c r="G63" s="88"/>
      <c r="H63" s="24"/>
      <c r="I63" s="24"/>
      <c r="J63" s="24"/>
      <c r="K63" s="6"/>
      <c r="L63" s="24"/>
      <c r="M63" s="24"/>
      <c r="N63" s="24"/>
      <c r="O63" s="24"/>
      <c r="P63" s="6"/>
      <c r="Q63" s="24"/>
      <c r="R63" s="24"/>
      <c r="S63" s="24"/>
      <c r="T63" s="6"/>
      <c r="U63" s="24"/>
      <c r="V63" s="24"/>
      <c r="W63" s="24"/>
      <c r="X63" s="24"/>
      <c r="Y63" s="6"/>
      <c r="Z63" s="24"/>
      <c r="AA63" s="24"/>
      <c r="AB63" s="24"/>
      <c r="AC63" s="6"/>
      <c r="AD63" s="24"/>
      <c r="AE63" s="24"/>
      <c r="AF63" s="24"/>
      <c r="AG63" s="6"/>
      <c r="AR63" s="31"/>
      <c r="BC63" s="47"/>
    </row>
    <row r="64" spans="1:55" ht="12.75">
      <c r="A64" s="8"/>
      <c r="B64" s="16" t="s">
        <v>132</v>
      </c>
      <c r="C64" s="6"/>
      <c r="D64" s="24"/>
      <c r="E64" s="24"/>
      <c r="F64" s="24"/>
      <c r="G64" s="88"/>
      <c r="H64" s="24"/>
      <c r="I64" s="24"/>
      <c r="J64" s="24"/>
      <c r="K64" s="6"/>
      <c r="L64" s="24"/>
      <c r="M64" s="24"/>
      <c r="N64" s="24"/>
      <c r="O64" s="24"/>
      <c r="P64" s="6"/>
      <c r="Q64" s="24"/>
      <c r="R64" s="24"/>
      <c r="S64" s="24"/>
      <c r="T64" s="6"/>
      <c r="U64" s="24"/>
      <c r="V64" s="24"/>
      <c r="W64" s="24"/>
      <c r="X64" s="24"/>
      <c r="Y64" s="6"/>
      <c r="Z64" s="24"/>
      <c r="AA64" s="24"/>
      <c r="AB64" s="24"/>
      <c r="AC64" s="6"/>
      <c r="AD64" s="24"/>
      <c r="AE64" s="24"/>
      <c r="AF64" s="24"/>
      <c r="AG64" s="6"/>
      <c r="AR64" s="31"/>
      <c r="AV64" s="58" t="s">
        <v>28</v>
      </c>
      <c r="BC64" s="47"/>
    </row>
    <row r="65" spans="1:55" ht="12.75">
      <c r="A65" s="8"/>
      <c r="C65" s="6"/>
      <c r="D65" s="24"/>
      <c r="E65" s="24"/>
      <c r="F65" s="24"/>
      <c r="G65" s="88"/>
      <c r="H65" s="24"/>
      <c r="I65" s="24"/>
      <c r="J65" s="24"/>
      <c r="K65" s="6"/>
      <c r="L65" s="24"/>
      <c r="M65" s="24"/>
      <c r="N65" s="24"/>
      <c r="O65" s="24"/>
      <c r="P65" s="6"/>
      <c r="Q65" s="24"/>
      <c r="R65" s="24"/>
      <c r="S65" s="24"/>
      <c r="T65" s="6"/>
      <c r="U65" s="24"/>
      <c r="V65" s="24"/>
      <c r="W65" s="24"/>
      <c r="X65" s="24"/>
      <c r="Y65" s="6"/>
      <c r="Z65" s="24"/>
      <c r="AA65" s="24"/>
      <c r="AB65" s="24"/>
      <c r="AC65" s="6"/>
      <c r="AD65" s="24"/>
      <c r="AE65" s="24"/>
      <c r="AF65" s="24"/>
      <c r="AG65" s="6"/>
      <c r="AQ65" s="58" t="s">
        <v>123</v>
      </c>
      <c r="AR65" s="31"/>
      <c r="BC65" s="47"/>
    </row>
    <row r="66" spans="1:46" ht="12.75">
      <c r="A66" s="8"/>
      <c r="B66" s="16"/>
      <c r="C66" s="6"/>
      <c r="D66" s="24"/>
      <c r="E66" s="24"/>
      <c r="F66" s="24"/>
      <c r="G66" s="88"/>
      <c r="H66" s="24"/>
      <c r="I66" s="24"/>
      <c r="J66" s="24"/>
      <c r="K66" s="6"/>
      <c r="L66" s="24"/>
      <c r="M66" s="24"/>
      <c r="N66" s="24"/>
      <c r="O66" s="24"/>
      <c r="P66" s="6"/>
      <c r="Q66" s="24"/>
      <c r="R66" s="24"/>
      <c r="S66" s="24"/>
      <c r="T66" s="6"/>
      <c r="U66" s="24"/>
      <c r="V66" s="24"/>
      <c r="W66" s="24"/>
      <c r="X66" s="24"/>
      <c r="Y66" s="6"/>
      <c r="Z66" s="24"/>
      <c r="AA66" s="24"/>
      <c r="AB66" s="24"/>
      <c r="AC66" s="6"/>
      <c r="AD66" s="24"/>
      <c r="AE66" s="24"/>
      <c r="AF66" s="24"/>
      <c r="AG66" s="6"/>
      <c r="AR66" s="31"/>
      <c r="AT66" s="47" t="s">
        <v>31</v>
      </c>
    </row>
    <row r="67" spans="1:48" ht="12.75">
      <c r="A67" s="8"/>
      <c r="B67" s="16"/>
      <c r="C67" s="6"/>
      <c r="D67" s="24"/>
      <c r="E67" s="24"/>
      <c r="F67" s="24"/>
      <c r="G67" s="88"/>
      <c r="H67" s="24"/>
      <c r="I67" s="24"/>
      <c r="J67" s="24"/>
      <c r="K67" s="6"/>
      <c r="L67" s="24"/>
      <c r="M67" s="24"/>
      <c r="N67" s="24"/>
      <c r="O67" s="24"/>
      <c r="P67" s="6"/>
      <c r="Q67" s="24"/>
      <c r="R67" s="24"/>
      <c r="S67" s="24"/>
      <c r="T67" s="6"/>
      <c r="U67" s="24"/>
      <c r="V67" s="24"/>
      <c r="W67" s="24"/>
      <c r="X67" s="24"/>
      <c r="Y67" s="6"/>
      <c r="Z67" s="24"/>
      <c r="AA67" s="24"/>
      <c r="AB67" s="24"/>
      <c r="AC67" s="6"/>
      <c r="AD67" s="24"/>
      <c r="AE67" s="24"/>
      <c r="AF67" s="24"/>
      <c r="AG67" s="6"/>
      <c r="AR67" s="31"/>
      <c r="AV67" s="47"/>
    </row>
  </sheetData>
  <hyperlinks>
    <hyperlink ref="AH19" r:id="rId1" display="A@, C4"/>
  </hyperlinks>
  <printOptions gridLines="1"/>
  <pageMargins left="0.75" right="0.75" top="1" bottom="1" header="0.5" footer="0.5"/>
  <pageSetup horizontalDpi="600" verticalDpi="600" orientation="landscape" paperSize="17" scale="75" r:id="rId3"/>
  <headerFooter alignWithMargins="0">
    <oddFooter>&amp;L&amp;F&amp;C&amp;P&amp;R&amp;D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rstrykowsky</cp:lastModifiedBy>
  <cp:lastPrinted>2006-04-19T16:05:19Z</cp:lastPrinted>
  <dcterms:created xsi:type="dcterms:W3CDTF">2002-08-23T18:25:17Z</dcterms:created>
  <dcterms:modified xsi:type="dcterms:W3CDTF">2006-04-20T12:52:52Z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