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P3" sheetId="1" r:id="rId1"/>
  </sheets>
  <definedNames>
    <definedName name="_xlnm.Print_Area" localSheetId="0">'P3'!$B$1:$O$95</definedName>
  </definedNames>
  <calcPr fullCalcOnLoad="1"/>
</workbook>
</file>

<file path=xl/sharedStrings.xml><?xml version="1.0" encoding="utf-8"?>
<sst xmlns="http://schemas.openxmlformats.org/spreadsheetml/2006/main" count="59" uniqueCount="41">
  <si>
    <t>JJJJ</t>
  </si>
  <si>
    <t>ACT CODE</t>
  </si>
  <si>
    <t>CCCP</t>
  </si>
  <si>
    <t>dcma</t>
  </si>
  <si>
    <t>FY2003</t>
  </si>
  <si>
    <t>FY2004</t>
  </si>
  <si>
    <t>FY2005</t>
  </si>
  <si>
    <t>FY2006</t>
  </si>
  <si>
    <t>FY2007</t>
  </si>
  <si>
    <t>FY2008</t>
  </si>
  <si>
    <t>FY2009</t>
  </si>
  <si>
    <t>TOTAL</t>
  </si>
  <si>
    <t>cont</t>
  </si>
  <si>
    <t>cv</t>
  </si>
  <si>
    <t>cum plan</t>
  </si>
  <si>
    <t>ba cum</t>
  </si>
  <si>
    <t>ba</t>
  </si>
  <si>
    <t>DCMA</t>
  </si>
  <si>
    <t>ecp38</t>
  </si>
  <si>
    <t>ecp36</t>
  </si>
  <si>
    <t>ecp38 - 36</t>
  </si>
  <si>
    <t>1421d</t>
  </si>
  <si>
    <t>1421h</t>
  </si>
  <si>
    <t>mc dsn</t>
  </si>
  <si>
    <t>winding</t>
  </si>
  <si>
    <t>vv dsn</t>
  </si>
  <si>
    <t>vv hw</t>
  </si>
  <si>
    <t>interface hw</t>
  </si>
  <si>
    <t>I set of fixture</t>
  </si>
  <si>
    <t>tf</t>
  </si>
  <si>
    <t>350c bakeout</t>
  </si>
  <si>
    <t>mcwf title iii</t>
  </si>
  <si>
    <t>saddleloops and term boxes</t>
  </si>
  <si>
    <t>ebeam</t>
  </si>
  <si>
    <t>pf1a</t>
  </si>
  <si>
    <t>trim coils</t>
  </si>
  <si>
    <t>wbs 82</t>
  </si>
  <si>
    <t>o</t>
  </si>
  <si>
    <t>other</t>
  </si>
  <si>
    <t>plasama control</t>
  </si>
  <si>
    <t>project mgmt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</si>
</sst>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  <numFmt numFmtId="166" formatCode="0.0%"/>
    <numFmt numFmtId="167" formatCode="0.000%"/>
    <numFmt numFmtId="168" formatCode="_(* #,##0_);_(* \(#,##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15" applyNumberFormat="1" applyAlignment="1">
      <alignment/>
    </xf>
    <xf numFmtId="164" fontId="0" fillId="2" borderId="0" xfId="15" applyNumberFormat="1" applyFill="1" applyAlignment="1">
      <alignment/>
    </xf>
    <xf numFmtId="0" fontId="0" fillId="2" borderId="0" xfId="0" applyFill="1" applyAlignment="1">
      <alignment/>
    </xf>
    <xf numFmtId="164" fontId="0" fillId="2" borderId="1" xfId="15" applyNumberFormat="1" applyFill="1" applyBorder="1" applyAlignment="1">
      <alignment/>
    </xf>
    <xf numFmtId="166" fontId="0" fillId="0" borderId="0" xfId="19" applyNumberFormat="1" applyAlignment="1">
      <alignment/>
    </xf>
    <xf numFmtId="164" fontId="0" fillId="0" borderId="0" xfId="15" applyNumberFormat="1" applyFont="1" applyAlignment="1">
      <alignment/>
    </xf>
    <xf numFmtId="164" fontId="2" fillId="0" borderId="0" xfId="15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6" borderId="2" xfId="0" applyNumberFormat="1" applyFill="1" applyBorder="1" applyAlignment="1">
      <alignment/>
    </xf>
    <xf numFmtId="0" fontId="0" fillId="6" borderId="4" xfId="0" applyFill="1" applyBorder="1" applyAlignment="1">
      <alignment/>
    </xf>
    <xf numFmtId="164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0" fillId="6" borderId="2" xfId="0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168" fontId="0" fillId="0" borderId="0" xfId="15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64" fontId="0" fillId="5" borderId="1" xfId="0" applyNumberFormat="1" applyFill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7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8" borderId="1" xfId="0" applyNumberFormat="1" applyFill="1" applyBorder="1" applyAlignment="1">
      <alignment/>
    </xf>
    <xf numFmtId="164" fontId="0" fillId="9" borderId="1" xfId="0" applyNumberFormat="1" applyFill="1" applyBorder="1" applyAlignment="1">
      <alignment/>
    </xf>
    <xf numFmtId="164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9"/>
  <sheetViews>
    <sheetView tabSelected="1" workbookViewId="0" topLeftCell="A73">
      <selection activeCell="Q84" sqref="Q84"/>
    </sheetView>
  </sheetViews>
  <sheetFormatPr defaultColWidth="9.140625" defaultRowHeight="12.75"/>
  <cols>
    <col min="1" max="1" width="3.140625" style="0" customWidth="1"/>
    <col min="3" max="3" width="9.28125" style="1" bestFit="1" customWidth="1"/>
    <col min="4" max="8" width="10.28125" style="1" bestFit="1" customWidth="1"/>
    <col min="9" max="9" width="9.28125" style="1" bestFit="1" customWidth="1"/>
    <col min="10" max="10" width="12.7109375" style="1" customWidth="1"/>
    <col min="11" max="11" width="9.28125" style="0" bestFit="1" customWidth="1"/>
    <col min="16" max="16" width="10.28125" style="0" bestFit="1" customWidth="1"/>
    <col min="17" max="17" width="12.28125" style="0" customWidth="1"/>
  </cols>
  <sheetData>
    <row r="1" spans="1:15" ht="12.75">
      <c r="A1" t="s">
        <v>18</v>
      </c>
      <c r="B1" t="s">
        <v>18</v>
      </c>
      <c r="C1" t="s">
        <v>18</v>
      </c>
      <c r="D1" t="s">
        <v>18</v>
      </c>
      <c r="E1" t="s">
        <v>18</v>
      </c>
      <c r="F1" t="s">
        <v>18</v>
      </c>
      <c r="G1" t="s">
        <v>18</v>
      </c>
      <c r="H1" t="s">
        <v>18</v>
      </c>
      <c r="I1" t="s">
        <v>18</v>
      </c>
      <c r="J1" t="s">
        <v>18</v>
      </c>
      <c r="L1" t="s">
        <v>19</v>
      </c>
      <c r="M1" t="s">
        <v>19</v>
      </c>
      <c r="O1" t="s">
        <v>20</v>
      </c>
    </row>
    <row r="2" spans="1:10" ht="12.75">
      <c r="A2" t="s">
        <v>0</v>
      </c>
      <c r="B2" t="s">
        <v>1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2:15" ht="13.5" thickBot="1">
      <c r="B3">
        <v>1101</v>
      </c>
      <c r="C3" s="1">
        <v>0.1</v>
      </c>
      <c r="J3" s="1">
        <f aca="true" t="shared" si="0" ref="J3:J36">SUM(C3:I3)</f>
        <v>0.1</v>
      </c>
      <c r="K3">
        <v>1101</v>
      </c>
      <c r="L3">
        <v>1101</v>
      </c>
      <c r="M3">
        <v>0.06</v>
      </c>
      <c r="O3" s="11">
        <f>+J3-M3</f>
        <v>0.04000000000000001</v>
      </c>
    </row>
    <row r="4" spans="2:18" ht="13.5" thickBot="1">
      <c r="B4">
        <v>1201</v>
      </c>
      <c r="C4" s="1">
        <v>424.4</v>
      </c>
      <c r="J4" s="1">
        <f t="shared" si="0"/>
        <v>424.4</v>
      </c>
      <c r="K4">
        <v>1201</v>
      </c>
      <c r="L4">
        <v>1201</v>
      </c>
      <c r="M4">
        <v>424.42</v>
      </c>
      <c r="O4" s="11">
        <f aca="true" t="shared" si="1" ref="O4:O68">+J4-M4</f>
        <v>-0.020000000000038654</v>
      </c>
      <c r="P4" s="36">
        <f>SUM(O4:O6,O8:O9)</f>
        <v>204.34000000000006</v>
      </c>
      <c r="Q4" s="12" t="s">
        <v>25</v>
      </c>
      <c r="R4">
        <v>6</v>
      </c>
    </row>
    <row r="5" spans="2:15" ht="12.75">
      <c r="B5">
        <v>1202</v>
      </c>
      <c r="C5" s="1">
        <v>793</v>
      </c>
      <c r="D5" s="1">
        <v>998.2</v>
      </c>
      <c r="J5" s="1">
        <f t="shared" si="0"/>
        <v>1791.2</v>
      </c>
      <c r="K5">
        <v>1202</v>
      </c>
      <c r="L5">
        <v>1202</v>
      </c>
      <c r="M5">
        <v>1791.18</v>
      </c>
      <c r="O5" s="11">
        <f t="shared" si="1"/>
        <v>0.01999999999998181</v>
      </c>
    </row>
    <row r="6" spans="2:15" ht="13.5" thickBot="1">
      <c r="B6">
        <v>1203</v>
      </c>
      <c r="D6" s="1">
        <v>624.8</v>
      </c>
      <c r="E6" s="1">
        <v>315.1</v>
      </c>
      <c r="F6" s="1">
        <v>155.3</v>
      </c>
      <c r="J6" s="1">
        <f t="shared" si="0"/>
        <v>1095.2</v>
      </c>
      <c r="K6">
        <v>1203</v>
      </c>
      <c r="L6">
        <v>1203</v>
      </c>
      <c r="M6">
        <v>943.53</v>
      </c>
      <c r="O6" s="11">
        <f t="shared" si="1"/>
        <v>151.67000000000007</v>
      </c>
    </row>
    <row r="7" spans="2:18" ht="13.5" thickBot="1">
      <c r="B7">
        <v>1204</v>
      </c>
      <c r="F7" s="1">
        <v>187.4</v>
      </c>
      <c r="G7" s="1">
        <v>182.6</v>
      </c>
      <c r="H7" s="1">
        <v>89.4</v>
      </c>
      <c r="J7" s="1">
        <f t="shared" si="0"/>
        <v>459.4</v>
      </c>
      <c r="K7">
        <v>1204</v>
      </c>
      <c r="L7">
        <v>1204</v>
      </c>
      <c r="M7">
        <v>557.24</v>
      </c>
      <c r="O7" s="35">
        <f t="shared" si="1"/>
        <v>-97.84000000000003</v>
      </c>
      <c r="P7" s="13" t="s">
        <v>26</v>
      </c>
      <c r="Q7" s="13"/>
      <c r="R7">
        <v>8</v>
      </c>
    </row>
    <row r="8" spans="2:15" ht="12.75">
      <c r="B8">
        <v>1206</v>
      </c>
      <c r="D8" s="1">
        <v>3.4</v>
      </c>
      <c r="E8" s="1">
        <v>14.2</v>
      </c>
      <c r="J8" s="1">
        <f t="shared" si="0"/>
        <v>17.599999999999998</v>
      </c>
      <c r="K8">
        <v>1206</v>
      </c>
      <c r="L8">
        <v>1206</v>
      </c>
      <c r="M8">
        <v>17.64</v>
      </c>
      <c r="O8" s="11">
        <f t="shared" si="1"/>
        <v>-0.0400000000000027</v>
      </c>
    </row>
    <row r="9" spans="2:15" ht="12.75">
      <c r="B9">
        <v>1250</v>
      </c>
      <c r="D9" s="1">
        <v>36.9</v>
      </c>
      <c r="E9" s="1">
        <v>3041.9</v>
      </c>
      <c r="F9" s="1">
        <v>2627.7</v>
      </c>
      <c r="G9" s="1">
        <v>12.2</v>
      </c>
      <c r="J9" s="1">
        <f t="shared" si="0"/>
        <v>5718.7</v>
      </c>
      <c r="K9">
        <v>1250</v>
      </c>
      <c r="L9">
        <v>1250</v>
      </c>
      <c r="M9">
        <v>5665.99</v>
      </c>
      <c r="O9" s="9">
        <f t="shared" si="1"/>
        <v>52.710000000000036</v>
      </c>
    </row>
    <row r="10" spans="2:15" ht="12.75">
      <c r="B10">
        <v>1301</v>
      </c>
      <c r="C10" s="1">
        <v>91.7</v>
      </c>
      <c r="D10" s="1">
        <v>333.9</v>
      </c>
      <c r="E10" s="1">
        <v>397.9</v>
      </c>
      <c r="J10" s="1">
        <f t="shared" si="0"/>
        <v>823.5</v>
      </c>
      <c r="K10">
        <v>1301</v>
      </c>
      <c r="L10">
        <v>1301</v>
      </c>
      <c r="M10">
        <v>837.4</v>
      </c>
      <c r="O10" s="9">
        <f t="shared" si="1"/>
        <v>-13.899999999999977</v>
      </c>
    </row>
    <row r="11" spans="2:15" ht="12.75">
      <c r="B11">
        <v>1302</v>
      </c>
      <c r="E11" s="1">
        <v>20.5</v>
      </c>
      <c r="F11" s="1">
        <v>12.5</v>
      </c>
      <c r="G11" s="1">
        <v>219.1</v>
      </c>
      <c r="J11" s="1">
        <f t="shared" si="0"/>
        <v>252.1</v>
      </c>
      <c r="K11">
        <v>1302</v>
      </c>
      <c r="L11">
        <v>1302</v>
      </c>
      <c r="M11">
        <v>253.18</v>
      </c>
      <c r="O11" s="9">
        <f t="shared" si="1"/>
        <v>-1.0800000000000125</v>
      </c>
    </row>
    <row r="12" spans="2:15" ht="12.75">
      <c r="B12">
        <v>1350</v>
      </c>
      <c r="E12" s="1">
        <v>256</v>
      </c>
      <c r="F12" s="1">
        <v>377.9</v>
      </c>
      <c r="J12" s="1">
        <f t="shared" si="0"/>
        <v>633.9</v>
      </c>
      <c r="K12">
        <v>1350</v>
      </c>
      <c r="L12">
        <v>1350</v>
      </c>
      <c r="M12">
        <v>399.59</v>
      </c>
      <c r="O12" s="27">
        <f t="shared" si="1"/>
        <v>234.31</v>
      </c>
    </row>
    <row r="13" spans="2:15" ht="13.5" thickBot="1">
      <c r="B13">
        <v>1351</v>
      </c>
      <c r="E13" s="1">
        <v>165.9</v>
      </c>
      <c r="F13" s="1">
        <v>631.3</v>
      </c>
      <c r="G13" s="1">
        <v>53.3</v>
      </c>
      <c r="H13" s="1">
        <v>5.9</v>
      </c>
      <c r="J13" s="1">
        <f t="shared" si="0"/>
        <v>856.3999999999999</v>
      </c>
      <c r="K13">
        <v>1351</v>
      </c>
      <c r="L13">
        <v>1351</v>
      </c>
      <c r="M13">
        <v>1318.24</v>
      </c>
      <c r="O13" s="27">
        <f t="shared" si="1"/>
        <v>-461.84000000000015</v>
      </c>
    </row>
    <row r="14" spans="2:18" ht="13.5" thickBot="1">
      <c r="B14">
        <v>1352</v>
      </c>
      <c r="F14" s="1">
        <v>1.3</v>
      </c>
      <c r="G14" s="1">
        <v>10.1</v>
      </c>
      <c r="H14" s="1">
        <v>884.5</v>
      </c>
      <c r="J14" s="1">
        <f t="shared" si="0"/>
        <v>895.9</v>
      </c>
      <c r="K14">
        <v>1352</v>
      </c>
      <c r="L14">
        <v>1352</v>
      </c>
      <c r="M14">
        <v>1361.87</v>
      </c>
      <c r="O14" s="14">
        <f t="shared" si="1"/>
        <v>-465.9699999999999</v>
      </c>
      <c r="P14" s="15" t="s">
        <v>34</v>
      </c>
      <c r="Q14" s="16"/>
      <c r="R14">
        <v>23</v>
      </c>
    </row>
    <row r="15" spans="2:15" ht="13.5" thickBot="1">
      <c r="B15">
        <v>1353</v>
      </c>
      <c r="G15" s="1">
        <v>82.4</v>
      </c>
      <c r="H15" s="1">
        <v>183.4</v>
      </c>
      <c r="J15" s="1">
        <f t="shared" si="0"/>
        <v>265.8</v>
      </c>
      <c r="K15">
        <v>1353</v>
      </c>
      <c r="L15">
        <v>1353</v>
      </c>
      <c r="M15">
        <v>270.3</v>
      </c>
      <c r="O15" s="9">
        <f t="shared" si="1"/>
        <v>-4.5</v>
      </c>
    </row>
    <row r="16" spans="2:18" ht="13.5" thickBot="1">
      <c r="B16">
        <v>1354</v>
      </c>
      <c r="G16" s="1">
        <v>103.4</v>
      </c>
      <c r="J16" s="1">
        <f t="shared" si="0"/>
        <v>103.4</v>
      </c>
      <c r="K16">
        <v>1354</v>
      </c>
      <c r="L16">
        <v>1354</v>
      </c>
      <c r="M16">
        <v>257.67</v>
      </c>
      <c r="O16" s="14">
        <f t="shared" si="1"/>
        <v>-154.27</v>
      </c>
      <c r="P16" s="15" t="s">
        <v>35</v>
      </c>
      <c r="Q16" s="16"/>
      <c r="R16">
        <v>24</v>
      </c>
    </row>
    <row r="17" spans="2:15" ht="13.5" thickBot="1">
      <c r="B17">
        <v>1355</v>
      </c>
      <c r="G17" s="1">
        <v>70.7</v>
      </c>
      <c r="H17" s="1">
        <v>20.5</v>
      </c>
      <c r="J17" s="1">
        <f t="shared" si="0"/>
        <v>91.2</v>
      </c>
      <c r="K17">
        <v>1355</v>
      </c>
      <c r="L17">
        <v>1355</v>
      </c>
      <c r="M17">
        <v>91.87</v>
      </c>
      <c r="O17" s="9">
        <f t="shared" si="1"/>
        <v>-0.6700000000000017</v>
      </c>
    </row>
    <row r="18" spans="2:18" ht="13.5" thickBot="1">
      <c r="B18">
        <v>1361</v>
      </c>
      <c r="F18" s="1">
        <v>254.9</v>
      </c>
      <c r="G18" s="1">
        <v>378</v>
      </c>
      <c r="H18" s="1">
        <v>26.9</v>
      </c>
      <c r="J18" s="1">
        <f t="shared" si="0"/>
        <v>659.8</v>
      </c>
      <c r="K18">
        <v>1361</v>
      </c>
      <c r="O18" s="27">
        <f t="shared" si="1"/>
        <v>659.8</v>
      </c>
      <c r="P18" s="37">
        <f>SUM(O18,O13,O12)</f>
        <v>432.2699999999998</v>
      </c>
      <c r="Q18" s="28" t="s">
        <v>29</v>
      </c>
      <c r="R18">
        <v>10</v>
      </c>
    </row>
    <row r="19" spans="2:15" ht="12.75">
      <c r="B19">
        <v>1401</v>
      </c>
      <c r="C19" s="1">
        <v>303</v>
      </c>
      <c r="J19" s="1">
        <f t="shared" si="0"/>
        <v>303</v>
      </c>
      <c r="K19">
        <v>1401</v>
      </c>
      <c r="L19">
        <v>1401</v>
      </c>
      <c r="M19">
        <v>303.04</v>
      </c>
      <c r="O19" s="9">
        <f t="shared" si="1"/>
        <v>-0.040000000000020464</v>
      </c>
    </row>
    <row r="20" spans="2:15" ht="13.5" thickBot="1">
      <c r="B20">
        <v>1402</v>
      </c>
      <c r="C20" s="1">
        <v>239.1</v>
      </c>
      <c r="J20" s="1">
        <f t="shared" si="0"/>
        <v>239.1</v>
      </c>
      <c r="K20">
        <v>1402</v>
      </c>
      <c r="L20">
        <v>1402</v>
      </c>
      <c r="M20">
        <v>239.14</v>
      </c>
      <c r="O20" s="9">
        <f t="shared" si="1"/>
        <v>-0.03999999999999204</v>
      </c>
    </row>
    <row r="21" spans="2:18" ht="13.5" thickBot="1">
      <c r="B21">
        <v>1403</v>
      </c>
      <c r="D21" s="1">
        <v>1798.7</v>
      </c>
      <c r="E21" s="1">
        <v>863.1</v>
      </c>
      <c r="F21" s="1">
        <v>84.4</v>
      </c>
      <c r="J21" s="1">
        <f t="shared" si="0"/>
        <v>2746.2000000000003</v>
      </c>
      <c r="K21">
        <v>1403</v>
      </c>
      <c r="L21">
        <v>1403</v>
      </c>
      <c r="M21">
        <v>3148.64</v>
      </c>
      <c r="O21" s="10">
        <f t="shared" si="1"/>
        <v>-402.4399999999996</v>
      </c>
      <c r="P21" s="38">
        <f>SUM(O21,O34,O35)</f>
        <v>520.3600000000004</v>
      </c>
      <c r="Q21" t="s">
        <v>23</v>
      </c>
      <c r="R21">
        <v>5</v>
      </c>
    </row>
    <row r="22" spans="2:15" ht="12.75">
      <c r="B22">
        <v>1404</v>
      </c>
      <c r="C22" s="1">
        <v>586</v>
      </c>
      <c r="D22" s="1">
        <v>1625.8</v>
      </c>
      <c r="E22" s="1">
        <v>321.6</v>
      </c>
      <c r="J22" s="1">
        <f t="shared" si="0"/>
        <v>2533.4</v>
      </c>
      <c r="K22">
        <v>1404</v>
      </c>
      <c r="L22">
        <v>1404</v>
      </c>
      <c r="M22">
        <v>2533.52</v>
      </c>
      <c r="O22" s="9">
        <f t="shared" si="1"/>
        <v>-0.11999999999989086</v>
      </c>
    </row>
    <row r="23" spans="2:15" ht="12.75">
      <c r="B23">
        <v>1405</v>
      </c>
      <c r="C23" s="1">
        <v>168.1</v>
      </c>
      <c r="J23" s="1">
        <f t="shared" si="0"/>
        <v>168.1</v>
      </c>
      <c r="K23">
        <v>1405</v>
      </c>
      <c r="L23">
        <v>1405</v>
      </c>
      <c r="M23">
        <v>168.07</v>
      </c>
      <c r="O23" s="9">
        <f t="shared" si="1"/>
        <v>0.030000000000001137</v>
      </c>
    </row>
    <row r="24" spans="2:15" ht="12.75">
      <c r="B24">
        <v>1406</v>
      </c>
      <c r="C24" s="1">
        <v>831.1</v>
      </c>
      <c r="D24" s="1">
        <v>1266.5</v>
      </c>
      <c r="E24" s="1">
        <v>116</v>
      </c>
      <c r="J24" s="1">
        <f t="shared" si="0"/>
        <v>2213.6</v>
      </c>
      <c r="K24">
        <v>1406</v>
      </c>
      <c r="L24">
        <v>1406</v>
      </c>
      <c r="M24">
        <v>2213.59</v>
      </c>
      <c r="O24" s="9">
        <f t="shared" si="1"/>
        <v>0.009999999999763531</v>
      </c>
    </row>
    <row r="25" spans="2:15" ht="12.75">
      <c r="B25">
        <v>1407</v>
      </c>
      <c r="C25" s="1">
        <v>267.6</v>
      </c>
      <c r="D25" s="1">
        <v>2236.3</v>
      </c>
      <c r="E25" s="1">
        <v>19.2</v>
      </c>
      <c r="J25" s="1">
        <f t="shared" si="0"/>
        <v>2523.1</v>
      </c>
      <c r="K25">
        <v>1407</v>
      </c>
      <c r="L25">
        <v>1407</v>
      </c>
      <c r="M25">
        <v>2522.99</v>
      </c>
      <c r="O25" s="9">
        <f t="shared" si="1"/>
        <v>0.11000000000012733</v>
      </c>
    </row>
    <row r="26" spans="2:15" ht="12.75">
      <c r="B26">
        <v>1408</v>
      </c>
      <c r="C26" s="1">
        <v>29.8</v>
      </c>
      <c r="D26" s="1">
        <v>2.5</v>
      </c>
      <c r="E26" s="1">
        <v>506.9</v>
      </c>
      <c r="F26" s="1">
        <v>1065.6</v>
      </c>
      <c r="G26" s="1">
        <v>166.8</v>
      </c>
      <c r="H26" s="1">
        <v>6.8</v>
      </c>
      <c r="J26" s="1">
        <f t="shared" si="0"/>
        <v>1778.3999999999996</v>
      </c>
      <c r="K26">
        <v>1408</v>
      </c>
      <c r="L26">
        <v>1408</v>
      </c>
      <c r="M26">
        <v>1852.61</v>
      </c>
      <c r="O26" s="9">
        <f t="shared" si="1"/>
        <v>-74.21000000000026</v>
      </c>
    </row>
    <row r="27" spans="2:15" ht="12.75">
      <c r="B27">
        <v>1409</v>
      </c>
      <c r="D27" s="1">
        <v>363.8</v>
      </c>
      <c r="E27" s="1">
        <v>490.1</v>
      </c>
      <c r="J27" s="1">
        <f t="shared" si="0"/>
        <v>853.9000000000001</v>
      </c>
      <c r="K27">
        <v>1409</v>
      </c>
      <c r="L27">
        <v>1409</v>
      </c>
      <c r="M27">
        <v>853.95</v>
      </c>
      <c r="O27" s="9">
        <f t="shared" si="1"/>
        <v>-0.049999999999954525</v>
      </c>
    </row>
    <row r="28" spans="2:15" ht="13.5" thickBot="1">
      <c r="B28">
        <v>1410</v>
      </c>
      <c r="E28" s="1">
        <v>1080.2</v>
      </c>
      <c r="J28" s="1">
        <f t="shared" si="0"/>
        <v>1080.2</v>
      </c>
      <c r="K28">
        <v>1410</v>
      </c>
      <c r="L28">
        <v>1410</v>
      </c>
      <c r="M28">
        <v>1080.21</v>
      </c>
      <c r="O28" s="9">
        <f t="shared" si="1"/>
        <v>-0.009999999999990905</v>
      </c>
    </row>
    <row r="29" spans="2:18" ht="13.5" thickBot="1">
      <c r="B29">
        <v>1411</v>
      </c>
      <c r="D29" s="1">
        <v>20.4</v>
      </c>
      <c r="E29" s="1">
        <v>3748.7</v>
      </c>
      <c r="F29" s="1">
        <v>4102.5</v>
      </c>
      <c r="G29" s="1">
        <v>564</v>
      </c>
      <c r="J29" s="1">
        <f t="shared" si="0"/>
        <v>8435.6</v>
      </c>
      <c r="K29">
        <v>1411</v>
      </c>
      <c r="L29">
        <v>1411</v>
      </c>
      <c r="M29">
        <v>8367.06</v>
      </c>
      <c r="O29" s="14">
        <f t="shared" si="1"/>
        <v>68.54000000000087</v>
      </c>
      <c r="P29" s="15" t="s">
        <v>31</v>
      </c>
      <c r="Q29" s="15"/>
      <c r="R29" s="16">
        <v>18</v>
      </c>
    </row>
    <row r="30" spans="2:15" ht="12.75">
      <c r="B30">
        <v>1412</v>
      </c>
      <c r="E30" s="1">
        <v>540.4</v>
      </c>
      <c r="J30" s="1">
        <f t="shared" si="0"/>
        <v>540.4</v>
      </c>
      <c r="K30">
        <v>1412</v>
      </c>
      <c r="L30">
        <v>1412</v>
      </c>
      <c r="M30">
        <v>540.44</v>
      </c>
      <c r="O30" s="9">
        <f t="shared" si="1"/>
        <v>-0.04000000000007731</v>
      </c>
    </row>
    <row r="31" spans="2:15" ht="12.75">
      <c r="B31">
        <v>1413</v>
      </c>
      <c r="E31" s="1">
        <v>23.2</v>
      </c>
      <c r="J31" s="1">
        <f t="shared" si="0"/>
        <v>23.2</v>
      </c>
      <c r="K31">
        <v>1413</v>
      </c>
      <c r="L31">
        <v>1413</v>
      </c>
      <c r="M31">
        <v>23.17</v>
      </c>
      <c r="O31" s="9">
        <f t="shared" si="1"/>
        <v>0.029999999999997584</v>
      </c>
    </row>
    <row r="32" spans="2:15" ht="12.75">
      <c r="B32">
        <v>1414</v>
      </c>
      <c r="E32" s="1">
        <v>46</v>
      </c>
      <c r="F32" s="1">
        <v>129.8</v>
      </c>
      <c r="G32" s="1">
        <v>31</v>
      </c>
      <c r="J32" s="1">
        <f t="shared" si="0"/>
        <v>206.8</v>
      </c>
      <c r="K32">
        <v>1414</v>
      </c>
      <c r="L32">
        <v>1414</v>
      </c>
      <c r="M32">
        <v>169.94</v>
      </c>
      <c r="O32" s="9">
        <f t="shared" si="1"/>
        <v>36.860000000000014</v>
      </c>
    </row>
    <row r="33" spans="2:15" ht="12.75">
      <c r="B33">
        <v>1415</v>
      </c>
      <c r="E33" s="1">
        <v>14.8</v>
      </c>
      <c r="J33" s="1">
        <f t="shared" si="0"/>
        <v>14.8</v>
      </c>
      <c r="K33">
        <v>1415</v>
      </c>
      <c r="L33">
        <v>1415</v>
      </c>
      <c r="M33">
        <v>14.85</v>
      </c>
      <c r="O33" s="9">
        <f t="shared" si="1"/>
        <v>-0.049999999999998934</v>
      </c>
    </row>
    <row r="34" spans="2:15" ht="12.75">
      <c r="B34">
        <v>1416</v>
      </c>
      <c r="E34" s="1">
        <v>65.1</v>
      </c>
      <c r="F34" s="1">
        <v>684.4</v>
      </c>
      <c r="J34" s="1">
        <f t="shared" si="0"/>
        <v>749.5</v>
      </c>
      <c r="K34">
        <v>1416</v>
      </c>
      <c r="O34" s="10">
        <f t="shared" si="1"/>
        <v>749.5</v>
      </c>
    </row>
    <row r="35" spans="2:15" ht="13.5" thickBot="1">
      <c r="B35" t="s">
        <v>21</v>
      </c>
      <c r="E35" s="1">
        <v>65.8</v>
      </c>
      <c r="F35" s="1">
        <v>107.5</v>
      </c>
      <c r="J35" s="1">
        <f t="shared" si="0"/>
        <v>173.3</v>
      </c>
      <c r="O35" s="10">
        <f t="shared" si="1"/>
        <v>173.3</v>
      </c>
    </row>
    <row r="36" spans="2:18" ht="13.5" thickBot="1">
      <c r="B36" t="s">
        <v>22</v>
      </c>
      <c r="G36" s="1">
        <v>655.097</v>
      </c>
      <c r="J36" s="1">
        <f t="shared" si="0"/>
        <v>655.097</v>
      </c>
      <c r="K36">
        <v>1421</v>
      </c>
      <c r="O36" s="39">
        <f t="shared" si="1"/>
        <v>655.097</v>
      </c>
      <c r="P36" s="9"/>
      <c r="Q36" t="s">
        <v>27</v>
      </c>
      <c r="R36">
        <v>15</v>
      </c>
    </row>
    <row r="37" spans="2:18" ht="13.5" thickBot="1">
      <c r="B37">
        <v>1451</v>
      </c>
      <c r="E37" s="1">
        <v>56.9</v>
      </c>
      <c r="F37" s="1">
        <v>2393.7</v>
      </c>
      <c r="G37" s="1">
        <v>2536.8</v>
      </c>
      <c r="H37" s="1">
        <v>80.3</v>
      </c>
      <c r="J37" s="1">
        <f aca="true" t="shared" si="2" ref="J37:J67">SUM(C37:I37)</f>
        <v>5067.7</v>
      </c>
      <c r="K37">
        <v>1451</v>
      </c>
      <c r="L37">
        <v>1451</v>
      </c>
      <c r="M37">
        <v>5082.4</v>
      </c>
      <c r="O37" s="40">
        <f t="shared" si="1"/>
        <v>-14.699999999999818</v>
      </c>
      <c r="Q37" t="s">
        <v>24</v>
      </c>
      <c r="R37">
        <v>7</v>
      </c>
    </row>
    <row r="38" spans="2:15" ht="12.75">
      <c r="B38">
        <v>1501</v>
      </c>
      <c r="D38" s="1">
        <v>34.6</v>
      </c>
      <c r="E38" s="1">
        <v>44.3</v>
      </c>
      <c r="F38" s="1">
        <v>130.6</v>
      </c>
      <c r="J38" s="1">
        <f t="shared" si="2"/>
        <v>209.5</v>
      </c>
      <c r="K38">
        <v>1501</v>
      </c>
      <c r="L38">
        <v>1501</v>
      </c>
      <c r="M38">
        <v>221.48</v>
      </c>
      <c r="O38" s="9">
        <f t="shared" si="1"/>
        <v>-11.97999999999999</v>
      </c>
    </row>
    <row r="39" spans="2:15" ht="12.75">
      <c r="B39">
        <v>1550</v>
      </c>
      <c r="G39" s="1">
        <v>1173</v>
      </c>
      <c r="H39" s="1">
        <v>4.7</v>
      </c>
      <c r="J39" s="1">
        <f t="shared" si="2"/>
        <v>1177.7</v>
      </c>
      <c r="K39">
        <v>1550</v>
      </c>
      <c r="L39">
        <v>1550</v>
      </c>
      <c r="M39">
        <v>1191.47</v>
      </c>
      <c r="O39" s="9">
        <f t="shared" si="1"/>
        <v>-13.769999999999982</v>
      </c>
    </row>
    <row r="40" spans="2:15" ht="12.75">
      <c r="B40">
        <v>1601</v>
      </c>
      <c r="G40" s="1">
        <v>660</v>
      </c>
      <c r="H40" s="1">
        <v>475</v>
      </c>
      <c r="J40" s="1">
        <f t="shared" si="2"/>
        <v>1135</v>
      </c>
      <c r="K40">
        <v>1601</v>
      </c>
      <c r="L40">
        <v>1601</v>
      </c>
      <c r="M40">
        <v>1139.98</v>
      </c>
      <c r="O40" s="9">
        <f t="shared" si="1"/>
        <v>-4.980000000000018</v>
      </c>
    </row>
    <row r="41" spans="2:15" ht="12.75">
      <c r="B41">
        <v>1701</v>
      </c>
      <c r="C41" s="1">
        <v>12.2</v>
      </c>
      <c r="D41" s="1">
        <v>80.9</v>
      </c>
      <c r="E41" s="1">
        <v>100.1</v>
      </c>
      <c r="F41" s="1">
        <v>5.5</v>
      </c>
      <c r="G41" s="1">
        <v>304.4</v>
      </c>
      <c r="J41" s="1">
        <f t="shared" si="2"/>
        <v>503.09999999999997</v>
      </c>
      <c r="K41">
        <v>1701</v>
      </c>
      <c r="L41">
        <v>1701</v>
      </c>
      <c r="M41">
        <v>504.49</v>
      </c>
      <c r="O41" s="9">
        <f t="shared" si="1"/>
        <v>-1.3900000000000432</v>
      </c>
    </row>
    <row r="42" spans="2:15" ht="12.75">
      <c r="B42">
        <v>1751</v>
      </c>
      <c r="G42" s="1">
        <v>5.6</v>
      </c>
      <c r="H42" s="1">
        <v>527.8</v>
      </c>
      <c r="I42" s="1">
        <v>7.1</v>
      </c>
      <c r="J42" s="1">
        <f t="shared" si="2"/>
        <v>540.5</v>
      </c>
      <c r="K42">
        <v>1751</v>
      </c>
      <c r="L42">
        <v>1751</v>
      </c>
      <c r="M42">
        <v>541.48</v>
      </c>
      <c r="O42" s="9">
        <f t="shared" si="1"/>
        <v>-0.9800000000000182</v>
      </c>
    </row>
    <row r="43" spans="2:15" ht="12.75">
      <c r="B43">
        <v>1752</v>
      </c>
      <c r="G43" s="1">
        <v>308.1</v>
      </c>
      <c r="H43" s="1">
        <v>3.3</v>
      </c>
      <c r="J43" s="1">
        <f t="shared" si="2"/>
        <v>311.40000000000003</v>
      </c>
      <c r="K43">
        <v>1752</v>
      </c>
      <c r="L43">
        <v>1752</v>
      </c>
      <c r="M43">
        <v>314.97</v>
      </c>
      <c r="O43" s="9">
        <f t="shared" si="1"/>
        <v>-3.569999999999993</v>
      </c>
    </row>
    <row r="44" spans="2:15" ht="12.75">
      <c r="B44">
        <v>1801</v>
      </c>
      <c r="C44" s="1">
        <v>60.8</v>
      </c>
      <c r="J44" s="1">
        <f t="shared" si="2"/>
        <v>60.8</v>
      </c>
      <c r="K44">
        <v>1801</v>
      </c>
      <c r="L44">
        <v>1801</v>
      </c>
      <c r="M44">
        <v>60.8</v>
      </c>
      <c r="O44" s="9">
        <f t="shared" si="1"/>
        <v>0</v>
      </c>
    </row>
    <row r="45" spans="2:15" ht="13.5" thickBot="1">
      <c r="B45">
        <v>1802</v>
      </c>
      <c r="D45" s="1">
        <v>164.6</v>
      </c>
      <c r="E45" s="1">
        <v>146.2</v>
      </c>
      <c r="F45" s="1">
        <v>350.2</v>
      </c>
      <c r="G45" s="1">
        <v>411.6</v>
      </c>
      <c r="H45" s="1">
        <v>355.5</v>
      </c>
      <c r="J45" s="1">
        <f t="shared" si="2"/>
        <v>1428.1</v>
      </c>
      <c r="K45">
        <v>1802</v>
      </c>
      <c r="L45">
        <v>1802</v>
      </c>
      <c r="M45">
        <v>1444.46</v>
      </c>
      <c r="O45" s="9">
        <f t="shared" si="1"/>
        <v>-16.360000000000127</v>
      </c>
    </row>
    <row r="46" spans="2:18" ht="13.5" thickBot="1">
      <c r="B46">
        <v>1803</v>
      </c>
      <c r="E46" s="1">
        <v>615.9</v>
      </c>
      <c r="F46" s="1">
        <v>464.2</v>
      </c>
      <c r="G46" s="1">
        <v>107.6</v>
      </c>
      <c r="H46" s="1">
        <v>10.4</v>
      </c>
      <c r="J46" s="1">
        <f t="shared" si="2"/>
        <v>1198.1</v>
      </c>
      <c r="K46">
        <v>1803</v>
      </c>
      <c r="L46">
        <v>1803</v>
      </c>
      <c r="M46">
        <v>1219.66</v>
      </c>
      <c r="O46" s="17">
        <f t="shared" si="1"/>
        <v>-21.560000000000173</v>
      </c>
      <c r="P46" s="25">
        <v>-50</v>
      </c>
      <c r="Q46" s="26" t="s">
        <v>28</v>
      </c>
      <c r="R46">
        <v>16</v>
      </c>
    </row>
    <row r="47" spans="2:18" ht="13.5" thickBot="1">
      <c r="B47">
        <v>1804</v>
      </c>
      <c r="D47" s="1">
        <v>198</v>
      </c>
      <c r="E47" s="1">
        <v>171.6</v>
      </c>
      <c r="F47" s="1">
        <v>79.1</v>
      </c>
      <c r="G47" s="1">
        <v>11</v>
      </c>
      <c r="H47" s="1">
        <v>11.1</v>
      </c>
      <c r="I47" s="1">
        <v>11.6</v>
      </c>
      <c r="J47" s="1">
        <f t="shared" si="2"/>
        <v>482.4000000000001</v>
      </c>
      <c r="K47">
        <v>1804</v>
      </c>
      <c r="L47">
        <v>1804</v>
      </c>
      <c r="M47">
        <v>501.77</v>
      </c>
      <c r="O47" s="17">
        <f t="shared" si="1"/>
        <v>-19.36999999999989</v>
      </c>
      <c r="P47" s="29">
        <v>-40</v>
      </c>
      <c r="Q47" s="26" t="s">
        <v>30</v>
      </c>
      <c r="R47">
        <v>9</v>
      </c>
    </row>
    <row r="48" spans="2:18" ht="12.75">
      <c r="B48">
        <v>1810</v>
      </c>
      <c r="F48" s="1">
        <v>282.4</v>
      </c>
      <c r="G48" s="1">
        <v>1174.1</v>
      </c>
      <c r="H48" s="1">
        <v>676.5</v>
      </c>
      <c r="J48" s="1">
        <f t="shared" si="2"/>
        <v>2133</v>
      </c>
      <c r="K48">
        <v>1810</v>
      </c>
      <c r="L48">
        <v>1810</v>
      </c>
      <c r="M48">
        <v>2203.28</v>
      </c>
      <c r="O48" s="30">
        <f t="shared" si="1"/>
        <v>-70.2800000000002</v>
      </c>
      <c r="P48" s="30"/>
      <c r="Q48" s="31"/>
      <c r="R48" s="31"/>
    </row>
    <row r="49" spans="2:15" ht="12.75">
      <c r="B49">
        <v>1901</v>
      </c>
      <c r="C49" s="1">
        <v>254.2</v>
      </c>
      <c r="D49" s="1">
        <v>640.7</v>
      </c>
      <c r="E49" s="1">
        <v>580.8</v>
      </c>
      <c r="F49" s="1">
        <v>515.7</v>
      </c>
      <c r="G49" s="1">
        <v>361.6</v>
      </c>
      <c r="H49" s="1">
        <v>251.5</v>
      </c>
      <c r="I49" s="1">
        <v>153.7</v>
      </c>
      <c r="J49" s="1">
        <f t="shared" si="2"/>
        <v>2758.2</v>
      </c>
      <c r="K49">
        <v>1901</v>
      </c>
      <c r="L49">
        <v>1901</v>
      </c>
      <c r="M49">
        <v>2738.1</v>
      </c>
      <c r="O49" s="9">
        <f t="shared" si="1"/>
        <v>20.09999999999991</v>
      </c>
    </row>
    <row r="50" spans="2:15" ht="12.75">
      <c r="B50">
        <v>2001</v>
      </c>
      <c r="C50" s="1">
        <v>63.7</v>
      </c>
      <c r="J50" s="1">
        <f t="shared" si="2"/>
        <v>63.7</v>
      </c>
      <c r="K50">
        <v>2001</v>
      </c>
      <c r="L50">
        <v>2001</v>
      </c>
      <c r="M50">
        <v>63.67</v>
      </c>
      <c r="O50" s="9">
        <f t="shared" si="1"/>
        <v>0.030000000000001137</v>
      </c>
    </row>
    <row r="51" spans="2:15" ht="12.75">
      <c r="B51">
        <v>2101</v>
      </c>
      <c r="G51" s="1">
        <v>52.7</v>
      </c>
      <c r="H51" s="1">
        <v>35.4</v>
      </c>
      <c r="J51" s="1">
        <f t="shared" si="2"/>
        <v>88.1</v>
      </c>
      <c r="K51">
        <v>2101</v>
      </c>
      <c r="L51">
        <v>2101</v>
      </c>
      <c r="M51">
        <v>86.54</v>
      </c>
      <c r="O51" s="9">
        <f t="shared" si="1"/>
        <v>1.559999999999988</v>
      </c>
    </row>
    <row r="52" spans="2:15" ht="12.75">
      <c r="B52">
        <v>2201</v>
      </c>
      <c r="G52" s="1">
        <v>125.5</v>
      </c>
      <c r="H52" s="1">
        <v>229.7</v>
      </c>
      <c r="J52" s="1">
        <f t="shared" si="2"/>
        <v>355.2</v>
      </c>
      <c r="K52">
        <v>2201</v>
      </c>
      <c r="L52">
        <v>2201</v>
      </c>
      <c r="M52">
        <v>348.88</v>
      </c>
      <c r="O52" s="9">
        <f t="shared" si="1"/>
        <v>6.319999999999993</v>
      </c>
    </row>
    <row r="53" spans="2:15" ht="13.5" thickBot="1">
      <c r="B53">
        <v>2501</v>
      </c>
      <c r="C53" s="1">
        <v>123</v>
      </c>
      <c r="D53" s="1">
        <v>161.4</v>
      </c>
      <c r="J53" s="1">
        <f t="shared" si="2"/>
        <v>284.4</v>
      </c>
      <c r="K53">
        <v>2501</v>
      </c>
      <c r="L53">
        <v>2501</v>
      </c>
      <c r="M53">
        <v>284.37</v>
      </c>
      <c r="O53" s="9">
        <f t="shared" si="1"/>
        <v>0.029999999999972715</v>
      </c>
    </row>
    <row r="54" spans="2:18" ht="13.5" thickBot="1">
      <c r="B54">
        <v>3101</v>
      </c>
      <c r="E54" s="1">
        <v>100.2</v>
      </c>
      <c r="F54" s="1">
        <v>307</v>
      </c>
      <c r="G54" s="1">
        <v>65.7</v>
      </c>
      <c r="H54" s="1">
        <v>15.2</v>
      </c>
      <c r="J54" s="1">
        <f t="shared" si="2"/>
        <v>488.09999999999997</v>
      </c>
      <c r="K54">
        <v>3101</v>
      </c>
      <c r="L54">
        <v>3101</v>
      </c>
      <c r="M54">
        <v>426.36</v>
      </c>
      <c r="O54" s="14">
        <f t="shared" si="1"/>
        <v>61.73999999999995</v>
      </c>
      <c r="P54" s="15" t="s">
        <v>32</v>
      </c>
      <c r="Q54" s="15"/>
      <c r="R54" s="16">
        <v>17</v>
      </c>
    </row>
    <row r="55" spans="2:15" ht="13.5" thickBot="1">
      <c r="B55">
        <v>3601</v>
      </c>
      <c r="G55" s="1">
        <v>5.7</v>
      </c>
      <c r="H55" s="1">
        <v>39.9</v>
      </c>
      <c r="J55" s="1">
        <f t="shared" si="2"/>
        <v>45.6</v>
      </c>
      <c r="K55">
        <v>3601</v>
      </c>
      <c r="L55">
        <v>3601</v>
      </c>
      <c r="M55">
        <v>45.96</v>
      </c>
      <c r="O55" s="9">
        <f t="shared" si="1"/>
        <v>-0.35999999999999943</v>
      </c>
    </row>
    <row r="56" spans="2:18" ht="13.5" thickBot="1">
      <c r="B56">
        <v>3801</v>
      </c>
      <c r="H56" s="1">
        <v>206.2</v>
      </c>
      <c r="J56" s="1">
        <f t="shared" si="2"/>
        <v>206.2</v>
      </c>
      <c r="K56">
        <v>3801</v>
      </c>
      <c r="L56">
        <v>3801</v>
      </c>
      <c r="M56">
        <v>310.09</v>
      </c>
      <c r="O56" s="14">
        <f t="shared" si="1"/>
        <v>-103.88999999999999</v>
      </c>
      <c r="P56" s="15" t="s">
        <v>33</v>
      </c>
      <c r="Q56" s="16"/>
      <c r="R56">
        <v>22</v>
      </c>
    </row>
    <row r="57" spans="2:15" ht="12.75">
      <c r="B57">
        <v>3901</v>
      </c>
      <c r="C57" s="1">
        <v>155.5</v>
      </c>
      <c r="D57" s="1">
        <v>65</v>
      </c>
      <c r="E57" s="1">
        <v>66.4</v>
      </c>
      <c r="F57" s="1">
        <v>70.5</v>
      </c>
      <c r="J57" s="1">
        <f t="shared" si="2"/>
        <v>357.4</v>
      </c>
      <c r="K57">
        <v>3901</v>
      </c>
      <c r="L57">
        <v>3901</v>
      </c>
      <c r="M57">
        <v>360.52</v>
      </c>
      <c r="O57" s="9">
        <f t="shared" si="1"/>
        <v>-3.1200000000000045</v>
      </c>
    </row>
    <row r="58" spans="2:15" ht="12.75">
      <c r="B58">
        <v>4101</v>
      </c>
      <c r="D58" s="1">
        <v>85.8</v>
      </c>
      <c r="E58" s="1">
        <v>18.7</v>
      </c>
      <c r="F58" s="1">
        <v>0.1</v>
      </c>
      <c r="G58" s="1">
        <v>288</v>
      </c>
      <c r="H58" s="1">
        <v>29.3</v>
      </c>
      <c r="J58" s="1">
        <f t="shared" si="2"/>
        <v>421.90000000000003</v>
      </c>
      <c r="K58">
        <v>4101</v>
      </c>
      <c r="L58">
        <v>4101</v>
      </c>
      <c r="M58">
        <v>430.17</v>
      </c>
      <c r="O58" s="9">
        <f t="shared" si="1"/>
        <v>-8.269999999999982</v>
      </c>
    </row>
    <row r="59" spans="2:15" ht="12.75">
      <c r="B59">
        <v>4301</v>
      </c>
      <c r="E59" s="1">
        <v>156.9</v>
      </c>
      <c r="F59" s="1">
        <v>38.4</v>
      </c>
      <c r="G59" s="1">
        <v>214.5</v>
      </c>
      <c r="J59" s="1">
        <f t="shared" si="2"/>
        <v>409.8</v>
      </c>
      <c r="K59">
        <v>4301</v>
      </c>
      <c r="L59">
        <v>4301</v>
      </c>
      <c r="M59">
        <v>453.94</v>
      </c>
      <c r="O59" s="9">
        <f t="shared" si="1"/>
        <v>-44.139999999999986</v>
      </c>
    </row>
    <row r="60" spans="2:15" ht="12.75">
      <c r="B60">
        <v>4401</v>
      </c>
      <c r="D60" s="1">
        <v>1.1</v>
      </c>
      <c r="E60" s="1">
        <v>4.4</v>
      </c>
      <c r="G60" s="1">
        <v>842.5</v>
      </c>
      <c r="H60" s="1">
        <v>431.3</v>
      </c>
      <c r="I60" s="1">
        <v>17.8</v>
      </c>
      <c r="J60" s="1">
        <f t="shared" si="2"/>
        <v>1297.1</v>
      </c>
      <c r="K60">
        <v>4401</v>
      </c>
      <c r="L60">
        <v>4401</v>
      </c>
      <c r="M60">
        <v>1308.88</v>
      </c>
      <c r="O60" s="9">
        <f t="shared" si="1"/>
        <v>-11.7800000000002</v>
      </c>
    </row>
    <row r="61" spans="2:15" ht="12.75">
      <c r="B61">
        <v>4501</v>
      </c>
      <c r="C61" s="1">
        <v>112.3</v>
      </c>
      <c r="D61" s="1">
        <v>29.9</v>
      </c>
      <c r="E61" s="1">
        <v>47.5</v>
      </c>
      <c r="F61" s="1">
        <v>129.2</v>
      </c>
      <c r="G61" s="1">
        <v>350.4</v>
      </c>
      <c r="H61" s="1">
        <v>437.7</v>
      </c>
      <c r="J61" s="1">
        <f t="shared" si="2"/>
        <v>1107</v>
      </c>
      <c r="K61">
        <v>4501</v>
      </c>
      <c r="L61">
        <v>4501</v>
      </c>
      <c r="M61">
        <v>1106.78</v>
      </c>
      <c r="O61" s="9">
        <f t="shared" si="1"/>
        <v>0.22000000000002728</v>
      </c>
    </row>
    <row r="62" spans="2:15" ht="12.75">
      <c r="B62">
        <v>4601</v>
      </c>
      <c r="C62" s="1">
        <v>1.3</v>
      </c>
      <c r="J62" s="1">
        <f t="shared" si="2"/>
        <v>1.3</v>
      </c>
      <c r="K62">
        <v>4601</v>
      </c>
      <c r="L62">
        <v>4601</v>
      </c>
      <c r="M62">
        <v>1.3</v>
      </c>
      <c r="O62" s="9">
        <f t="shared" si="1"/>
        <v>0</v>
      </c>
    </row>
    <row r="63" spans="2:16" ht="12.75">
      <c r="B63">
        <v>5101</v>
      </c>
      <c r="H63" s="1">
        <v>280.4</v>
      </c>
      <c r="J63" s="1">
        <f t="shared" si="2"/>
        <v>280.4</v>
      </c>
      <c r="K63">
        <v>5101</v>
      </c>
      <c r="L63">
        <v>5101</v>
      </c>
      <c r="M63">
        <v>282.69</v>
      </c>
      <c r="O63" s="9">
        <f t="shared" si="1"/>
        <v>-2.2900000000000205</v>
      </c>
      <c r="P63" s="9"/>
    </row>
    <row r="64" spans="2:18" ht="12.75">
      <c r="B64">
        <v>5201</v>
      </c>
      <c r="G64" s="1">
        <v>9.4</v>
      </c>
      <c r="H64" s="1">
        <v>429.1</v>
      </c>
      <c r="I64" s="1">
        <v>91.6</v>
      </c>
      <c r="J64" s="1">
        <f t="shared" si="2"/>
        <v>530.1</v>
      </c>
      <c r="K64">
        <v>5201</v>
      </c>
      <c r="L64">
        <v>5201</v>
      </c>
      <c r="M64">
        <v>610.92</v>
      </c>
      <c r="O64" s="9">
        <f t="shared" si="1"/>
        <v>-80.81999999999994</v>
      </c>
      <c r="P64" s="32">
        <v>-100</v>
      </c>
      <c r="Q64" t="s">
        <v>39</v>
      </c>
      <c r="R64">
        <v>20</v>
      </c>
    </row>
    <row r="65" spans="2:15" ht="12.75">
      <c r="B65">
        <v>5301</v>
      </c>
      <c r="G65" s="1">
        <v>11.1</v>
      </c>
      <c r="H65" s="1">
        <v>299.1</v>
      </c>
      <c r="I65" s="1">
        <v>18.9</v>
      </c>
      <c r="J65" s="1">
        <f t="shared" si="2"/>
        <v>329.1</v>
      </c>
      <c r="K65">
        <v>5301</v>
      </c>
      <c r="L65">
        <v>5301</v>
      </c>
      <c r="M65">
        <v>351.01</v>
      </c>
      <c r="O65" s="9">
        <f t="shared" si="1"/>
        <v>-21.909999999999968</v>
      </c>
    </row>
    <row r="66" spans="2:15" ht="12.75">
      <c r="B66">
        <v>5401</v>
      </c>
      <c r="H66" s="1">
        <v>195.8</v>
      </c>
      <c r="J66" s="1">
        <f t="shared" si="2"/>
        <v>195.8</v>
      </c>
      <c r="K66">
        <v>5401</v>
      </c>
      <c r="L66">
        <v>5401</v>
      </c>
      <c r="M66">
        <v>220.96</v>
      </c>
      <c r="O66" s="9">
        <f t="shared" si="1"/>
        <v>-25.159999999999997</v>
      </c>
    </row>
    <row r="67" spans="2:15" ht="12.75">
      <c r="B67">
        <v>5501</v>
      </c>
      <c r="H67" s="1">
        <v>179.3</v>
      </c>
      <c r="J67" s="1">
        <f t="shared" si="2"/>
        <v>179.3</v>
      </c>
      <c r="K67">
        <v>5501</v>
      </c>
      <c r="L67">
        <v>5501</v>
      </c>
      <c r="M67">
        <v>161.65</v>
      </c>
      <c r="O67" s="9">
        <f t="shared" si="1"/>
        <v>17.650000000000006</v>
      </c>
    </row>
    <row r="68" spans="2:15" ht="12.75">
      <c r="B68">
        <v>5601</v>
      </c>
      <c r="H68" s="1">
        <v>325.5</v>
      </c>
      <c r="J68" s="1">
        <f aca="true" t="shared" si="3" ref="J68:J92">SUM(C68:I68)</f>
        <v>325.5</v>
      </c>
      <c r="K68">
        <v>5601</v>
      </c>
      <c r="L68">
        <v>5601</v>
      </c>
      <c r="M68">
        <v>381.94</v>
      </c>
      <c r="O68" s="9">
        <f t="shared" si="1"/>
        <v>-56.44</v>
      </c>
    </row>
    <row r="69" spans="2:15" ht="12.75">
      <c r="B69">
        <v>5801</v>
      </c>
      <c r="C69" s="1">
        <v>11.9</v>
      </c>
      <c r="D69" s="1">
        <v>16</v>
      </c>
      <c r="E69" s="1">
        <v>12.5</v>
      </c>
      <c r="J69" s="1">
        <f t="shared" si="3"/>
        <v>40.4</v>
      </c>
      <c r="K69">
        <v>5801</v>
      </c>
      <c r="L69">
        <v>5801</v>
      </c>
      <c r="M69">
        <v>40.36</v>
      </c>
      <c r="O69" s="9">
        <f aca="true" t="shared" si="4" ref="O69:O92">+J69-M69</f>
        <v>0.03999999999999915</v>
      </c>
    </row>
    <row r="70" spans="2:15" ht="12.75">
      <c r="B70">
        <v>6101</v>
      </c>
      <c r="H70" s="1">
        <v>92.3</v>
      </c>
      <c r="J70" s="1">
        <f t="shared" si="3"/>
        <v>92.3</v>
      </c>
      <c r="K70">
        <v>6101</v>
      </c>
      <c r="L70">
        <v>6101</v>
      </c>
      <c r="M70">
        <v>94.51</v>
      </c>
      <c r="O70" s="9">
        <f t="shared" si="4"/>
        <v>-2.210000000000008</v>
      </c>
    </row>
    <row r="71" spans="2:15" ht="12.75">
      <c r="B71">
        <v>6163</v>
      </c>
      <c r="D71" s="1">
        <v>15</v>
      </c>
      <c r="J71" s="1">
        <f t="shared" si="3"/>
        <v>15</v>
      </c>
      <c r="K71">
        <v>6163</v>
      </c>
      <c r="L71">
        <v>6163</v>
      </c>
      <c r="M71">
        <v>15</v>
      </c>
      <c r="O71" s="9">
        <f t="shared" si="4"/>
        <v>0</v>
      </c>
    </row>
    <row r="72" spans="2:15" ht="12.75">
      <c r="B72">
        <v>6201</v>
      </c>
      <c r="G72" s="1">
        <v>41.8</v>
      </c>
      <c r="H72" s="1">
        <v>413.2</v>
      </c>
      <c r="J72" s="1">
        <f t="shared" si="3"/>
        <v>455</v>
      </c>
      <c r="K72">
        <v>6201</v>
      </c>
      <c r="L72">
        <v>6201</v>
      </c>
      <c r="M72">
        <v>463.26</v>
      </c>
      <c r="O72" s="9">
        <f t="shared" si="4"/>
        <v>-8.259999999999991</v>
      </c>
    </row>
    <row r="73" spans="2:15" ht="12.75">
      <c r="B73">
        <v>6301</v>
      </c>
      <c r="H73" s="1">
        <v>106.9</v>
      </c>
      <c r="J73" s="1">
        <f t="shared" si="3"/>
        <v>106.9</v>
      </c>
      <c r="K73">
        <v>6301</v>
      </c>
      <c r="L73">
        <v>6301</v>
      </c>
      <c r="M73">
        <v>109.3</v>
      </c>
      <c r="O73" s="9">
        <f t="shared" si="4"/>
        <v>-2.3999999999999915</v>
      </c>
    </row>
    <row r="74" spans="2:15" ht="12.75">
      <c r="B74">
        <v>6501</v>
      </c>
      <c r="C74" s="1">
        <v>9.4</v>
      </c>
      <c r="J74" s="1">
        <f t="shared" si="3"/>
        <v>9.4</v>
      </c>
      <c r="K74">
        <v>6501</v>
      </c>
      <c r="L74">
        <v>6501</v>
      </c>
      <c r="M74">
        <v>9.38</v>
      </c>
      <c r="O74" s="9">
        <f t="shared" si="4"/>
        <v>0.019999999999999574</v>
      </c>
    </row>
    <row r="75" spans="2:15" ht="12.75">
      <c r="B75">
        <v>7101</v>
      </c>
      <c r="C75" s="1">
        <v>32.2</v>
      </c>
      <c r="J75" s="1">
        <f t="shared" si="3"/>
        <v>32.2</v>
      </c>
      <c r="K75">
        <v>7101</v>
      </c>
      <c r="L75">
        <v>7101</v>
      </c>
      <c r="M75">
        <v>32.15</v>
      </c>
      <c r="O75" s="9">
        <f t="shared" si="4"/>
        <v>0.05000000000000426</v>
      </c>
    </row>
    <row r="76" spans="2:15" ht="12.75">
      <c r="B76">
        <v>7201</v>
      </c>
      <c r="G76" s="1">
        <v>9.1</v>
      </c>
      <c r="J76" s="1">
        <f t="shared" si="3"/>
        <v>9.1</v>
      </c>
      <c r="K76">
        <v>7201</v>
      </c>
      <c r="L76">
        <v>7201</v>
      </c>
      <c r="M76">
        <v>8.02</v>
      </c>
      <c r="O76" s="9">
        <f t="shared" si="4"/>
        <v>1.08</v>
      </c>
    </row>
    <row r="77" spans="2:15" ht="12.75">
      <c r="B77">
        <v>7301</v>
      </c>
      <c r="E77" s="1">
        <v>120.7</v>
      </c>
      <c r="G77" s="1">
        <v>38.3</v>
      </c>
      <c r="J77" s="1">
        <f t="shared" si="3"/>
        <v>159</v>
      </c>
      <c r="K77">
        <v>7301</v>
      </c>
      <c r="L77">
        <v>7301</v>
      </c>
      <c r="M77">
        <v>164.42</v>
      </c>
      <c r="O77" s="9">
        <f t="shared" si="4"/>
        <v>-5.4199999999999875</v>
      </c>
    </row>
    <row r="78" spans="2:15" ht="12.75">
      <c r="B78">
        <v>7401</v>
      </c>
      <c r="C78" s="1">
        <v>164</v>
      </c>
      <c r="D78" s="1">
        <v>238.2</v>
      </c>
      <c r="E78" s="1">
        <v>213.6</v>
      </c>
      <c r="F78" s="1">
        <v>17.6</v>
      </c>
      <c r="G78" s="1">
        <v>188.5</v>
      </c>
      <c r="H78" s="1">
        <v>496.1</v>
      </c>
      <c r="I78" s="1">
        <v>257</v>
      </c>
      <c r="J78" s="1">
        <f t="shared" si="3"/>
        <v>1575</v>
      </c>
      <c r="K78">
        <v>7401</v>
      </c>
      <c r="L78">
        <v>7401</v>
      </c>
      <c r="M78">
        <v>1564.76</v>
      </c>
      <c r="O78" s="9">
        <f t="shared" si="4"/>
        <v>10.240000000000009</v>
      </c>
    </row>
    <row r="79" spans="2:15" ht="12.75">
      <c r="B79">
        <v>7501</v>
      </c>
      <c r="H79" s="1">
        <v>831.3</v>
      </c>
      <c r="I79" s="1">
        <v>232.1</v>
      </c>
      <c r="J79" s="1">
        <f t="shared" si="3"/>
        <v>1063.3999999999999</v>
      </c>
      <c r="K79">
        <v>7501</v>
      </c>
      <c r="L79">
        <v>7501</v>
      </c>
      <c r="M79">
        <v>1054.34</v>
      </c>
      <c r="O79" s="9">
        <f t="shared" si="4"/>
        <v>9.059999999999945</v>
      </c>
    </row>
    <row r="80" spans="2:15" ht="12.75">
      <c r="B80">
        <v>7502</v>
      </c>
      <c r="G80" s="1">
        <v>74.6</v>
      </c>
      <c r="J80" s="1">
        <f t="shared" si="3"/>
        <v>74.6</v>
      </c>
      <c r="K80">
        <v>7502</v>
      </c>
      <c r="L80">
        <v>7502</v>
      </c>
      <c r="M80">
        <v>57.17</v>
      </c>
      <c r="O80" s="9">
        <f t="shared" si="4"/>
        <v>17.429999999999993</v>
      </c>
    </row>
    <row r="81" spans="2:15" ht="12.75">
      <c r="B81">
        <v>7503</v>
      </c>
      <c r="H81" s="1">
        <v>833.1</v>
      </c>
      <c r="I81" s="1">
        <v>451.4</v>
      </c>
      <c r="J81" s="1">
        <f t="shared" si="3"/>
        <v>1284.5</v>
      </c>
      <c r="K81">
        <v>7503</v>
      </c>
      <c r="L81">
        <v>7503</v>
      </c>
      <c r="M81">
        <v>1254.04</v>
      </c>
      <c r="O81" s="30">
        <f t="shared" si="4"/>
        <v>30.460000000000036</v>
      </c>
    </row>
    <row r="82" spans="2:15" ht="13.5" thickBot="1">
      <c r="B82">
        <v>7601</v>
      </c>
      <c r="H82" s="1">
        <v>176.4</v>
      </c>
      <c r="I82" s="1">
        <v>61.4</v>
      </c>
      <c r="J82" s="1">
        <f t="shared" si="3"/>
        <v>237.8</v>
      </c>
      <c r="K82">
        <v>7601</v>
      </c>
      <c r="L82">
        <v>7601</v>
      </c>
      <c r="M82">
        <v>238.25</v>
      </c>
      <c r="O82" s="9">
        <f t="shared" si="4"/>
        <v>-0.44999999999998863</v>
      </c>
    </row>
    <row r="83" spans="2:17" ht="12.75">
      <c r="B83">
        <v>8101</v>
      </c>
      <c r="C83" s="1">
        <v>387.3</v>
      </c>
      <c r="D83" s="1">
        <v>873.1</v>
      </c>
      <c r="E83" s="1">
        <v>696.1</v>
      </c>
      <c r="F83" s="1">
        <v>634.6</v>
      </c>
      <c r="G83" s="1">
        <v>662.1</v>
      </c>
      <c r="H83" s="1">
        <v>554.5</v>
      </c>
      <c r="I83" s="1">
        <v>132.3</v>
      </c>
      <c r="J83" s="1">
        <f t="shared" si="3"/>
        <v>3940</v>
      </c>
      <c r="K83">
        <v>8101</v>
      </c>
      <c r="L83">
        <v>8101</v>
      </c>
      <c r="M83">
        <v>4110.21</v>
      </c>
      <c r="O83" s="19">
        <f t="shared" si="4"/>
        <v>-170.21000000000004</v>
      </c>
      <c r="P83" s="41">
        <f>SUM(O83:O84)</f>
        <v>-53.910000000000025</v>
      </c>
      <c r="Q83" t="s">
        <v>40</v>
      </c>
    </row>
    <row r="84" spans="2:16" ht="13.5" thickBot="1">
      <c r="B84">
        <v>8102</v>
      </c>
      <c r="C84" s="1">
        <v>58.6</v>
      </c>
      <c r="D84" s="1">
        <v>88</v>
      </c>
      <c r="E84" s="1">
        <v>95.4</v>
      </c>
      <c r="F84" s="1">
        <v>173.6</v>
      </c>
      <c r="G84" s="1">
        <v>50.5</v>
      </c>
      <c r="H84" s="1">
        <v>36.7</v>
      </c>
      <c r="J84" s="1">
        <f t="shared" si="3"/>
        <v>502.8</v>
      </c>
      <c r="K84">
        <v>8102</v>
      </c>
      <c r="L84">
        <v>8102</v>
      </c>
      <c r="M84">
        <v>386.5</v>
      </c>
      <c r="O84" s="22">
        <f t="shared" si="4"/>
        <v>116.30000000000001</v>
      </c>
      <c r="P84" s="24"/>
    </row>
    <row r="85" spans="2:18" ht="12.75">
      <c r="B85">
        <v>8202</v>
      </c>
      <c r="C85" s="1">
        <v>295.5</v>
      </c>
      <c r="D85" s="1">
        <v>669.6</v>
      </c>
      <c r="E85" s="1">
        <v>669.3</v>
      </c>
      <c r="F85" s="1">
        <v>625.6</v>
      </c>
      <c r="G85" s="1">
        <v>239.6</v>
      </c>
      <c r="H85" s="1">
        <v>246</v>
      </c>
      <c r="I85" s="1">
        <v>62.8</v>
      </c>
      <c r="J85" s="1">
        <f t="shared" si="3"/>
        <v>2808.4</v>
      </c>
      <c r="K85">
        <v>8202</v>
      </c>
      <c r="L85">
        <v>8202</v>
      </c>
      <c r="M85">
        <v>2834.97</v>
      </c>
      <c r="O85" s="19">
        <f t="shared" si="4"/>
        <v>-26.56999999999971</v>
      </c>
      <c r="P85" s="20">
        <f>SUM(O85:O88)</f>
        <v>84.01000000000056</v>
      </c>
      <c r="Q85" s="21"/>
      <c r="R85">
        <v>19</v>
      </c>
    </row>
    <row r="86" spans="2:17" ht="12.75">
      <c r="B86">
        <v>8203</v>
      </c>
      <c r="C86" s="1">
        <v>178.8</v>
      </c>
      <c r="D86" s="1">
        <v>372.6</v>
      </c>
      <c r="E86" s="1">
        <v>171</v>
      </c>
      <c r="F86" s="1">
        <v>140.2</v>
      </c>
      <c r="G86" s="1">
        <v>132.5</v>
      </c>
      <c r="H86" s="1">
        <v>0.5</v>
      </c>
      <c r="J86" s="1">
        <f t="shared" si="3"/>
        <v>995.6000000000001</v>
      </c>
      <c r="K86">
        <v>8203</v>
      </c>
      <c r="L86">
        <v>8203</v>
      </c>
      <c r="M86">
        <v>1116.34</v>
      </c>
      <c r="O86" s="33">
        <f t="shared" si="4"/>
        <v>-120.73999999999978</v>
      </c>
      <c r="P86" s="18" t="s">
        <v>36</v>
      </c>
      <c r="Q86" s="34"/>
    </row>
    <row r="87" spans="2:17" ht="12.75">
      <c r="B87">
        <v>8204</v>
      </c>
      <c r="C87" s="1">
        <v>44.6</v>
      </c>
      <c r="D87" s="1">
        <v>188.8</v>
      </c>
      <c r="E87" s="1">
        <v>256.6</v>
      </c>
      <c r="F87" s="1">
        <v>225.4</v>
      </c>
      <c r="J87" s="1">
        <f t="shared" si="3"/>
        <v>715.4</v>
      </c>
      <c r="K87">
        <v>8204</v>
      </c>
      <c r="L87">
        <v>8204</v>
      </c>
      <c r="M87">
        <v>600.93</v>
      </c>
      <c r="O87" s="33">
        <f t="shared" si="4"/>
        <v>114.47000000000003</v>
      </c>
      <c r="P87" s="18"/>
      <c r="Q87" s="34"/>
    </row>
    <row r="88" spans="2:17" ht="13.5" thickBot="1">
      <c r="B88">
        <v>8205</v>
      </c>
      <c r="E88" s="1">
        <v>109.5</v>
      </c>
      <c r="F88" s="1">
        <v>189.3</v>
      </c>
      <c r="G88" s="1">
        <v>73.8</v>
      </c>
      <c r="H88" s="1">
        <v>76.1</v>
      </c>
      <c r="J88" s="1">
        <f t="shared" si="3"/>
        <v>448.70000000000005</v>
      </c>
      <c r="K88">
        <v>8205</v>
      </c>
      <c r="L88">
        <v>8205</v>
      </c>
      <c r="M88">
        <v>331.85</v>
      </c>
      <c r="O88" s="22">
        <f t="shared" si="4"/>
        <v>116.85000000000002</v>
      </c>
      <c r="P88" s="23"/>
      <c r="Q88" s="24"/>
    </row>
    <row r="89" spans="2:15" ht="12.75">
      <c r="B89">
        <v>8401</v>
      </c>
      <c r="C89" s="1">
        <v>210.3</v>
      </c>
      <c r="D89" s="1">
        <v>113.8</v>
      </c>
      <c r="J89" s="1">
        <f t="shared" si="3"/>
        <v>324.1</v>
      </c>
      <c r="K89">
        <v>8401</v>
      </c>
      <c r="L89">
        <v>8401</v>
      </c>
      <c r="M89">
        <v>324.5</v>
      </c>
      <c r="O89" s="9">
        <f t="shared" si="4"/>
        <v>-0.39999999999997726</v>
      </c>
    </row>
    <row r="90" spans="2:15" ht="12.75">
      <c r="B90">
        <v>8402</v>
      </c>
      <c r="C90" s="1">
        <v>41</v>
      </c>
      <c r="D90" s="1">
        <v>104.9</v>
      </c>
      <c r="J90" s="1">
        <f t="shared" si="3"/>
        <v>145.9</v>
      </c>
      <c r="K90">
        <v>8402</v>
      </c>
      <c r="L90">
        <v>8402</v>
      </c>
      <c r="M90">
        <v>145.86</v>
      </c>
      <c r="O90" s="9">
        <f t="shared" si="4"/>
        <v>0.03999999999999204</v>
      </c>
    </row>
    <row r="91" spans="2:15" ht="12.75">
      <c r="B91">
        <v>8501</v>
      </c>
      <c r="H91" s="1">
        <v>365.1</v>
      </c>
      <c r="I91" s="1">
        <v>834.2</v>
      </c>
      <c r="J91" s="1">
        <f t="shared" si="3"/>
        <v>1199.3000000000002</v>
      </c>
      <c r="K91">
        <v>8501</v>
      </c>
      <c r="L91">
        <v>8501</v>
      </c>
      <c r="M91">
        <v>1189.18</v>
      </c>
      <c r="O91" s="9">
        <f t="shared" si="4"/>
        <v>10.120000000000118</v>
      </c>
    </row>
    <row r="92" spans="2:15" ht="12.75">
      <c r="B92">
        <v>8998</v>
      </c>
      <c r="C92" s="1">
        <v>112</v>
      </c>
      <c r="D92" s="1">
        <v>260.7</v>
      </c>
      <c r="E92" s="1">
        <v>350.8</v>
      </c>
      <c r="F92" s="1">
        <v>329.8</v>
      </c>
      <c r="G92" s="1">
        <v>331.5</v>
      </c>
      <c r="H92" s="1">
        <v>167.7</v>
      </c>
      <c r="J92" s="1">
        <f t="shared" si="3"/>
        <v>1552.5</v>
      </c>
      <c r="K92">
        <v>8998</v>
      </c>
      <c r="L92">
        <v>8998</v>
      </c>
      <c r="M92">
        <v>1576.89</v>
      </c>
      <c r="O92" s="9">
        <f t="shared" si="4"/>
        <v>-24.3900000000001</v>
      </c>
    </row>
    <row r="93" spans="3:16" ht="12.75">
      <c r="C93" s="7">
        <f>SUM(C3:C92)</f>
        <v>6062.500000000001</v>
      </c>
      <c r="D93" s="7">
        <f aca="true" t="shared" si="5" ref="D93:J93">SUM(D3:D92)</f>
        <v>13713.9</v>
      </c>
      <c r="E93" s="7">
        <f t="shared" si="5"/>
        <v>16917.999999999996</v>
      </c>
      <c r="F93" s="7">
        <f t="shared" si="5"/>
        <v>17525.2</v>
      </c>
      <c r="G93" s="7">
        <f t="shared" si="5"/>
        <v>13390.297000000002</v>
      </c>
      <c r="H93" s="7">
        <f t="shared" si="5"/>
        <v>11143.300000000003</v>
      </c>
      <c r="I93" s="7">
        <f t="shared" si="5"/>
        <v>2331.8999999999996</v>
      </c>
      <c r="J93" s="7">
        <f t="shared" si="5"/>
        <v>81085.09700000001</v>
      </c>
      <c r="L93" t="s">
        <v>2</v>
      </c>
      <c r="M93">
        <v>11984</v>
      </c>
      <c r="P93" s="9">
        <f>SUM(P85,P64,O56,O54,P47,P46,O37,O36,O29,P21,P18,O16,O14,O7,P4,P83)</f>
        <v>945.7770000000019</v>
      </c>
    </row>
    <row r="94" spans="12:17" ht="12.75">
      <c r="L94" t="s">
        <v>17</v>
      </c>
      <c r="M94">
        <v>75</v>
      </c>
      <c r="P94" s="9">
        <f>+O95-P93</f>
        <v>-205.24000000000115</v>
      </c>
      <c r="Q94" t="s">
        <v>38</v>
      </c>
    </row>
    <row r="95" spans="2:17" ht="12.75">
      <c r="B95" t="s">
        <v>12</v>
      </c>
      <c r="F95" s="1">
        <f>SUM(F109:F110)</f>
        <v>1295.7</v>
      </c>
      <c r="G95" s="1">
        <f>SUM(G109:G110)</f>
        <v>2518.3</v>
      </c>
      <c r="H95" s="1">
        <f>SUM(H109:H110)</f>
        <v>4756.7</v>
      </c>
      <c r="I95" s="1">
        <f>SUM(I109:I110)</f>
        <v>1051</v>
      </c>
      <c r="J95" s="1">
        <f>SUM(C95:I95)</f>
        <v>9621.7</v>
      </c>
      <c r="O95" s="9">
        <f>SUM(O3:O94)</f>
        <v>740.5370000000007</v>
      </c>
      <c r="Q95" t="s">
        <v>37</v>
      </c>
    </row>
    <row r="97" spans="2:5" ht="12.75">
      <c r="B97" t="s">
        <v>13</v>
      </c>
      <c r="E97" s="1">
        <v>1593</v>
      </c>
    </row>
    <row r="98" spans="3:10" ht="12.75">
      <c r="C98" s="1">
        <f>SUM(C93:C97)</f>
        <v>6062.500000000001</v>
      </c>
      <c r="D98" s="1">
        <f aca="true" t="shared" si="6" ref="D98:I98">SUM(D93:D97)</f>
        <v>13713.9</v>
      </c>
      <c r="E98" s="1">
        <f t="shared" si="6"/>
        <v>18510.999999999996</v>
      </c>
      <c r="F98" s="1">
        <f t="shared" si="6"/>
        <v>18820.9</v>
      </c>
      <c r="G98" s="1">
        <f t="shared" si="6"/>
        <v>15908.597000000002</v>
      </c>
      <c r="H98" s="1">
        <f t="shared" si="6"/>
        <v>15900.000000000004</v>
      </c>
      <c r="I98" s="1">
        <f t="shared" si="6"/>
        <v>3382.8999999999996</v>
      </c>
      <c r="J98" s="1">
        <f>SUM(C98:I98)</f>
        <v>92299.79699999999</v>
      </c>
    </row>
    <row r="99" spans="2:9" ht="12.75">
      <c r="B99" t="s">
        <v>16</v>
      </c>
      <c r="F99" s="1">
        <v>18830</v>
      </c>
      <c r="G99" s="1">
        <v>15900</v>
      </c>
      <c r="H99" s="1">
        <v>15900</v>
      </c>
      <c r="I99" s="1">
        <v>3383</v>
      </c>
    </row>
    <row r="102" spans="2:11" ht="12.75">
      <c r="B102" t="s">
        <v>14</v>
      </c>
      <c r="C102" s="1">
        <f>SUM(C98)</f>
        <v>6062.500000000001</v>
      </c>
      <c r="D102" s="1">
        <f aca="true" t="shared" si="7" ref="D102:I102">+C102+D98</f>
        <v>19776.4</v>
      </c>
      <c r="E102" s="1">
        <f t="shared" si="7"/>
        <v>38287.399999999994</v>
      </c>
      <c r="F102" s="1">
        <f t="shared" si="7"/>
        <v>57108.299999999996</v>
      </c>
      <c r="G102" s="1">
        <f t="shared" si="7"/>
        <v>73016.897</v>
      </c>
      <c r="H102" s="1">
        <f t="shared" si="7"/>
        <v>88916.897</v>
      </c>
      <c r="I102" s="1">
        <f t="shared" si="7"/>
        <v>92299.79699999999</v>
      </c>
      <c r="J102" s="1">
        <v>74</v>
      </c>
      <c r="K102" s="8">
        <f>+J102+I102</f>
        <v>92373.79699999999</v>
      </c>
    </row>
    <row r="103" spans="2:11" ht="12.75">
      <c r="B103" t="s">
        <v>15</v>
      </c>
      <c r="E103" s="1">
        <f>41318-75</f>
        <v>41243</v>
      </c>
      <c r="F103" s="1">
        <f>+E103+15900</f>
        <v>57143</v>
      </c>
      <c r="G103" s="1">
        <f>+F103+G99</f>
        <v>73043</v>
      </c>
      <c r="H103" s="1">
        <f>+G103+H99</f>
        <v>88943</v>
      </c>
      <c r="I103" s="1">
        <f>+H103+I99</f>
        <v>92326</v>
      </c>
      <c r="J103" s="1">
        <v>75</v>
      </c>
      <c r="K103" s="8">
        <f>+J103+I103</f>
        <v>92401</v>
      </c>
    </row>
    <row r="106" spans="3:10" ht="12.75">
      <c r="C106" s="1" t="s">
        <v>4</v>
      </c>
      <c r="D106" s="1" t="s">
        <v>5</v>
      </c>
      <c r="E106" s="1" t="s">
        <v>6</v>
      </c>
      <c r="F106" s="1" t="s">
        <v>7</v>
      </c>
      <c r="G106" s="1" t="s">
        <v>8</v>
      </c>
      <c r="H106" s="1" t="s">
        <v>9</v>
      </c>
      <c r="I106" s="1" t="s">
        <v>10</v>
      </c>
      <c r="J106" s="1" t="s">
        <v>11</v>
      </c>
    </row>
    <row r="108" ht="13.5" thickBot="1"/>
    <row r="109" spans="3:13" s="3" customFormat="1" ht="13.5" thickBot="1">
      <c r="C109" s="2"/>
      <c r="D109" s="2"/>
      <c r="E109" s="2"/>
      <c r="F109" s="4">
        <v>42</v>
      </c>
      <c r="G109" s="4">
        <v>44</v>
      </c>
      <c r="H109" s="4">
        <v>38</v>
      </c>
      <c r="I109" s="4">
        <v>11</v>
      </c>
      <c r="J109" s="4">
        <f>SUM(F109:I109)</f>
        <v>135</v>
      </c>
      <c r="L109"/>
      <c r="M109"/>
    </row>
    <row r="110" spans="6:9" ht="12.75">
      <c r="F110" s="1">
        <v>1253.7</v>
      </c>
      <c r="G110" s="1">
        <v>2474.3</v>
      </c>
      <c r="H110" s="1">
        <v>4718.7</v>
      </c>
      <c r="I110" s="1">
        <v>1040</v>
      </c>
    </row>
    <row r="113" spans="6:13" ht="12.75">
      <c r="F113" s="1">
        <f>SUM(C98:F98)</f>
        <v>57108.299999999996</v>
      </c>
      <c r="G113" s="1">
        <f>+F113+G98</f>
        <v>73016.897</v>
      </c>
      <c r="H113" s="1">
        <f>+G113+H98</f>
        <v>88916.897</v>
      </c>
      <c r="I113" s="1">
        <f>+H113+I98</f>
        <v>92299.79699999999</v>
      </c>
      <c r="L113" s="3"/>
      <c r="M113" s="3"/>
    </row>
    <row r="115" spans="6:7" ht="12.75">
      <c r="F115" s="1">
        <f>SUM(J95)</f>
        <v>9621.7</v>
      </c>
      <c r="G115" s="5">
        <f>+F115/F116</f>
        <v>0.2167503700155913</v>
      </c>
    </row>
    <row r="116" spans="5:10" ht="12.75">
      <c r="E116" s="1">
        <v>38312.887</v>
      </c>
      <c r="F116" s="1">
        <f>SUM(F93:I93)</f>
        <v>44390.69700000001</v>
      </c>
      <c r="J116" s="1">
        <f>SUM(E116:F116)</f>
        <v>82703.584</v>
      </c>
    </row>
    <row r="117" spans="9:10" ht="12.75">
      <c r="I117" s="6" t="s">
        <v>3</v>
      </c>
      <c r="J117" s="1">
        <v>75</v>
      </c>
    </row>
    <row r="119" ht="12.75">
      <c r="J119" s="1">
        <f>SUM(J95,J116:J117)</f>
        <v>92400.284</v>
      </c>
    </row>
  </sheetData>
  <printOptions gridLines="1"/>
  <pageMargins left="0.75" right="0.75" top="0.23" bottom="0.26" header="0.2" footer="0.14"/>
  <pageSetup fitToHeight="1" fitToWidth="1" horizontalDpi="600" verticalDpi="600" orientation="portrait" scale="64" r:id="rId1"/>
  <headerFooter alignWithMargins="0">
    <oddFooter>&amp;R&amp;F    &amp;A   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2005-10-17T13:17:23Z</cp:lastPrinted>
  <dcterms:created xsi:type="dcterms:W3CDTF">2005-10-17T12:24:13Z</dcterms:created>
  <dcterms:modified xsi:type="dcterms:W3CDTF">2005-10-18T11:04:10Z</dcterms:modified>
  <cp:category/>
  <cp:version/>
  <cp:contentType/>
  <cp:contentStatus/>
</cp:coreProperties>
</file>