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P3" sheetId="1" r:id="rId1"/>
  </sheets>
  <definedNames>
    <definedName name="_xlnm.Print_Area" localSheetId="0">'P3'!$I$69:$N$99</definedName>
  </definedNames>
  <calcPr fullCalcOnLoad="1"/>
</workbook>
</file>

<file path=xl/sharedStrings.xml><?xml version="1.0" encoding="utf-8"?>
<sst xmlns="http://schemas.openxmlformats.org/spreadsheetml/2006/main" count="403" uniqueCount="149">
  <si>
    <t>WBS4</t>
  </si>
  <si>
    <t>ACT ID</t>
  </si>
  <si>
    <t>DESC</t>
  </si>
  <si>
    <t xml:space="preserve">      FY      2008</t>
  </si>
  <si>
    <t xml:space="preserve">      FY      2009</t>
  </si>
  <si>
    <t xml:space="preserve">      FY      2010</t>
  </si>
  <si>
    <t xml:space="preserve">      FY      2011</t>
  </si>
  <si>
    <t xml:space="preserve">      FY      2012</t>
  </si>
  <si>
    <t xml:space="preserve">  TOTAL  </t>
  </si>
  <si>
    <t>1802 - Job: 1802 - FP Assy Oversight&amp;Support-VIOLA</t>
  </si>
  <si>
    <t>A    - Oversight and Supervision</t>
  </si>
  <si>
    <t>A</t>
  </si>
  <si>
    <t>Oversight and Supervision</t>
  </si>
  <si>
    <t>1810 - Job:1810-Field Period Assy -Station 1 2 3  VIOLA</t>
  </si>
  <si>
    <t>S0P0 - General Assy Support</t>
  </si>
  <si>
    <t>S0P0</t>
  </si>
  <si>
    <t>General Assy Support</t>
  </si>
  <si>
    <t>S1P1 - Station 1-VV Prep (hard surface components) FP#1</t>
  </si>
  <si>
    <t>S1P1</t>
  </si>
  <si>
    <t>Station 1-VV Prep (hard surface components) FP#1</t>
  </si>
  <si>
    <t>S1P2 - Station 1- VV Prep (hrd surf cmpntsFP#2</t>
  </si>
  <si>
    <t>S1P2</t>
  </si>
  <si>
    <t xml:space="preserve">Station 1- VV Prep (hrd surf cmpntsFP#2         </t>
  </si>
  <si>
    <t>S1P3 - Station 1- VV Prep (hrd surf cmpntsFP#3</t>
  </si>
  <si>
    <t>S1P3</t>
  </si>
  <si>
    <t xml:space="preserve">Station 1- VV Prep (hrd surf cmpntsFP#3         </t>
  </si>
  <si>
    <t>S1SP - Station 1-Spool pieces (3)  (spacers)</t>
  </si>
  <si>
    <t>S1SP</t>
  </si>
  <si>
    <t xml:space="preserve">Station 1-Spool pieces (3)  (spacers)           </t>
  </si>
  <si>
    <t>S2PR - Station 2 Trials &amp; Development</t>
  </si>
  <si>
    <t>S2PR</t>
  </si>
  <si>
    <t xml:space="preserve">Station 2 Trials &amp; Development                  </t>
  </si>
  <si>
    <t>S2PX - Setup</t>
  </si>
  <si>
    <t>S2PX</t>
  </si>
  <si>
    <t>Setup</t>
  </si>
  <si>
    <t>S2PM - Pre-Measuring and fitup checks</t>
  </si>
  <si>
    <t>S2PM</t>
  </si>
  <si>
    <t xml:space="preserve">Pre-Measuring and fitup checks                  </t>
  </si>
  <si>
    <t>S2H1 - Station 2 MC subassy A1B1C1</t>
  </si>
  <si>
    <t>S2H1</t>
  </si>
  <si>
    <t>Station 2 MC subassy A1B1C1</t>
  </si>
  <si>
    <t>S2H2 - Station 2 MC subassy A2B2C2</t>
  </si>
  <si>
    <t>S2H2</t>
  </si>
  <si>
    <t>Station 2 MC subassy A2B2C2</t>
  </si>
  <si>
    <t>S2H3 - Station 2 MC subassy A3B3C3</t>
  </si>
  <si>
    <t>S2H3</t>
  </si>
  <si>
    <t>Station 2 MC subassy A3B3C3</t>
  </si>
  <si>
    <t>S2H4 - Station 2 MC subassy A4B4C4</t>
  </si>
  <si>
    <t>S2H4</t>
  </si>
  <si>
    <t>Station 2 MC subassy A4B4C4</t>
  </si>
  <si>
    <t>S2H5 - Station 2 MC subassy A5B5C5</t>
  </si>
  <si>
    <t>S2H5</t>
  </si>
  <si>
    <t>Station 2 MC subassy A5B5C5</t>
  </si>
  <si>
    <t>S2H6 - Station 2 MC subassy A6B6C6</t>
  </si>
  <si>
    <t>S2H6</t>
  </si>
  <si>
    <t>Station 2 MC subassy A6B6C6</t>
  </si>
  <si>
    <t>S3P0 - Station 3 Setup/Preparations/General</t>
  </si>
  <si>
    <t>S3P0</t>
  </si>
  <si>
    <t xml:space="preserve">Station 3 Setup/Preparations/General            </t>
  </si>
  <si>
    <t>S3P1 - Station 3-Assemble Mod Coils and VVSA-FP#1</t>
  </si>
  <si>
    <t>S3P1</t>
  </si>
  <si>
    <t xml:space="preserve">Station 3-Assemble Mod Coils and VVSA-FP#1      </t>
  </si>
  <si>
    <t>S3P2 - Station 3-Assemble Mod Coils and VVSA-FP#2</t>
  </si>
  <si>
    <t>S3P2</t>
  </si>
  <si>
    <t xml:space="preserve">Station 3-Assemble Mod Coils and VVSA-FP#2      </t>
  </si>
  <si>
    <t>S3P3 - Station 3-Assemble Mod Coils and VVSA-FP#3</t>
  </si>
  <si>
    <t>S3P3</t>
  </si>
  <si>
    <t xml:space="preserve">Station 3-Assemble Mod Coils and VVSA-FP#3      </t>
  </si>
  <si>
    <t>1815 - Job: 1815 - Field Period Assy -Station  5-VIOLA</t>
  </si>
  <si>
    <t>S4P0 - Setup/Preparations/General</t>
  </si>
  <si>
    <t>S4P0</t>
  </si>
  <si>
    <t>Setup/Preparations/General</t>
  </si>
  <si>
    <t>S4P1 - Station 5- Final FP Assy -FP#1 (in NCSX TC)</t>
  </si>
  <si>
    <t>S4P1</t>
  </si>
  <si>
    <t xml:space="preserve">Station 5- Final FP Assy -FP#1 (in NCSX TC)     </t>
  </si>
  <si>
    <t>S4P2 - Station 5- Final FP Assy -FP#2 (in NCSX TC)</t>
  </si>
  <si>
    <t>S4P2</t>
  </si>
  <si>
    <t xml:space="preserve">Station 5- Final FP Assy -FP#2 (in NCSX TC)     </t>
  </si>
  <si>
    <t>S4P3 - Station 5- Final FP Assy -FP#3 (in NCSX TC)</t>
  </si>
  <si>
    <t>S4P3</t>
  </si>
  <si>
    <t xml:space="preserve">Station 5- Final FP Assy -FP#3 (in NCSX TC)     </t>
  </si>
  <si>
    <t>rebaseline</t>
  </si>
  <si>
    <t>S2P1 - Station 2-MC Sub Assy A1-B1-C1</t>
  </si>
  <si>
    <t>S2P1</t>
  </si>
  <si>
    <t xml:space="preserve">Station 2-MC Sub Assy A1-B1-C1                  </t>
  </si>
  <si>
    <t>S2PZ - Station 2 MC Sub Assy A2-B2-C2</t>
  </si>
  <si>
    <t>S2PZ</t>
  </si>
  <si>
    <t xml:space="preserve">Station 2 MC Sub Assy A2-B2-C2                  </t>
  </si>
  <si>
    <t>S2P2 - Station 2-Modular Coil Subassembly-FP#2</t>
  </si>
  <si>
    <t>S2P2</t>
  </si>
  <si>
    <t xml:space="preserve">Station 2-Modular Coil Subassembly-FP#2         </t>
  </si>
  <si>
    <t>S2P3 - Station 2-Modular Coil Subassembly-FP#3</t>
  </si>
  <si>
    <t>S2P3</t>
  </si>
  <si>
    <t xml:space="preserve">Station 2-Modular Coil Subassembly-FP#3         </t>
  </si>
  <si>
    <t>lehman</t>
  </si>
  <si>
    <t>cv</t>
  </si>
  <si>
    <t>metrology crews</t>
  </si>
  <si>
    <t>41 rebaseline</t>
  </si>
  <si>
    <t>lehman 41</t>
  </si>
  <si>
    <t>FPA rebaseline re-conciliation</t>
  </si>
  <si>
    <t>Jobs 1802,1810,1815</t>
  </si>
  <si>
    <t>Lehman 20078</t>
  </si>
  <si>
    <t>Rebaseline 2008</t>
  </si>
  <si>
    <t>total</t>
  </si>
  <si>
    <t>EAC from 5/1/07</t>
  </si>
  <si>
    <t>increase</t>
  </si>
  <si>
    <t>Metrology engineer stretchout</t>
  </si>
  <si>
    <t>Viola oversight stretchout</t>
  </si>
  <si>
    <t>Drexel co-op</t>
  </si>
  <si>
    <t>HP coverage (stretchout plus station now at d-site)</t>
  </si>
  <si>
    <t>Support crews &amp; field supervision stretchout</t>
  </si>
  <si>
    <t>Station 2 task estimate growth</t>
  </si>
  <si>
    <t>Station 3 task estimate growth</t>
  </si>
  <si>
    <t>other/misc</t>
  </si>
  <si>
    <t>M&amp;S (see supplemental detail)</t>
  </si>
  <si>
    <t>WBS 81</t>
  </si>
  <si>
    <t>neilson,rej,strykowsky,hampton</t>
  </si>
  <si>
    <t>stretchout</t>
  </si>
  <si>
    <t>growth</t>
  </si>
  <si>
    <t>ornl harris et el</t>
  </si>
  <si>
    <t>WBS 82</t>
  </si>
  <si>
    <t xml:space="preserve">SUMMARY </t>
  </si>
  <si>
    <t>12 month stretchout</t>
  </si>
  <si>
    <t>Scope Add-backs</t>
  </si>
  <si>
    <t>Management wbs 81</t>
  </si>
  <si>
    <t>ORNL</t>
  </si>
  <si>
    <t>PPPL</t>
  </si>
  <si>
    <t>Other</t>
  </si>
  <si>
    <t>Field period assy (WBS 18 excl strecthout)</t>
  </si>
  <si>
    <t>Trim coils</t>
  </si>
  <si>
    <t>Hetare control sys</t>
  </si>
  <si>
    <t>VPS,NB ducts,water sys</t>
  </si>
  <si>
    <t>wbs 18,81,82,89,19</t>
  </si>
  <si>
    <t>Constructability design (title III during assy job 1803))</t>
  </si>
  <si>
    <t>COST GROWTH RECONCILIATION (incl 30% contingency)</t>
  </si>
  <si>
    <t>subtotal =</t>
  </si>
  <si>
    <t>Final Machine Assy (WBS 7 excl stretchout)</t>
  </si>
  <si>
    <t>PU Title III field ineering support (Sands)</t>
  </si>
  <si>
    <t>PPPL Title III Integrated design support (Brown)</t>
  </si>
  <si>
    <t>station 1 heater tape,terminations, spools pieces</t>
  </si>
  <si>
    <t>laser tracker</t>
  </si>
  <si>
    <t>additional wedges</t>
  </si>
  <si>
    <t>weld engr</t>
  </si>
  <si>
    <t>Photogramtry targets</t>
  </si>
  <si>
    <t>gantry crane &amp; electr torque wrench</t>
  </si>
  <si>
    <t>misc daily  cost for tools,parts,hardwaremsupplies</t>
  </si>
  <si>
    <t>other</t>
  </si>
  <si>
    <t>Pre-measurement of coils, drill stycast holes,verify mating of coils</t>
  </si>
  <si>
    <t>Station 5 task estimate growth incl revised assy sequence AND trim coils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</si>
</sst>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&quot;$&quot;#,##0.0"/>
    <numFmt numFmtId="168" formatCode="&quot;$&quot;#,##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15" applyNumberFormat="1" applyAlignment="1">
      <alignment/>
    </xf>
    <xf numFmtId="0" fontId="4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15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4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7"/>
  <sheetViews>
    <sheetView tabSelected="1" workbookViewId="0" topLeftCell="C67">
      <selection activeCell="L93" sqref="L93"/>
    </sheetView>
  </sheetViews>
  <sheetFormatPr defaultColWidth="9.140625" defaultRowHeight="12.75"/>
  <cols>
    <col min="1" max="1" width="6.140625" style="0" customWidth="1"/>
    <col min="2" max="2" width="51.28125" style="0" bestFit="1" customWidth="1"/>
    <col min="3" max="3" width="7.00390625" style="0" customWidth="1"/>
    <col min="4" max="8" width="15.57421875" style="1" hidden="1" customWidth="1"/>
    <col min="9" max="9" width="12.28125" style="1" customWidth="1"/>
    <col min="10" max="10" width="17.7109375" style="0" customWidth="1"/>
    <col min="11" max="11" width="22.421875" style="0" customWidth="1"/>
    <col min="12" max="18" width="9.00390625" style="0" customWidth="1"/>
    <col min="19" max="19" width="17.28125" style="0" customWidth="1"/>
    <col min="20" max="20" width="12.7109375" style="0" customWidth="1"/>
    <col min="21" max="21" width="9.00390625" style="0" customWidth="1"/>
    <col min="22" max="22" width="13.140625" style="0" customWidth="1"/>
    <col min="23" max="16384" width="9.00390625" style="0" customWidth="1"/>
  </cols>
  <sheetData>
    <row r="1" spans="1:23" ht="12.75">
      <c r="A1" t="s">
        <v>81</v>
      </c>
      <c r="B1" t="s">
        <v>0</v>
      </c>
      <c r="C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N1" t="s">
        <v>97</v>
      </c>
      <c r="O1" t="s">
        <v>0</v>
      </c>
      <c r="P1" t="s">
        <v>1</v>
      </c>
      <c r="Q1" t="s">
        <v>2</v>
      </c>
      <c r="R1" t="s">
        <v>3</v>
      </c>
      <c r="S1" t="s">
        <v>4</v>
      </c>
      <c r="T1" t="s">
        <v>5</v>
      </c>
      <c r="U1" t="s">
        <v>6</v>
      </c>
      <c r="V1" t="s">
        <v>7</v>
      </c>
      <c r="W1" t="s">
        <v>8</v>
      </c>
    </row>
    <row r="2" spans="1:26" ht="12.75">
      <c r="A2" t="s">
        <v>9</v>
      </c>
      <c r="B2" t="s">
        <v>10</v>
      </c>
      <c r="C2" t="s">
        <v>12</v>
      </c>
      <c r="D2" s="1">
        <v>841</v>
      </c>
      <c r="E2" s="1">
        <v>1092</v>
      </c>
      <c r="F2" s="1">
        <v>1022</v>
      </c>
      <c r="I2" s="1">
        <v>2955</v>
      </c>
      <c r="K2" s="3">
        <f>SUM(I2:I3)-I38</f>
        <v>1342.44</v>
      </c>
      <c r="L2" s="4">
        <v>1486</v>
      </c>
      <c r="N2" t="s">
        <v>9</v>
      </c>
      <c r="O2" t="s">
        <v>10</v>
      </c>
      <c r="P2" t="s">
        <v>11</v>
      </c>
      <c r="Q2" t="s">
        <v>12</v>
      </c>
      <c r="R2">
        <v>35</v>
      </c>
      <c r="S2">
        <v>46</v>
      </c>
      <c r="T2">
        <v>45</v>
      </c>
      <c r="W2">
        <v>126</v>
      </c>
      <c r="Z2">
        <f>+W2-W33</f>
        <v>126</v>
      </c>
    </row>
    <row r="3" spans="9:12" ht="12.75">
      <c r="I3" s="1">
        <v>123</v>
      </c>
      <c r="J3" s="5" t="s">
        <v>95</v>
      </c>
      <c r="K3" s="3"/>
      <c r="L3" s="4"/>
    </row>
    <row r="4" spans="11:27" ht="12.75">
      <c r="K4" s="3"/>
      <c r="L4" s="4"/>
      <c r="N4" t="s">
        <v>13</v>
      </c>
      <c r="O4" t="s">
        <v>14</v>
      </c>
      <c r="P4" t="s">
        <v>15</v>
      </c>
      <c r="Q4" t="s">
        <v>16</v>
      </c>
      <c r="R4">
        <v>51</v>
      </c>
      <c r="S4">
        <v>52</v>
      </c>
      <c r="T4">
        <v>47</v>
      </c>
      <c r="W4">
        <v>150</v>
      </c>
      <c r="Z4">
        <f>+W4-W35</f>
        <v>45.25</v>
      </c>
      <c r="AA4">
        <f>SUM(Z4:Z9)</f>
        <v>63.14</v>
      </c>
    </row>
    <row r="5" spans="1:26" ht="12.75">
      <c r="A5" t="s">
        <v>13</v>
      </c>
      <c r="B5" t="s">
        <v>14</v>
      </c>
      <c r="C5" t="s">
        <v>16</v>
      </c>
      <c r="D5" s="1">
        <v>800</v>
      </c>
      <c r="E5" s="1">
        <v>683</v>
      </c>
      <c r="F5" s="1">
        <v>908</v>
      </c>
      <c r="I5">
        <v>1966</v>
      </c>
      <c r="J5" s="2">
        <f>+I5-I39</f>
        <v>-578.4000000000001</v>
      </c>
      <c r="N5" t="s">
        <v>13</v>
      </c>
      <c r="O5" t="s">
        <v>17</v>
      </c>
      <c r="P5" t="s">
        <v>18</v>
      </c>
      <c r="Q5" t="s">
        <v>19</v>
      </c>
      <c r="R5">
        <v>14</v>
      </c>
      <c r="W5">
        <v>14</v>
      </c>
      <c r="Z5">
        <f>+W5-W36</f>
        <v>14</v>
      </c>
    </row>
    <row r="6" spans="2:26" ht="12.75">
      <c r="B6" t="s">
        <v>96</v>
      </c>
      <c r="J6" s="2"/>
      <c r="N6" t="s">
        <v>13</v>
      </c>
      <c r="O6" t="s">
        <v>20</v>
      </c>
      <c r="P6" t="s">
        <v>21</v>
      </c>
      <c r="Q6" t="s">
        <v>22</v>
      </c>
      <c r="R6">
        <v>4</v>
      </c>
      <c r="W6">
        <v>4</v>
      </c>
      <c r="Z6">
        <f>+W6-W37</f>
        <v>2.69</v>
      </c>
    </row>
    <row r="7" spans="1:26" ht="12.75">
      <c r="A7" t="s">
        <v>13</v>
      </c>
      <c r="B7" t="s">
        <v>17</v>
      </c>
      <c r="C7" t="s">
        <v>19</v>
      </c>
      <c r="D7" s="1">
        <v>207</v>
      </c>
      <c r="I7" s="1">
        <v>207</v>
      </c>
      <c r="J7" s="2">
        <f>+I7-I41</f>
        <v>171.75</v>
      </c>
      <c r="N7" t="s">
        <v>13</v>
      </c>
      <c r="O7" t="s">
        <v>23</v>
      </c>
      <c r="P7" t="s">
        <v>24</v>
      </c>
      <c r="Q7" t="s">
        <v>25</v>
      </c>
      <c r="R7">
        <v>1</v>
      </c>
      <c r="W7">
        <v>1</v>
      </c>
      <c r="Z7">
        <f>+W7-W38</f>
        <v>0.19999999999999996</v>
      </c>
    </row>
    <row r="8" spans="1:26" ht="12.75">
      <c r="A8" t="s">
        <v>13</v>
      </c>
      <c r="B8" t="s">
        <v>20</v>
      </c>
      <c r="C8" t="s">
        <v>22</v>
      </c>
      <c r="D8" s="1">
        <v>130</v>
      </c>
      <c r="I8" s="1">
        <v>130</v>
      </c>
      <c r="J8" s="2">
        <f>+I8-I42</f>
        <v>64.6</v>
      </c>
      <c r="N8" t="s">
        <v>13</v>
      </c>
      <c r="O8" t="s">
        <v>26</v>
      </c>
      <c r="P8" t="s">
        <v>27</v>
      </c>
      <c r="Q8" t="s">
        <v>28</v>
      </c>
      <c r="S8">
        <v>1</v>
      </c>
      <c r="W8">
        <v>1</v>
      </c>
      <c r="Z8">
        <f>+W8-W39</f>
        <v>1</v>
      </c>
    </row>
    <row r="9" spans="1:10" ht="12.75">
      <c r="A9" t="s">
        <v>13</v>
      </c>
      <c r="B9" t="s">
        <v>23</v>
      </c>
      <c r="C9" t="s">
        <v>25</v>
      </c>
      <c r="D9" s="1">
        <v>118</v>
      </c>
      <c r="E9" s="1">
        <v>37</v>
      </c>
      <c r="I9" s="1">
        <v>154</v>
      </c>
      <c r="J9" s="2">
        <f>+I9-I43</f>
        <v>87.59</v>
      </c>
    </row>
    <row r="10" spans="1:26" ht="12.75">
      <c r="A10" t="s">
        <v>13</v>
      </c>
      <c r="B10" t="s">
        <v>26</v>
      </c>
      <c r="C10" t="s">
        <v>28</v>
      </c>
      <c r="E10" s="1">
        <v>111</v>
      </c>
      <c r="I10" s="1">
        <v>111</v>
      </c>
      <c r="J10" s="2">
        <f>+I10-I44</f>
        <v>79.67</v>
      </c>
      <c r="N10" t="s">
        <v>13</v>
      </c>
      <c r="O10" t="s">
        <v>29</v>
      </c>
      <c r="P10" t="s">
        <v>30</v>
      </c>
      <c r="Q10" t="s">
        <v>31</v>
      </c>
      <c r="R10">
        <v>22</v>
      </c>
      <c r="W10">
        <v>22</v>
      </c>
      <c r="X10">
        <f>SUM(W10:W18)</f>
        <v>1342</v>
      </c>
      <c r="Z10">
        <f>+X10-W41</f>
        <v>1254.54</v>
      </c>
    </row>
    <row r="11" spans="1:23" ht="12.75">
      <c r="A11" t="s">
        <v>13</v>
      </c>
      <c r="B11" t="s">
        <v>29</v>
      </c>
      <c r="C11" t="s">
        <v>31</v>
      </c>
      <c r="D11" s="1">
        <v>48</v>
      </c>
      <c r="I11" s="1">
        <v>48</v>
      </c>
      <c r="J11" s="2">
        <f>+I11-I48</f>
        <v>-121.82</v>
      </c>
      <c r="N11" t="s">
        <v>13</v>
      </c>
      <c r="O11" t="s">
        <v>32</v>
      </c>
      <c r="P11" t="s">
        <v>33</v>
      </c>
      <c r="Q11" t="s">
        <v>34</v>
      </c>
      <c r="R11">
        <v>1064</v>
      </c>
      <c r="S11">
        <v>256</v>
      </c>
      <c r="W11">
        <v>1320</v>
      </c>
    </row>
    <row r="12" spans="10:17" ht="12.75">
      <c r="J12" s="2"/>
      <c r="N12" t="s">
        <v>13</v>
      </c>
      <c r="O12" t="s">
        <v>35</v>
      </c>
      <c r="P12" t="s">
        <v>36</v>
      </c>
      <c r="Q12" t="s">
        <v>37</v>
      </c>
    </row>
    <row r="13" spans="1:17" ht="12.75">
      <c r="A13" t="s">
        <v>13</v>
      </c>
      <c r="B13" t="s">
        <v>32</v>
      </c>
      <c r="C13" t="s">
        <v>34</v>
      </c>
      <c r="D13" s="1">
        <v>1333</v>
      </c>
      <c r="E13" s="1">
        <v>256</v>
      </c>
      <c r="I13" s="1">
        <v>1589</v>
      </c>
      <c r="K13" s="3">
        <f>+I13-I46</f>
        <v>1575.34</v>
      </c>
      <c r="N13" t="s">
        <v>13</v>
      </c>
      <c r="O13" t="s">
        <v>38</v>
      </c>
      <c r="P13" t="s">
        <v>39</v>
      </c>
      <c r="Q13" t="s">
        <v>40</v>
      </c>
    </row>
    <row r="14" spans="1:17" ht="12.75">
      <c r="A14" t="s">
        <v>13</v>
      </c>
      <c r="B14" t="s">
        <v>35</v>
      </c>
      <c r="C14" t="s">
        <v>37</v>
      </c>
      <c r="D14" s="1">
        <v>624</v>
      </c>
      <c r="E14" s="1">
        <v>10</v>
      </c>
      <c r="I14">
        <v>375</v>
      </c>
      <c r="K14" s="3">
        <f>+I14-I47</f>
        <v>225.9</v>
      </c>
      <c r="N14" t="s">
        <v>13</v>
      </c>
      <c r="O14" t="s">
        <v>41</v>
      </c>
      <c r="P14" t="s">
        <v>42</v>
      </c>
      <c r="Q14" t="s">
        <v>43</v>
      </c>
    </row>
    <row r="15" spans="10:17" ht="12.75">
      <c r="J15" s="2"/>
      <c r="N15" t="s">
        <v>13</v>
      </c>
      <c r="O15" t="s">
        <v>44</v>
      </c>
      <c r="P15" t="s">
        <v>45</v>
      </c>
      <c r="Q15" t="s">
        <v>46</v>
      </c>
    </row>
    <row r="16" spans="1:17" ht="12.75">
      <c r="A16" t="s">
        <v>13</v>
      </c>
      <c r="B16" t="s">
        <v>38</v>
      </c>
      <c r="C16" t="s">
        <v>40</v>
      </c>
      <c r="D16" s="1">
        <v>388</v>
      </c>
      <c r="E16" s="1">
        <v>32</v>
      </c>
      <c r="I16">
        <v>251</v>
      </c>
      <c r="K16" s="3">
        <f>SUM(I16:I21)-SUM(I50:I53)</f>
        <v>325.76</v>
      </c>
      <c r="N16" t="s">
        <v>13</v>
      </c>
      <c r="O16" t="s">
        <v>47</v>
      </c>
      <c r="P16" t="s">
        <v>48</v>
      </c>
      <c r="Q16" t="s">
        <v>49</v>
      </c>
    </row>
    <row r="17" spans="1:17" ht="12.75">
      <c r="A17" t="s">
        <v>13</v>
      </c>
      <c r="B17" t="s">
        <v>41</v>
      </c>
      <c r="C17" t="s">
        <v>43</v>
      </c>
      <c r="D17" s="1">
        <v>265</v>
      </c>
      <c r="E17" s="1">
        <v>52</v>
      </c>
      <c r="I17">
        <v>185</v>
      </c>
      <c r="J17" s="2"/>
      <c r="N17" t="s">
        <v>13</v>
      </c>
      <c r="O17" t="s">
        <v>50</v>
      </c>
      <c r="P17" t="s">
        <v>51</v>
      </c>
      <c r="Q17" t="s">
        <v>52</v>
      </c>
    </row>
    <row r="18" spans="1:17" ht="12.75">
      <c r="A18" t="s">
        <v>13</v>
      </c>
      <c r="B18" t="s">
        <v>44</v>
      </c>
      <c r="C18" t="s">
        <v>46</v>
      </c>
      <c r="D18" s="1">
        <v>151</v>
      </c>
      <c r="E18" s="1">
        <v>171</v>
      </c>
      <c r="I18">
        <v>188</v>
      </c>
      <c r="J18" s="2"/>
      <c r="N18" t="s">
        <v>13</v>
      </c>
      <c r="O18" t="s">
        <v>53</v>
      </c>
      <c r="P18" t="s">
        <v>54</v>
      </c>
      <c r="Q18" t="s">
        <v>55</v>
      </c>
    </row>
    <row r="19" spans="1:10" ht="12.75">
      <c r="A19" t="s">
        <v>13</v>
      </c>
      <c r="B19" t="s">
        <v>47</v>
      </c>
      <c r="C19" t="s">
        <v>49</v>
      </c>
      <c r="E19" s="1">
        <v>310</v>
      </c>
      <c r="I19">
        <v>174</v>
      </c>
      <c r="J19" s="2"/>
    </row>
    <row r="20" spans="1:26" ht="12.75">
      <c r="A20" t="s">
        <v>13</v>
      </c>
      <c r="B20" t="s">
        <v>50</v>
      </c>
      <c r="C20" t="s">
        <v>52</v>
      </c>
      <c r="E20" s="1">
        <v>310</v>
      </c>
      <c r="I20">
        <v>174</v>
      </c>
      <c r="J20" s="2"/>
      <c r="N20" t="s">
        <v>13</v>
      </c>
      <c r="O20" t="s">
        <v>56</v>
      </c>
      <c r="P20" t="s">
        <v>57</v>
      </c>
      <c r="Q20" t="s">
        <v>58</v>
      </c>
      <c r="R20">
        <v>56</v>
      </c>
      <c r="S20">
        <v>185</v>
      </c>
      <c r="T20">
        <v>67</v>
      </c>
      <c r="W20">
        <v>308</v>
      </c>
      <c r="X20">
        <f>SUM(W20:W23)</f>
        <v>343</v>
      </c>
      <c r="Z20">
        <f>+X20-X49</f>
        <v>173.36999999999998</v>
      </c>
    </row>
    <row r="21" spans="1:23" ht="12.75">
      <c r="A21" t="s">
        <v>13</v>
      </c>
      <c r="B21" t="s">
        <v>53</v>
      </c>
      <c r="C21" t="s">
        <v>55</v>
      </c>
      <c r="E21" s="1">
        <v>303</v>
      </c>
      <c r="F21" s="1">
        <v>7</v>
      </c>
      <c r="I21">
        <v>174</v>
      </c>
      <c r="J21" s="2"/>
      <c r="N21" t="s">
        <v>13</v>
      </c>
      <c r="O21" t="s">
        <v>59</v>
      </c>
      <c r="P21" t="s">
        <v>60</v>
      </c>
      <c r="Q21" t="s">
        <v>61</v>
      </c>
      <c r="S21">
        <v>14</v>
      </c>
      <c r="W21">
        <v>14</v>
      </c>
    </row>
    <row r="22" spans="10:27" ht="12.75">
      <c r="J22" s="2">
        <f aca="true" t="shared" si="0" ref="J22:J27">+I22-I54</f>
        <v>0</v>
      </c>
      <c r="N22" t="s">
        <v>13</v>
      </c>
      <c r="O22" t="s">
        <v>62</v>
      </c>
      <c r="P22" t="s">
        <v>63</v>
      </c>
      <c r="Q22" t="s">
        <v>64</v>
      </c>
      <c r="S22">
        <v>8</v>
      </c>
      <c r="T22">
        <v>1</v>
      </c>
      <c r="W22">
        <v>9</v>
      </c>
      <c r="AA22">
        <f>SUM(Z10:Z20)</f>
        <v>1427.9099999999999</v>
      </c>
    </row>
    <row r="23" spans="10:23" ht="12.75">
      <c r="J23" s="2">
        <f t="shared" si="0"/>
        <v>0</v>
      </c>
      <c r="N23" t="s">
        <v>13</v>
      </c>
      <c r="O23" t="s">
        <v>65</v>
      </c>
      <c r="P23" t="s">
        <v>66</v>
      </c>
      <c r="Q23" t="s">
        <v>67</v>
      </c>
      <c r="T23">
        <v>12</v>
      </c>
      <c r="W23">
        <v>12</v>
      </c>
    </row>
    <row r="24" spans="1:11" ht="12.75">
      <c r="A24" t="s">
        <v>13</v>
      </c>
      <c r="B24" t="s">
        <v>56</v>
      </c>
      <c r="C24" t="s">
        <v>58</v>
      </c>
      <c r="D24" s="1">
        <v>256</v>
      </c>
      <c r="E24" s="1">
        <v>342</v>
      </c>
      <c r="F24" s="1">
        <v>67</v>
      </c>
      <c r="I24">
        <v>596</v>
      </c>
      <c r="J24" s="2">
        <f t="shared" si="0"/>
        <v>414.84000000000003</v>
      </c>
      <c r="K24" s="3">
        <f>SUM(J24:J27)</f>
        <v>743.18</v>
      </c>
    </row>
    <row r="25" spans="1:26" ht="12.75">
      <c r="A25" t="s">
        <v>13</v>
      </c>
      <c r="B25" t="s">
        <v>59</v>
      </c>
      <c r="C25" t="s">
        <v>61</v>
      </c>
      <c r="E25" s="1">
        <v>498</v>
      </c>
      <c r="I25">
        <v>312</v>
      </c>
      <c r="J25" s="2">
        <f t="shared" si="0"/>
        <v>145.15</v>
      </c>
      <c r="N25" t="s">
        <v>68</v>
      </c>
      <c r="O25" t="s">
        <v>69</v>
      </c>
      <c r="P25" t="s">
        <v>70</v>
      </c>
      <c r="Q25" t="s">
        <v>71</v>
      </c>
      <c r="S25">
        <v>265</v>
      </c>
      <c r="T25">
        <v>71</v>
      </c>
      <c r="W25">
        <v>336</v>
      </c>
      <c r="X25">
        <f>SUM(W25:W28)</f>
        <v>501</v>
      </c>
      <c r="Z25">
        <f>+X25-W54</f>
        <v>349.6</v>
      </c>
    </row>
    <row r="26" spans="1:23" ht="12.75">
      <c r="A26" t="s">
        <v>13</v>
      </c>
      <c r="B26" t="s">
        <v>62</v>
      </c>
      <c r="C26" t="s">
        <v>64</v>
      </c>
      <c r="E26" s="1">
        <v>276</v>
      </c>
      <c r="F26" s="1">
        <v>140</v>
      </c>
      <c r="I26">
        <v>260</v>
      </c>
      <c r="J26" s="2">
        <f t="shared" si="0"/>
        <v>88.91999999999999</v>
      </c>
      <c r="N26" t="s">
        <v>68</v>
      </c>
      <c r="O26" t="s">
        <v>72</v>
      </c>
      <c r="P26" t="s">
        <v>73</v>
      </c>
      <c r="Q26" t="s">
        <v>74</v>
      </c>
      <c r="S26">
        <v>24</v>
      </c>
      <c r="T26">
        <v>38</v>
      </c>
      <c r="W26">
        <v>61</v>
      </c>
    </row>
    <row r="27" spans="1:23" ht="12.75">
      <c r="A27" t="s">
        <v>13</v>
      </c>
      <c r="B27" t="s">
        <v>65</v>
      </c>
      <c r="C27" t="s">
        <v>67</v>
      </c>
      <c r="E27" s="1">
        <v>22</v>
      </c>
      <c r="F27" s="1">
        <v>404</v>
      </c>
      <c r="I27">
        <v>267</v>
      </c>
      <c r="J27" s="2">
        <f t="shared" si="0"/>
        <v>94.27000000000001</v>
      </c>
      <c r="N27" t="s">
        <v>68</v>
      </c>
      <c r="O27" t="s">
        <v>75</v>
      </c>
      <c r="P27" t="s">
        <v>76</v>
      </c>
      <c r="Q27" t="s">
        <v>77</v>
      </c>
      <c r="T27">
        <v>52</v>
      </c>
      <c r="W27">
        <v>52</v>
      </c>
    </row>
    <row r="28" spans="10:23" ht="12.75">
      <c r="J28" s="2"/>
      <c r="N28" t="s">
        <v>68</v>
      </c>
      <c r="O28" t="s">
        <v>78</v>
      </c>
      <c r="P28" t="s">
        <v>79</v>
      </c>
      <c r="Q28" t="s">
        <v>80</v>
      </c>
      <c r="T28">
        <v>52</v>
      </c>
      <c r="W28">
        <v>52</v>
      </c>
    </row>
    <row r="29" spans="10:26" ht="12.75">
      <c r="J29" s="2"/>
      <c r="W29">
        <f>SUM(W2:W28)</f>
        <v>2482</v>
      </c>
      <c r="Z29">
        <f>SUM(Z4:Z27)</f>
        <v>1840.65</v>
      </c>
    </row>
    <row r="30" spans="1:12" ht="12.75">
      <c r="A30" t="s">
        <v>68</v>
      </c>
      <c r="B30" t="s">
        <v>69</v>
      </c>
      <c r="C30" t="s">
        <v>71</v>
      </c>
      <c r="E30" s="1">
        <v>350</v>
      </c>
      <c r="F30" s="1">
        <v>89</v>
      </c>
      <c r="I30">
        <v>438</v>
      </c>
      <c r="J30" s="2">
        <f>+I30-I62</f>
        <v>214.82</v>
      </c>
      <c r="K30" s="3">
        <f>SUM(J30:J33)</f>
        <v>1052.46</v>
      </c>
      <c r="L30" s="4">
        <v>1426</v>
      </c>
    </row>
    <row r="31" spans="1:10" ht="12.75">
      <c r="A31" t="s">
        <v>68</v>
      </c>
      <c r="B31" t="s">
        <v>72</v>
      </c>
      <c r="C31" t="s">
        <v>74</v>
      </c>
      <c r="E31" s="1">
        <v>305</v>
      </c>
      <c r="F31" s="1">
        <v>559</v>
      </c>
      <c r="I31">
        <v>725</v>
      </c>
      <c r="J31" s="2">
        <f>+I31-I63</f>
        <v>362.18</v>
      </c>
    </row>
    <row r="32" spans="1:23" ht="12.75">
      <c r="A32" t="s">
        <v>68</v>
      </c>
      <c r="B32" t="s">
        <v>75</v>
      </c>
      <c r="C32" t="s">
        <v>77</v>
      </c>
      <c r="F32" s="1">
        <v>729</v>
      </c>
      <c r="I32">
        <v>612</v>
      </c>
      <c r="J32" s="2">
        <f>+I32-I64</f>
        <v>239</v>
      </c>
      <c r="N32" t="s">
        <v>98</v>
      </c>
      <c r="O32" t="s">
        <v>0</v>
      </c>
      <c r="P32" t="s">
        <v>1</v>
      </c>
      <c r="Q32" t="s">
        <v>2</v>
      </c>
      <c r="R32" t="s">
        <v>3</v>
      </c>
      <c r="S32" t="s">
        <v>4</v>
      </c>
      <c r="T32" t="s">
        <v>5</v>
      </c>
      <c r="U32" t="s">
        <v>6</v>
      </c>
      <c r="V32" t="s">
        <v>7</v>
      </c>
      <c r="W32" t="s">
        <v>8</v>
      </c>
    </row>
    <row r="33" spans="1:17" ht="12.75">
      <c r="A33" t="s">
        <v>68</v>
      </c>
      <c r="B33" t="s">
        <v>78</v>
      </c>
      <c r="C33" t="s">
        <v>80</v>
      </c>
      <c r="F33" s="1">
        <v>729</v>
      </c>
      <c r="I33">
        <v>612</v>
      </c>
      <c r="J33" s="2">
        <f>+I33-I65</f>
        <v>236.45999999999998</v>
      </c>
      <c r="N33" t="s">
        <v>9</v>
      </c>
      <c r="O33" t="s">
        <v>10</v>
      </c>
      <c r="P33" t="s">
        <v>11</v>
      </c>
      <c r="Q33" t="s">
        <v>12</v>
      </c>
    </row>
    <row r="34" spans="4:10" ht="12.75">
      <c r="D34" s="1">
        <f aca="true" t="shared" si="1" ref="D34:I34">SUM(D2:D33)</f>
        <v>5161</v>
      </c>
      <c r="E34" s="1">
        <f t="shared" si="1"/>
        <v>5160</v>
      </c>
      <c r="F34" s="1">
        <f t="shared" si="1"/>
        <v>4654</v>
      </c>
      <c r="G34" s="1">
        <f t="shared" si="1"/>
        <v>0</v>
      </c>
      <c r="H34" s="1">
        <f t="shared" si="1"/>
        <v>0</v>
      </c>
      <c r="I34" s="1">
        <f t="shared" si="1"/>
        <v>12626</v>
      </c>
      <c r="J34" s="2">
        <f>+I34-I68</f>
        <v>12626</v>
      </c>
    </row>
    <row r="35" spans="11:23" ht="12.75">
      <c r="K35" s="2">
        <f>SUM(K2:K34)</f>
        <v>5265.08</v>
      </c>
      <c r="L35">
        <v>7687</v>
      </c>
      <c r="N35" t="s">
        <v>13</v>
      </c>
      <c r="O35" t="s">
        <v>14</v>
      </c>
      <c r="P35" t="s">
        <v>15</v>
      </c>
      <c r="Q35" t="s">
        <v>16</v>
      </c>
      <c r="R35">
        <v>47.09</v>
      </c>
      <c r="S35">
        <v>51.1</v>
      </c>
      <c r="T35">
        <v>6.57</v>
      </c>
      <c r="W35">
        <v>104.75</v>
      </c>
    </row>
    <row r="36" spans="14:17" ht="12.75">
      <c r="N36" t="s">
        <v>13</v>
      </c>
      <c r="O36" t="s">
        <v>17</v>
      </c>
      <c r="P36" t="s">
        <v>18</v>
      </c>
      <c r="Q36" t="s">
        <v>19</v>
      </c>
    </row>
    <row r="37" spans="1:23" ht="12.75">
      <c r="A37" t="s">
        <v>94</v>
      </c>
      <c r="B37" t="s">
        <v>0</v>
      </c>
      <c r="C37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  <c r="I37" s="1" t="s">
        <v>8</v>
      </c>
      <c r="N37" t="s">
        <v>13</v>
      </c>
      <c r="O37" t="s">
        <v>20</v>
      </c>
      <c r="P37" t="s">
        <v>21</v>
      </c>
      <c r="Q37" t="s">
        <v>22</v>
      </c>
      <c r="R37">
        <v>1.31</v>
      </c>
      <c r="W37">
        <v>1.31</v>
      </c>
    </row>
    <row r="38" spans="1:23" ht="12.75">
      <c r="A38" t="s">
        <v>9</v>
      </c>
      <c r="B38" t="s">
        <v>10</v>
      </c>
      <c r="C38" t="s">
        <v>12</v>
      </c>
      <c r="D38" s="1">
        <v>789.76</v>
      </c>
      <c r="E38" s="1">
        <v>857.93</v>
      </c>
      <c r="F38" s="1">
        <v>87.88</v>
      </c>
      <c r="I38" s="1">
        <v>1735.56</v>
      </c>
      <c r="N38" t="s">
        <v>13</v>
      </c>
      <c r="O38" t="s">
        <v>23</v>
      </c>
      <c r="P38" t="s">
        <v>24</v>
      </c>
      <c r="Q38" t="s">
        <v>25</v>
      </c>
      <c r="R38">
        <v>0.8</v>
      </c>
      <c r="W38">
        <v>0.8</v>
      </c>
    </row>
    <row r="39" spans="1:17" ht="12.75">
      <c r="A39" t="s">
        <v>13</v>
      </c>
      <c r="B39" t="s">
        <v>14</v>
      </c>
      <c r="C39" t="s">
        <v>16</v>
      </c>
      <c r="D39" s="1">
        <v>1229.89</v>
      </c>
      <c r="E39" s="1">
        <v>1149.69</v>
      </c>
      <c r="F39" s="1">
        <v>164.82</v>
      </c>
      <c r="I39" s="1">
        <v>2544.4</v>
      </c>
      <c r="N39" t="s">
        <v>13</v>
      </c>
      <c r="O39" t="s">
        <v>26</v>
      </c>
      <c r="P39" t="s">
        <v>27</v>
      </c>
      <c r="Q39" t="s">
        <v>28</v>
      </c>
    </row>
    <row r="41" spans="1:23" ht="12.75">
      <c r="A41" t="s">
        <v>13</v>
      </c>
      <c r="B41" t="s">
        <v>17</v>
      </c>
      <c r="C41" t="s">
        <v>19</v>
      </c>
      <c r="D41" s="1">
        <v>35.25</v>
      </c>
      <c r="I41" s="1">
        <v>35.25</v>
      </c>
      <c r="N41" t="s">
        <v>13</v>
      </c>
      <c r="O41" t="s">
        <v>29</v>
      </c>
      <c r="P41" t="s">
        <v>30</v>
      </c>
      <c r="Q41" t="s">
        <v>31</v>
      </c>
      <c r="R41">
        <v>61.44</v>
      </c>
      <c r="S41">
        <v>26.02</v>
      </c>
      <c r="W41">
        <v>87.46</v>
      </c>
    </row>
    <row r="42" spans="1:17" ht="12.75">
      <c r="A42" t="s">
        <v>13</v>
      </c>
      <c r="B42" t="s">
        <v>20</v>
      </c>
      <c r="C42" t="s">
        <v>22</v>
      </c>
      <c r="D42" s="1">
        <v>65.4</v>
      </c>
      <c r="I42" s="1">
        <v>65.4</v>
      </c>
      <c r="N42" t="s">
        <v>13</v>
      </c>
      <c r="O42" t="s">
        <v>32</v>
      </c>
      <c r="P42" t="s">
        <v>33</v>
      </c>
      <c r="Q42" t="s">
        <v>34</v>
      </c>
    </row>
    <row r="43" spans="1:17" ht="12.75">
      <c r="A43" t="s">
        <v>13</v>
      </c>
      <c r="B43" t="s">
        <v>23</v>
      </c>
      <c r="C43" t="s">
        <v>25</v>
      </c>
      <c r="D43" s="1">
        <v>66.41</v>
      </c>
      <c r="I43" s="1">
        <v>66.41</v>
      </c>
      <c r="N43" t="s">
        <v>13</v>
      </c>
      <c r="O43" t="s">
        <v>35</v>
      </c>
      <c r="P43" t="s">
        <v>36</v>
      </c>
      <c r="Q43" t="s">
        <v>37</v>
      </c>
    </row>
    <row r="44" spans="1:17" ht="12.75">
      <c r="A44" t="s">
        <v>13</v>
      </c>
      <c r="B44" t="s">
        <v>26</v>
      </c>
      <c r="C44" t="s">
        <v>28</v>
      </c>
      <c r="E44" s="1">
        <v>31.33</v>
      </c>
      <c r="I44" s="1">
        <v>31.33</v>
      </c>
      <c r="N44" t="s">
        <v>13</v>
      </c>
      <c r="O44" t="s">
        <v>82</v>
      </c>
      <c r="P44" t="s">
        <v>83</v>
      </c>
      <c r="Q44" t="s">
        <v>84</v>
      </c>
    </row>
    <row r="45" spans="14:17" ht="12.75">
      <c r="N45" t="s">
        <v>13</v>
      </c>
      <c r="O45" t="s">
        <v>85</v>
      </c>
      <c r="P45" t="s">
        <v>86</v>
      </c>
      <c r="Q45" t="s">
        <v>87</v>
      </c>
    </row>
    <row r="46" spans="1:17" ht="12.75">
      <c r="A46" t="s">
        <v>13</v>
      </c>
      <c r="B46" t="s">
        <v>32</v>
      </c>
      <c r="C46" t="s">
        <v>34</v>
      </c>
      <c r="D46" s="1">
        <v>13.66</v>
      </c>
      <c r="I46" s="1">
        <v>13.66</v>
      </c>
      <c r="N46" t="s">
        <v>13</v>
      </c>
      <c r="O46" t="s">
        <v>88</v>
      </c>
      <c r="P46" t="s">
        <v>89</v>
      </c>
      <c r="Q46" t="s">
        <v>90</v>
      </c>
    </row>
    <row r="47" spans="1:17" ht="12.75">
      <c r="A47" t="s">
        <v>13</v>
      </c>
      <c r="B47" t="s">
        <v>35</v>
      </c>
      <c r="C47" t="s">
        <v>37</v>
      </c>
      <c r="D47" s="1">
        <v>118.62</v>
      </c>
      <c r="E47" s="1">
        <v>30.47</v>
      </c>
      <c r="I47" s="1">
        <v>149.1</v>
      </c>
      <c r="N47" t="s">
        <v>13</v>
      </c>
      <c r="O47" t="s">
        <v>91</v>
      </c>
      <c r="P47" t="s">
        <v>92</v>
      </c>
      <c r="Q47" t="s">
        <v>93</v>
      </c>
    </row>
    <row r="48" spans="1:9" ht="12.75">
      <c r="A48" t="s">
        <v>13</v>
      </c>
      <c r="B48" t="s">
        <v>29</v>
      </c>
      <c r="C48" t="s">
        <v>31</v>
      </c>
      <c r="D48" s="1">
        <v>131.42</v>
      </c>
      <c r="E48" s="1">
        <v>38.4</v>
      </c>
      <c r="I48" s="1">
        <v>169.82</v>
      </c>
    </row>
    <row r="49" spans="14:24" ht="12.75">
      <c r="N49" t="s">
        <v>13</v>
      </c>
      <c r="O49" t="s">
        <v>56</v>
      </c>
      <c r="P49" t="s">
        <v>57</v>
      </c>
      <c r="Q49" t="s">
        <v>58</v>
      </c>
      <c r="R49">
        <v>149.11</v>
      </c>
      <c r="W49">
        <v>149.11</v>
      </c>
      <c r="X49">
        <f>SUM(W49:W52)</f>
        <v>169.63000000000002</v>
      </c>
    </row>
    <row r="50" spans="1:23" ht="12.75">
      <c r="A50" t="s">
        <v>13</v>
      </c>
      <c r="B50" t="s">
        <v>82</v>
      </c>
      <c r="C50" t="s">
        <v>84</v>
      </c>
      <c r="D50" s="1">
        <v>159.82</v>
      </c>
      <c r="I50" s="1">
        <v>159.82</v>
      </c>
      <c r="N50" t="s">
        <v>13</v>
      </c>
      <c r="O50" t="s">
        <v>59</v>
      </c>
      <c r="P50" t="s">
        <v>60</v>
      </c>
      <c r="Q50" t="s">
        <v>61</v>
      </c>
      <c r="R50">
        <v>6.54</v>
      </c>
      <c r="W50">
        <v>6.54</v>
      </c>
    </row>
    <row r="51" spans="1:23" ht="12.75">
      <c r="A51" t="s">
        <v>13</v>
      </c>
      <c r="B51" t="s">
        <v>85</v>
      </c>
      <c r="C51" t="s">
        <v>87</v>
      </c>
      <c r="D51" s="1">
        <v>95.33</v>
      </c>
      <c r="I51" s="1">
        <v>95.33</v>
      </c>
      <c r="N51" t="s">
        <v>13</v>
      </c>
      <c r="O51" t="s">
        <v>62</v>
      </c>
      <c r="P51" t="s">
        <v>63</v>
      </c>
      <c r="Q51" t="s">
        <v>64</v>
      </c>
      <c r="S51">
        <v>6.99</v>
      </c>
      <c r="W51">
        <v>6.99</v>
      </c>
    </row>
    <row r="52" spans="1:23" ht="12.75">
      <c r="A52" t="s">
        <v>13</v>
      </c>
      <c r="B52" t="s">
        <v>88</v>
      </c>
      <c r="C52" t="s">
        <v>90</v>
      </c>
      <c r="D52" s="1">
        <v>190.5</v>
      </c>
      <c r="E52" s="1">
        <v>89.28</v>
      </c>
      <c r="I52" s="1">
        <v>279.78</v>
      </c>
      <c r="N52" t="s">
        <v>13</v>
      </c>
      <c r="O52" t="s">
        <v>65</v>
      </c>
      <c r="P52" t="s">
        <v>66</v>
      </c>
      <c r="Q52" t="s">
        <v>67</v>
      </c>
      <c r="S52">
        <v>6.99</v>
      </c>
      <c r="W52">
        <v>6.99</v>
      </c>
    </row>
    <row r="53" spans="1:9" ht="12.75">
      <c r="A53" t="s">
        <v>13</v>
      </c>
      <c r="B53" t="s">
        <v>91</v>
      </c>
      <c r="C53" t="s">
        <v>93</v>
      </c>
      <c r="E53" s="1">
        <v>285.31</v>
      </c>
      <c r="I53" s="1">
        <v>285.31</v>
      </c>
    </row>
    <row r="54" spans="14:23" ht="12.75">
      <c r="N54" t="s">
        <v>68</v>
      </c>
      <c r="O54" t="s">
        <v>69</v>
      </c>
      <c r="P54" t="s">
        <v>70</v>
      </c>
      <c r="Q54" t="s">
        <v>71</v>
      </c>
      <c r="R54">
        <v>151.4</v>
      </c>
      <c r="W54">
        <v>151.4</v>
      </c>
    </row>
    <row r="55" spans="14:17" ht="12.75">
      <c r="N55" t="s">
        <v>68</v>
      </c>
      <c r="O55" t="s">
        <v>72</v>
      </c>
      <c r="P55" t="s">
        <v>73</v>
      </c>
      <c r="Q55" t="s">
        <v>74</v>
      </c>
    </row>
    <row r="56" spans="1:17" ht="12.75">
      <c r="A56" t="s">
        <v>13</v>
      </c>
      <c r="B56" t="s">
        <v>56</v>
      </c>
      <c r="C56" t="s">
        <v>58</v>
      </c>
      <c r="D56" s="1">
        <v>181.16</v>
      </c>
      <c r="I56" s="1">
        <v>181.16</v>
      </c>
      <c r="N56" t="s">
        <v>68</v>
      </c>
      <c r="O56" t="s">
        <v>75</v>
      </c>
      <c r="P56" t="s">
        <v>76</v>
      </c>
      <c r="Q56" t="s">
        <v>77</v>
      </c>
    </row>
    <row r="57" spans="1:17" ht="12.75">
      <c r="A57" t="s">
        <v>13</v>
      </c>
      <c r="B57" t="s">
        <v>59</v>
      </c>
      <c r="C57" t="s">
        <v>61</v>
      </c>
      <c r="D57" s="1">
        <v>135.63</v>
      </c>
      <c r="E57" s="1">
        <v>31.22</v>
      </c>
      <c r="I57" s="1">
        <v>166.85</v>
      </c>
      <c r="N57" t="s">
        <v>68</v>
      </c>
      <c r="O57" t="s">
        <v>78</v>
      </c>
      <c r="P57" t="s">
        <v>79</v>
      </c>
      <c r="Q57" t="s">
        <v>80</v>
      </c>
    </row>
    <row r="58" spans="1:23" ht="12.75">
      <c r="A58" t="s">
        <v>13</v>
      </c>
      <c r="B58" t="s">
        <v>62</v>
      </c>
      <c r="C58" t="s">
        <v>64</v>
      </c>
      <c r="E58" s="1">
        <v>171.08</v>
      </c>
      <c r="I58" s="1">
        <v>171.08</v>
      </c>
      <c r="W58">
        <f>SUM(W34:W57)</f>
        <v>515.35</v>
      </c>
    </row>
    <row r="59" spans="1:9" ht="12.75">
      <c r="A59" t="s">
        <v>13</v>
      </c>
      <c r="B59" t="s">
        <v>65</v>
      </c>
      <c r="C59" t="s">
        <v>67</v>
      </c>
      <c r="E59" s="1">
        <v>172.73</v>
      </c>
      <c r="I59" s="1">
        <v>172.73</v>
      </c>
    </row>
    <row r="60" ht="12.75">
      <c r="W60">
        <f>+W29-W58</f>
        <v>1966.65</v>
      </c>
    </row>
    <row r="62" spans="1:9" ht="12.75">
      <c r="A62" t="s">
        <v>68</v>
      </c>
      <c r="B62" t="s">
        <v>69</v>
      </c>
      <c r="C62" t="s">
        <v>71</v>
      </c>
      <c r="D62" s="1">
        <v>223.18</v>
      </c>
      <c r="I62" s="1">
        <v>223.18</v>
      </c>
    </row>
    <row r="63" spans="1:9" ht="12.75">
      <c r="A63" t="s">
        <v>68</v>
      </c>
      <c r="B63" t="s">
        <v>72</v>
      </c>
      <c r="C63" t="s">
        <v>74</v>
      </c>
      <c r="E63" s="1">
        <v>362.82</v>
      </c>
      <c r="I63" s="1">
        <v>362.82</v>
      </c>
    </row>
    <row r="64" spans="1:9" ht="12.75">
      <c r="A64" t="s">
        <v>68</v>
      </c>
      <c r="B64" t="s">
        <v>75</v>
      </c>
      <c r="C64" t="s">
        <v>77</v>
      </c>
      <c r="E64" s="1">
        <v>364.47</v>
      </c>
      <c r="F64" s="1">
        <v>8.53</v>
      </c>
      <c r="I64" s="1">
        <v>373</v>
      </c>
    </row>
    <row r="65" spans="1:9" ht="12.75">
      <c r="A65" t="s">
        <v>68</v>
      </c>
      <c r="B65" t="s">
        <v>78</v>
      </c>
      <c r="C65" t="s">
        <v>80</v>
      </c>
      <c r="E65" s="1">
        <v>289.77</v>
      </c>
      <c r="F65" s="1">
        <v>85.77</v>
      </c>
      <c r="I65" s="1">
        <v>375.54</v>
      </c>
    </row>
    <row r="66" spans="4:9" ht="12.75">
      <c r="D66" s="1">
        <f aca="true" t="shared" si="2" ref="D66:I66">SUM(D38:D65)</f>
        <v>3436.0299999999997</v>
      </c>
      <c r="E66" s="1">
        <f t="shared" si="2"/>
        <v>3874.4999999999995</v>
      </c>
      <c r="F66" s="1">
        <f t="shared" si="2"/>
        <v>346.99999999999994</v>
      </c>
      <c r="G66" s="1">
        <f t="shared" si="2"/>
        <v>0</v>
      </c>
      <c r="H66" s="1">
        <f t="shared" si="2"/>
        <v>0</v>
      </c>
      <c r="I66" s="1">
        <f t="shared" si="2"/>
        <v>7657.529999999999</v>
      </c>
    </row>
    <row r="69" ht="12.75">
      <c r="I69" t="s">
        <v>99</v>
      </c>
    </row>
    <row r="70" spans="9:10" ht="12.75">
      <c r="I70" t="s">
        <v>100</v>
      </c>
      <c r="J70" t="s">
        <v>104</v>
      </c>
    </row>
    <row r="71" spans="10:20" ht="12.75">
      <c r="J71" t="s">
        <v>101</v>
      </c>
      <c r="K71" s="5" t="s">
        <v>102</v>
      </c>
      <c r="L71" t="s">
        <v>105</v>
      </c>
      <c r="P71" s="19" t="s">
        <v>121</v>
      </c>
      <c r="Q71" s="19"/>
      <c r="R71" s="19"/>
      <c r="S71" s="19"/>
      <c r="T71" s="19"/>
    </row>
    <row r="72" spans="9:20" ht="12.75">
      <c r="I72" s="6">
        <v>1802</v>
      </c>
      <c r="J72">
        <v>1989</v>
      </c>
      <c r="K72">
        <v>4346</v>
      </c>
      <c r="L72">
        <f>+K72-J72</f>
        <v>2357</v>
      </c>
      <c r="P72" s="19" t="s">
        <v>134</v>
      </c>
      <c r="Q72" s="19"/>
      <c r="R72" s="19"/>
      <c r="S72" s="19"/>
      <c r="T72" s="19"/>
    </row>
    <row r="73" spans="9:12" ht="12.75">
      <c r="I73" s="6">
        <v>1810</v>
      </c>
      <c r="J73">
        <v>5745</v>
      </c>
      <c r="K73">
        <v>8605</v>
      </c>
      <c r="L73">
        <f>+K73-J73</f>
        <v>2860</v>
      </c>
    </row>
    <row r="74" spans="9:22" ht="12.75">
      <c r="I74" s="7">
        <v>1815</v>
      </c>
      <c r="J74" s="8">
        <v>1334</v>
      </c>
      <c r="K74" s="8">
        <v>1888</v>
      </c>
      <c r="L74">
        <f>+K74-J74</f>
        <v>554</v>
      </c>
      <c r="P74" t="s">
        <v>122</v>
      </c>
      <c r="T74" s="12">
        <v>4400</v>
      </c>
      <c r="V74">
        <f>+T74*1.3</f>
        <v>5720</v>
      </c>
    </row>
    <row r="75" spans="9:22" ht="12.75">
      <c r="I75" s="9" t="s">
        <v>103</v>
      </c>
      <c r="J75">
        <f>SUM(J72:J74)</f>
        <v>9068</v>
      </c>
      <c r="K75">
        <f>SUM(K72:K74)</f>
        <v>14839</v>
      </c>
      <c r="L75" s="20">
        <f>SUM(L72:L74)</f>
        <v>5771</v>
      </c>
      <c r="N75" s="23"/>
      <c r="Q75" t="s">
        <v>132</v>
      </c>
      <c r="S75" s="17"/>
      <c r="T75" s="18"/>
      <c r="U75" s="17"/>
      <c r="V75" s="17">
        <f aca="true" t="shared" si="3" ref="V75:V96">+T75*1.3</f>
        <v>0</v>
      </c>
    </row>
    <row r="76" spans="9:22" ht="12.75">
      <c r="I76" s="6"/>
      <c r="J76" s="22" t="s">
        <v>114</v>
      </c>
      <c r="N76" s="23"/>
      <c r="S76" s="17"/>
      <c r="T76" s="18"/>
      <c r="U76" s="17"/>
      <c r="V76" s="17">
        <f t="shared" si="3"/>
        <v>0</v>
      </c>
    </row>
    <row r="77" spans="9:22" ht="15" customHeight="1">
      <c r="I77" s="6"/>
      <c r="K77" s="22" t="s">
        <v>145</v>
      </c>
      <c r="L77" s="22">
        <v>388</v>
      </c>
      <c r="M77" s="22"/>
      <c r="N77" s="23">
        <v>388</v>
      </c>
      <c r="P77" t="s">
        <v>123</v>
      </c>
      <c r="S77" s="17"/>
      <c r="T77" s="18">
        <v>4564</v>
      </c>
      <c r="U77" s="17"/>
      <c r="V77" s="17">
        <f t="shared" si="3"/>
        <v>5933.2</v>
      </c>
    </row>
    <row r="78" spans="9:22" ht="15" customHeight="1">
      <c r="I78" s="6"/>
      <c r="J78" s="22"/>
      <c r="K78" s="22" t="s">
        <v>142</v>
      </c>
      <c r="L78" s="22">
        <v>208</v>
      </c>
      <c r="M78" s="22"/>
      <c r="N78" s="23">
        <v>208</v>
      </c>
      <c r="Q78" t="s">
        <v>129</v>
      </c>
      <c r="S78" s="17"/>
      <c r="T78" s="18"/>
      <c r="U78" s="17"/>
      <c r="V78" s="17">
        <f t="shared" si="3"/>
        <v>0</v>
      </c>
    </row>
    <row r="79" spans="9:22" ht="15" customHeight="1">
      <c r="I79" s="6"/>
      <c r="J79" s="22"/>
      <c r="K79" s="22" t="s">
        <v>146</v>
      </c>
      <c r="L79" s="22">
        <v>206</v>
      </c>
      <c r="M79" s="22"/>
      <c r="N79" s="23">
        <v>206</v>
      </c>
      <c r="S79" s="17"/>
      <c r="T79" s="18"/>
      <c r="U79" s="17"/>
      <c r="V79" s="17"/>
    </row>
    <row r="80" spans="9:22" ht="15" customHeight="1">
      <c r="I80" s="6"/>
      <c r="J80" s="22"/>
      <c r="K80" s="22" t="s">
        <v>140</v>
      </c>
      <c r="L80" s="22">
        <v>161</v>
      </c>
      <c r="M80" s="22"/>
      <c r="N80" s="23">
        <v>161</v>
      </c>
      <c r="S80" s="17"/>
      <c r="T80" s="18"/>
      <c r="U80" s="17"/>
      <c r="V80" s="17"/>
    </row>
    <row r="81" spans="9:22" ht="15" customHeight="1">
      <c r="I81" s="6"/>
      <c r="J81" s="22"/>
      <c r="K81" s="22" t="s">
        <v>141</v>
      </c>
      <c r="L81" s="22">
        <v>148</v>
      </c>
      <c r="M81" s="22"/>
      <c r="N81" s="23">
        <v>148</v>
      </c>
      <c r="Q81" t="s">
        <v>130</v>
      </c>
      <c r="S81" s="17"/>
      <c r="T81" s="18"/>
      <c r="U81" s="17"/>
      <c r="V81" s="17">
        <f t="shared" si="3"/>
        <v>0</v>
      </c>
    </row>
    <row r="82" spans="9:22" ht="15" customHeight="1">
      <c r="I82" s="6"/>
      <c r="J82" s="22"/>
      <c r="K82" s="22" t="s">
        <v>143</v>
      </c>
      <c r="L82" s="22">
        <v>89</v>
      </c>
      <c r="M82" s="22"/>
      <c r="N82" s="23">
        <v>89</v>
      </c>
      <c r="Q82" t="s">
        <v>131</v>
      </c>
      <c r="S82" s="17"/>
      <c r="T82" s="18"/>
      <c r="U82" s="17"/>
      <c r="V82" s="17">
        <f t="shared" si="3"/>
        <v>0</v>
      </c>
    </row>
    <row r="83" spans="9:22" ht="15" customHeight="1">
      <c r="I83" s="6"/>
      <c r="J83" s="22"/>
      <c r="K83" s="22" t="s">
        <v>144</v>
      </c>
      <c r="L83" s="22">
        <v>49</v>
      </c>
      <c r="M83" s="22"/>
      <c r="N83" s="23">
        <v>49</v>
      </c>
      <c r="S83" s="17"/>
      <c r="T83" s="18"/>
      <c r="U83" s="17"/>
      <c r="V83" s="17"/>
    </row>
    <row r="84" spans="9:22" ht="15" customHeight="1">
      <c r="I84" s="6"/>
      <c r="J84" s="21" t="s">
        <v>96</v>
      </c>
      <c r="K84" s="21"/>
      <c r="L84" s="21">
        <f>2225.1-957</f>
        <v>1268.1</v>
      </c>
      <c r="N84" s="24">
        <f>2225.1-957</f>
        <v>1268.1</v>
      </c>
      <c r="S84" s="17"/>
      <c r="T84" s="18"/>
      <c r="U84" s="17"/>
      <c r="V84" s="17">
        <f t="shared" si="3"/>
        <v>0</v>
      </c>
    </row>
    <row r="85" spans="9:23" ht="15" customHeight="1">
      <c r="I85" s="6"/>
      <c r="J85" s="22" t="s">
        <v>148</v>
      </c>
      <c r="K85" s="22"/>
      <c r="L85" s="22">
        <f>1248-1109</f>
        <v>139</v>
      </c>
      <c r="N85" s="23">
        <v>720</v>
      </c>
      <c r="P85" t="s">
        <v>128</v>
      </c>
      <c r="S85" s="17"/>
      <c r="T85" s="18">
        <v>6916</v>
      </c>
      <c r="U85" s="17"/>
      <c r="V85" s="17">
        <f t="shared" si="3"/>
        <v>8990.800000000001</v>
      </c>
      <c r="W85" s="12">
        <f>SUM(T85:T88)</f>
        <v>8116</v>
      </c>
    </row>
    <row r="86" spans="9:22" ht="15" customHeight="1">
      <c r="I86" s="6"/>
      <c r="J86" t="s">
        <v>112</v>
      </c>
      <c r="L86">
        <f>876-509</f>
        <v>367</v>
      </c>
      <c r="N86" s="23">
        <v>570</v>
      </c>
      <c r="S86" s="17"/>
      <c r="T86" s="18"/>
      <c r="U86" s="17"/>
      <c r="V86" s="17">
        <f t="shared" si="3"/>
        <v>0</v>
      </c>
    </row>
    <row r="87" spans="9:22" ht="15" customHeight="1">
      <c r="I87" s="10"/>
      <c r="J87" s="22" t="s">
        <v>137</v>
      </c>
      <c r="K87" s="22"/>
      <c r="L87" s="22">
        <v>488</v>
      </c>
      <c r="N87" s="23">
        <v>419</v>
      </c>
      <c r="S87" s="17"/>
      <c r="T87" s="18"/>
      <c r="U87" s="17"/>
      <c r="V87" s="17">
        <f t="shared" si="3"/>
        <v>0</v>
      </c>
    </row>
    <row r="88" spans="9:22" ht="15" customHeight="1">
      <c r="I88" s="10"/>
      <c r="J88" s="22" t="s">
        <v>138</v>
      </c>
      <c r="K88" s="22"/>
      <c r="L88" s="22">
        <v>681</v>
      </c>
      <c r="N88" s="23"/>
      <c r="P88" t="s">
        <v>136</v>
      </c>
      <c r="S88" s="17"/>
      <c r="T88" s="18">
        <v>1200</v>
      </c>
      <c r="U88" s="17"/>
      <c r="V88" s="17">
        <f t="shared" si="3"/>
        <v>1560</v>
      </c>
    </row>
    <row r="89" spans="9:22" ht="15" customHeight="1">
      <c r="I89" s="10"/>
      <c r="J89" s="22"/>
      <c r="K89" s="22"/>
      <c r="L89" s="22"/>
      <c r="N89" s="23"/>
      <c r="S89" s="17"/>
      <c r="T89" s="18"/>
      <c r="U89" s="17"/>
      <c r="V89" s="17">
        <f t="shared" si="3"/>
        <v>0</v>
      </c>
    </row>
    <row r="90" spans="9:22" ht="15" customHeight="1">
      <c r="I90" s="6"/>
      <c r="J90" s="22" t="s">
        <v>139</v>
      </c>
      <c r="K90" s="22"/>
      <c r="L90" s="22">
        <v>397</v>
      </c>
      <c r="M90" s="22"/>
      <c r="N90" s="23">
        <f>553-156</f>
        <v>397</v>
      </c>
      <c r="S90" s="17"/>
      <c r="T90" s="18"/>
      <c r="U90" s="17"/>
      <c r="V90" s="17">
        <f t="shared" si="3"/>
        <v>0</v>
      </c>
    </row>
    <row r="91" spans="9:22" ht="15" customHeight="1">
      <c r="I91" s="6"/>
      <c r="J91" s="22" t="s">
        <v>110</v>
      </c>
      <c r="K91" s="22"/>
      <c r="L91" s="22">
        <f>1374-1104</f>
        <v>270</v>
      </c>
      <c r="N91" s="23">
        <v>330</v>
      </c>
      <c r="P91" t="s">
        <v>124</v>
      </c>
      <c r="S91" s="17"/>
      <c r="T91" s="18"/>
      <c r="U91" s="17"/>
      <c r="V91" s="17">
        <f t="shared" si="3"/>
        <v>0</v>
      </c>
    </row>
    <row r="92" spans="9:22" ht="15" customHeight="1">
      <c r="I92" s="6"/>
      <c r="J92" t="s">
        <v>111</v>
      </c>
      <c r="L92">
        <f>1138-820</f>
        <v>318</v>
      </c>
      <c r="N92" s="23">
        <v>326</v>
      </c>
      <c r="Q92" t="s">
        <v>126</v>
      </c>
      <c r="S92" s="17"/>
      <c r="T92" s="18">
        <v>1230</v>
      </c>
      <c r="U92" s="17"/>
      <c r="V92" s="17">
        <f t="shared" si="3"/>
        <v>1599</v>
      </c>
    </row>
    <row r="93" spans="9:22" ht="15" customHeight="1">
      <c r="I93" s="10"/>
      <c r="J93" s="22" t="s">
        <v>109</v>
      </c>
      <c r="K93" s="22"/>
      <c r="L93" s="22">
        <f>614-206</f>
        <v>408</v>
      </c>
      <c r="N93" s="23">
        <f>614-206</f>
        <v>408</v>
      </c>
      <c r="Q93" t="s">
        <v>125</v>
      </c>
      <c r="S93" s="17"/>
      <c r="T93" s="18">
        <v>1713</v>
      </c>
      <c r="U93" s="17"/>
      <c r="V93" s="17">
        <f t="shared" si="3"/>
        <v>2226.9</v>
      </c>
    </row>
    <row r="94" spans="9:22" ht="15" customHeight="1">
      <c r="I94" s="6"/>
      <c r="J94" s="22" t="s">
        <v>147</v>
      </c>
      <c r="K94" s="22"/>
      <c r="L94" s="22">
        <v>248</v>
      </c>
      <c r="M94" s="22"/>
      <c r="N94" s="23">
        <v>248</v>
      </c>
      <c r="S94" s="17"/>
      <c r="T94" s="18"/>
      <c r="U94" s="17"/>
      <c r="V94" s="17">
        <f t="shared" si="3"/>
        <v>0</v>
      </c>
    </row>
    <row r="95" spans="9:22" ht="12.75">
      <c r="I95" s="10"/>
      <c r="J95" s="22" t="s">
        <v>107</v>
      </c>
      <c r="K95" s="22"/>
      <c r="L95" s="22">
        <f>656-511</f>
        <v>145</v>
      </c>
      <c r="N95" s="23">
        <v>200</v>
      </c>
      <c r="S95" s="17"/>
      <c r="T95" s="18"/>
      <c r="U95" s="17"/>
      <c r="V95" s="17">
        <f t="shared" si="3"/>
        <v>0</v>
      </c>
    </row>
    <row r="96" spans="9:22" ht="12.75">
      <c r="I96" s="10"/>
      <c r="J96" s="22" t="s">
        <v>106</v>
      </c>
      <c r="K96" s="22"/>
      <c r="L96" s="22">
        <f>530-438</f>
        <v>92</v>
      </c>
      <c r="N96" s="23">
        <v>100</v>
      </c>
      <c r="P96" t="s">
        <v>133</v>
      </c>
      <c r="S96" s="17"/>
      <c r="T96" s="18">
        <v>1547</v>
      </c>
      <c r="U96" s="17"/>
      <c r="V96" s="17">
        <f t="shared" si="3"/>
        <v>2011.1000000000001</v>
      </c>
    </row>
    <row r="97" spans="9:22" ht="12.75">
      <c r="I97" s="10"/>
      <c r="J97" s="22" t="s">
        <v>108</v>
      </c>
      <c r="K97" s="22"/>
      <c r="L97" s="22">
        <v>67</v>
      </c>
      <c r="N97" s="23">
        <v>67</v>
      </c>
      <c r="S97" s="17"/>
      <c r="T97" s="18"/>
      <c r="U97" s="17"/>
      <c r="V97" s="17">
        <f>+T97/1.3</f>
        <v>0</v>
      </c>
    </row>
    <row r="98" spans="9:22" ht="12.75">
      <c r="I98" s="6"/>
      <c r="J98" t="s">
        <v>113</v>
      </c>
      <c r="L98" s="8"/>
      <c r="N98" s="25">
        <v>491</v>
      </c>
      <c r="S98" s="17"/>
      <c r="T98" s="18"/>
      <c r="U98" s="17"/>
      <c r="V98" s="17">
        <f>+T98/1.3</f>
        <v>0</v>
      </c>
    </row>
    <row r="99" spans="9:22" ht="12.75">
      <c r="I99" s="6"/>
      <c r="L99">
        <f>SUM(L77:L98)</f>
        <v>6137.1</v>
      </c>
      <c r="N99" s="23">
        <f>SUM(N77:N98)</f>
        <v>6793.1</v>
      </c>
      <c r="P99" t="s">
        <v>127</v>
      </c>
      <c r="T99" s="15">
        <v>1243</v>
      </c>
      <c r="V99">
        <f>+T99/1.3</f>
        <v>956.1538461538461</v>
      </c>
    </row>
    <row r="100" spans="9:22" ht="13.5" thickBot="1">
      <c r="I100" s="6"/>
      <c r="T100" s="14"/>
      <c r="V100">
        <f>+T100/1.3</f>
        <v>0</v>
      </c>
    </row>
    <row r="101" spans="9:22" ht="12.75">
      <c r="I101" s="11" t="s">
        <v>115</v>
      </c>
      <c r="S101" t="s">
        <v>135</v>
      </c>
      <c r="T101" s="12">
        <f>SUM(T74:T99)</f>
        <v>22813</v>
      </c>
      <c r="V101" t="e">
        <f>+#REF!/1.3</f>
        <v>#REF!</v>
      </c>
    </row>
    <row r="102" spans="9:20" ht="12.75">
      <c r="I102" s="6"/>
      <c r="J102" t="s">
        <v>116</v>
      </c>
      <c r="K102" t="s">
        <v>117</v>
      </c>
      <c r="L102">
        <v>1456</v>
      </c>
      <c r="T102" s="12"/>
    </row>
    <row r="103" spans="9:20" ht="13.5" thickBot="1">
      <c r="I103" s="6"/>
      <c r="J103" t="s">
        <v>116</v>
      </c>
      <c r="K103" t="s">
        <v>118</v>
      </c>
      <c r="L103">
        <v>422</v>
      </c>
      <c r="S103" s="16"/>
      <c r="T103" s="13"/>
    </row>
    <row r="104" spans="9:20" ht="13.5" thickTop="1">
      <c r="I104" s="6"/>
      <c r="J104" t="s">
        <v>119</v>
      </c>
      <c r="K104" t="s">
        <v>117</v>
      </c>
      <c r="L104">
        <v>560</v>
      </c>
      <c r="S104" s="16"/>
      <c r="T104" s="12"/>
    </row>
    <row r="105" spans="9:12" ht="12.75">
      <c r="I105" s="6"/>
      <c r="J105" t="s">
        <v>119</v>
      </c>
      <c r="K105" t="s">
        <v>118</v>
      </c>
      <c r="L105">
        <v>477</v>
      </c>
    </row>
    <row r="107" spans="9:10" ht="12.75">
      <c r="I107" s="5" t="s">
        <v>120</v>
      </c>
      <c r="J107">
        <v>82</v>
      </c>
    </row>
  </sheetData>
  <printOptions gridLines="1" horizontalCentered="1" verticalCentered="1"/>
  <pageMargins left="0.22" right="0.17" top="0.41" bottom="0.39" header="0.5" footer="0.5"/>
  <pageSetup fitToHeight="1" fitToWidth="1" horizontalDpi="600" verticalDpi="600" orientation="landscape" r:id="rId1"/>
  <headerFooter alignWithMargins="0">
    <oddFooter>&amp;R&amp;F  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2008-04-09T12:35:51Z</cp:lastPrinted>
  <dcterms:created xsi:type="dcterms:W3CDTF">2008-02-21T17:12:59Z</dcterms:created>
  <dcterms:modified xsi:type="dcterms:W3CDTF">2008-04-09T14:03:59Z</dcterms:modified>
  <cp:category/>
  <cp:version/>
  <cp:contentType/>
  <cp:contentStatus/>
</cp:coreProperties>
</file>