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'Sheet1'!$A$4:$I$42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<sst xmlns="http://schemas.openxmlformats.org/spreadsheetml/2006/main" count="70" uniqueCount="69">
  <si>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WBS </t>
  </si>
  <si>
    <t>Current EAC (June 2007)</t>
  </si>
  <si>
    <t>Allocations</t>
  </si>
  <si>
    <t>Contingency</t>
  </si>
  <si>
    <t>TOTAL</t>
  </si>
  <si>
    <t xml:space="preserve">Subtotal </t>
  </si>
  <si>
    <t>Auxiliary Systems</t>
  </si>
  <si>
    <t>Diagnostics</t>
  </si>
  <si>
    <t>Electrical Power Systems</t>
  </si>
  <si>
    <t>I&amp;C Systems</t>
  </si>
  <si>
    <t>Facility Systems</t>
  </si>
  <si>
    <t>Test Cell Prep &amp; Machine Assy</t>
  </si>
  <si>
    <t>Project Oversight &amp; Support</t>
  </si>
  <si>
    <t>DCMA</t>
  </si>
  <si>
    <t>etc</t>
  </si>
  <si>
    <t>actual</t>
  </si>
  <si>
    <t>EAC</t>
  </si>
  <si>
    <t>12 - Vacuum Vessel Systems</t>
  </si>
  <si>
    <t>13 - Conventional Coils</t>
  </si>
  <si>
    <t>14 - Modular Coils</t>
  </si>
  <si>
    <t>15 - Coil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</si>
  <si>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</si>
  <si>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</si>
  <si>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</si>
  <si>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</si>
  <si>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a</t>
  </si>
  <si>
    <t>dcma</t>
  </si>
  <si>
    <t>Increase</t>
  </si>
  <si>
    <t>Baseline (ECP-31 DOE Directed re-baseline April 2005)</t>
  </si>
  <si>
    <t>Project Cost to date (4/1/03 thru 4/30/07)</t>
  </si>
  <si>
    <t>Proposed ETC</t>
  </si>
  <si>
    <t>NCSX Project Budget vs EAC Comparison</t>
  </si>
  <si>
    <t>Planned Finish =</t>
  </si>
  <si>
    <t>CD-4 =</t>
  </si>
  <si>
    <t>Schedule Contingency =</t>
  </si>
  <si>
    <t>5 mo.</t>
  </si>
  <si>
    <t>11 mo.</t>
  </si>
  <si>
    <t>29 mo. Increase</t>
  </si>
  <si>
    <t>23 mo. Increase</t>
  </si>
  <si>
    <t>Stellarator Core</t>
  </si>
  <si>
    <t xml:space="preserve">  Vacuum Vessel</t>
  </si>
  <si>
    <t xml:space="preserve">  Conventional Coils</t>
  </si>
  <si>
    <t xml:space="preserve">  Modular Coils</t>
  </si>
  <si>
    <t xml:space="preserve">  Structures</t>
  </si>
  <si>
    <t xml:space="preserve">  Coil Services</t>
  </si>
  <si>
    <t xml:space="preserve">  Cryostat &amp; Base Support Structure</t>
  </si>
  <si>
    <t xml:space="preserve">  Field Period Assembly</t>
  </si>
  <si>
    <t xml:space="preserve">  Stellarator Core Mgmt &amp; Integr</t>
  </si>
  <si>
    <t xml:space="preserve">  Project Management and Oversight</t>
  </si>
  <si>
    <t xml:space="preserve">  Project Engineering</t>
  </si>
  <si>
    <t xml:space="preserve">  Project Physics</t>
  </si>
  <si>
    <t xml:space="preserve">  Integrated Systems Testing</t>
  </si>
  <si>
    <t>Heating and cooling system re-design</t>
  </si>
  <si>
    <t>Simpler cryostat based on experience gained with the coil test facility as well as a stationary base support structure</t>
  </si>
  <si>
    <t>Fabrication of magnetic diagnostic loops and first plasma imaging/ e-beam mapping equipt.</t>
  </si>
  <si>
    <t>Test plans streamlined based on NSTX experience.</t>
  </si>
  <si>
    <t>TF coil fabrication $1.5m and PF coil fabrication $0.4m based on vendor quotes.</t>
  </si>
  <si>
    <t>Design/R&amp;D $3.3m, Winding form fabrication $1.5m, Mod coil winding $6.5m, Coil testing $1.0m</t>
  </si>
  <si>
    <t>Redesign of concept to cheaper fabrication</t>
  </si>
  <si>
    <t xml:space="preserve">Simplification in the electrical &amp; coolant circuit configuration </t>
  </si>
  <si>
    <t>More mature  assy sequence plan as well as a better appreciation of metrology and dimensional control reqmnts.</t>
  </si>
  <si>
    <t>Title III support of assy, CAD modeling as well as project stretch-out.</t>
  </si>
  <si>
    <t>Fueling and vacuum pumping system designs simplified.</t>
  </si>
  <si>
    <t>Cost growth offset by reduction in reqmnts (controls, number of circuits to minimum req'd for CD-4.</t>
  </si>
  <si>
    <t>Reqmnts reduced to minimum req'd to satisfy CD-4.</t>
  </si>
  <si>
    <t>Bake-out system added $.6m and cryogenic system cost growth based on experience.</t>
  </si>
  <si>
    <t>Addition of a construction manager, add'l project control staff, as well as project stretch-out cost.</t>
  </si>
  <si>
    <t>Dimensional control planning, support of metrology ops, on on-going CAD modeling,&amp; engineering analysis.</t>
  </si>
  <si>
    <t>Indirect overhead as a function of project stretch-out.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</si>
</sst>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mmmm\-yy;@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 horizontal="center"/>
    </xf>
    <xf numFmtId="9" fontId="1" fillId="0" borderId="0" xfId="2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9" fontId="5" fillId="0" borderId="0" xfId="21" applyFont="1" applyAlignment="1">
      <alignment horizontal="center"/>
    </xf>
    <xf numFmtId="166" fontId="6" fillId="0" borderId="0" xfId="0" applyNumberFormat="1" applyFont="1" applyAlignment="1">
      <alignment horizontal="center"/>
    </xf>
    <xf numFmtId="168" fontId="0" fillId="0" borderId="0" xfId="15" applyNumberFormat="1" applyAlignment="1">
      <alignment horizontal="center"/>
    </xf>
    <xf numFmtId="168" fontId="1" fillId="0" borderId="0" xfId="15" applyNumberFormat="1" applyFont="1" applyAlignment="1">
      <alignment horizontal="center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166" fontId="3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0" fillId="0" borderId="0" xfId="15" applyNumberForma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171" fontId="13" fillId="0" borderId="0" xfId="0" applyNumberFormat="1" applyFont="1" applyFill="1" applyBorder="1" applyAlignment="1">
      <alignment horizontal="center"/>
    </xf>
    <xf numFmtId="168" fontId="14" fillId="0" borderId="0" xfId="15" applyNumberFormat="1" applyFont="1" applyBorder="1" applyAlignment="1">
      <alignment horizontal="left"/>
    </xf>
    <xf numFmtId="172" fontId="12" fillId="2" borderId="1" xfId="0" applyNumberFormat="1" applyFont="1" applyFill="1" applyBorder="1" applyAlignment="1">
      <alignment horizontal="center"/>
    </xf>
    <xf numFmtId="172" fontId="12" fillId="2" borderId="2" xfId="0" applyNumberFormat="1" applyFont="1" applyFill="1" applyBorder="1" applyAlignment="1">
      <alignment horizontal="center"/>
    </xf>
    <xf numFmtId="172" fontId="12" fillId="2" borderId="3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2" fillId="2" borderId="2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3" fillId="0" borderId="0" xfId="15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69" fontId="5" fillId="0" borderId="0" xfId="21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5" fillId="0" borderId="0" xfId="21" applyFont="1" applyBorder="1" applyAlignment="1">
      <alignment horizontal="center"/>
    </xf>
    <xf numFmtId="9" fontId="6" fillId="0" borderId="0" xfId="2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9" fontId="14" fillId="0" borderId="0" xfId="2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5" fillId="0" borderId="0" xfId="2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/>
    </xf>
    <xf numFmtId="166" fontId="0" fillId="3" borderId="2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9" fontId="11" fillId="3" borderId="2" xfId="21" applyFont="1" applyFill="1" applyBorder="1" applyAlignment="1">
      <alignment horizontal="center" vertical="top"/>
    </xf>
    <xf numFmtId="166" fontId="3" fillId="3" borderId="3" xfId="0" applyNumberFormat="1" applyFont="1" applyFill="1" applyBorder="1" applyAlignment="1">
      <alignment horizontal="center"/>
    </xf>
    <xf numFmtId="172" fontId="12" fillId="3" borderId="1" xfId="0" applyNumberFormat="1" applyFont="1" applyFill="1" applyBorder="1" applyAlignment="1">
      <alignment horizontal="center"/>
    </xf>
    <xf numFmtId="172" fontId="12" fillId="3" borderId="2" xfId="0" applyNumberFormat="1" applyFont="1" applyFill="1" applyBorder="1" applyAlignment="1">
      <alignment horizontal="center"/>
    </xf>
    <xf numFmtId="172" fontId="12" fillId="3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6" fontId="5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9" fontId="5" fillId="0" borderId="0" xfId="2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9" fontId="5" fillId="0" borderId="0" xfId="21" applyFont="1" applyAlignment="1">
      <alignment horizontal="left" wrapText="1"/>
    </xf>
    <xf numFmtId="9" fontId="6" fillId="0" borderId="0" xfId="21" applyFont="1" applyAlignment="1">
      <alignment horizontal="left" wrapText="1"/>
    </xf>
    <xf numFmtId="166" fontId="5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workbookViewId="0" topLeftCell="A1">
      <selection activeCell="A26" sqref="A8:IV26"/>
    </sheetView>
  </sheetViews>
  <sheetFormatPr defaultColWidth="9.140625" defaultRowHeight="12.75"/>
  <cols>
    <col min="1" max="1" width="6.57421875" style="0" customWidth="1"/>
    <col min="2" max="2" width="33.8515625" style="0" customWidth="1"/>
    <col min="3" max="3" width="18.7109375" style="0" customWidth="1"/>
    <col min="4" max="4" width="13.00390625" style="25" customWidth="1"/>
    <col min="5" max="5" width="11.28125" style="25" customWidth="1"/>
    <col min="6" max="6" width="15.57421875" style="0" customWidth="1"/>
    <col min="7" max="7" width="12.140625" style="4" customWidth="1"/>
    <col min="8" max="8" width="6.28125" style="0" customWidth="1"/>
    <col min="9" max="9" width="50.57421875" style="82" customWidth="1"/>
    <col min="10" max="10" width="10.00390625" style="0" customWidth="1"/>
    <col min="11" max="11" width="22.140625" style="0" customWidth="1"/>
    <col min="12" max="20" width="9.7109375" style="0" customWidth="1"/>
  </cols>
  <sheetData>
    <row r="1" spans="1:10" ht="12.75">
      <c r="A1" s="14"/>
      <c r="B1" s="14"/>
      <c r="C1" s="14"/>
      <c r="D1" s="27"/>
      <c r="E1" s="27"/>
      <c r="F1" s="14"/>
      <c r="G1" s="15"/>
      <c r="H1" s="14"/>
      <c r="I1" s="81"/>
      <c r="J1" s="14"/>
    </row>
    <row r="2" spans="1:10" ht="12.75">
      <c r="A2" s="14"/>
      <c r="B2" s="14"/>
      <c r="C2" s="14"/>
      <c r="D2" s="27"/>
      <c r="E2" s="27"/>
      <c r="F2" s="14"/>
      <c r="G2" s="15"/>
      <c r="H2" s="14"/>
      <c r="I2" s="81"/>
      <c r="J2" s="14"/>
    </row>
    <row r="3" spans="1:10" ht="3" customHeight="1">
      <c r="A3" s="53"/>
      <c r="B3" s="14"/>
      <c r="C3" s="14"/>
      <c r="D3" s="27"/>
      <c r="E3" s="27"/>
      <c r="F3" s="14"/>
      <c r="G3" s="15"/>
      <c r="H3" s="14"/>
      <c r="I3" s="81"/>
      <c r="J3" s="14"/>
    </row>
    <row r="4" spans="1:10" ht="18.75" thickBot="1">
      <c r="A4" s="52" t="s">
        <v>31</v>
      </c>
      <c r="B4" s="13"/>
      <c r="C4" s="13"/>
      <c r="D4" s="26"/>
      <c r="E4" s="26"/>
      <c r="F4" s="13"/>
      <c r="G4" s="13"/>
      <c r="H4" s="14"/>
      <c r="I4" s="87"/>
      <c r="J4" s="14"/>
    </row>
    <row r="5" spans="1:9" ht="5.25" customHeight="1" hidden="1" thickBot="1">
      <c r="A5" s="53"/>
      <c r="B5" s="14"/>
      <c r="C5" s="14"/>
      <c r="D5" s="27"/>
      <c r="E5" s="27"/>
      <c r="F5" s="14"/>
      <c r="G5" s="15"/>
      <c r="H5" s="14"/>
      <c r="I5" s="88"/>
    </row>
    <row r="6" spans="1:20" ht="39.75" customHeight="1">
      <c r="A6" s="16" t="s">
        <v>0</v>
      </c>
      <c r="B6" s="14"/>
      <c r="C6" s="69" t="s">
        <v>28</v>
      </c>
      <c r="D6" s="28" t="s">
        <v>29</v>
      </c>
      <c r="E6" s="28" t="s">
        <v>30</v>
      </c>
      <c r="F6" s="20" t="s">
        <v>1</v>
      </c>
      <c r="G6" s="16" t="s">
        <v>27</v>
      </c>
      <c r="H6" s="54"/>
      <c r="I6" s="89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ht="12.75" hidden="1">
      <c r="A7" s="53"/>
      <c r="B7" s="14"/>
      <c r="C7" s="70"/>
      <c r="D7" s="27"/>
      <c r="E7" s="27"/>
      <c r="F7" s="21"/>
      <c r="G7" s="17"/>
      <c r="H7" s="55"/>
      <c r="I7" s="90"/>
      <c r="J7" s="7"/>
      <c r="W7" t="s">
        <v>14</v>
      </c>
      <c r="X7" t="s">
        <v>15</v>
      </c>
      <c r="Y7" t="s">
        <v>16</v>
      </c>
    </row>
    <row r="8" spans="1:25" ht="12.75">
      <c r="A8" s="56">
        <v>12</v>
      </c>
      <c r="B8" s="14" t="s">
        <v>40</v>
      </c>
      <c r="C8" s="71">
        <v>9531</v>
      </c>
      <c r="D8" s="29">
        <v>9753</v>
      </c>
      <c r="E8" s="29">
        <v>156</v>
      </c>
      <c r="F8" s="45">
        <f>SUM(D8:E8)</f>
        <v>9909</v>
      </c>
      <c r="G8" s="18">
        <f>+F8-C8</f>
        <v>378</v>
      </c>
      <c r="H8" s="57">
        <f>+G8/C8</f>
        <v>0.039660056657223795</v>
      </c>
      <c r="I8" s="91" t="s">
        <v>52</v>
      </c>
      <c r="K8" s="5"/>
      <c r="L8" s="11"/>
      <c r="M8" s="11"/>
      <c r="N8" s="11"/>
      <c r="O8" s="11"/>
      <c r="P8" s="5"/>
      <c r="Q8" s="5"/>
      <c r="R8" s="5"/>
      <c r="S8" s="5"/>
      <c r="T8" s="5"/>
      <c r="V8" t="s">
        <v>17</v>
      </c>
      <c r="W8">
        <v>413.253</v>
      </c>
      <c r="X8">
        <v>9753</v>
      </c>
      <c r="Y8">
        <v>10166.253</v>
      </c>
    </row>
    <row r="9" spans="1:25" ht="25.5">
      <c r="A9" s="56">
        <v>13</v>
      </c>
      <c r="B9" s="14" t="s">
        <v>41</v>
      </c>
      <c r="C9" s="71">
        <v>4790</v>
      </c>
      <c r="D9" s="29">
        <f>3237-12.7</f>
        <v>3224.3</v>
      </c>
      <c r="E9" s="29">
        <v>3462</v>
      </c>
      <c r="F9" s="45">
        <f aca="true" t="shared" si="0" ref="F9:F29">SUM(D9:E9)</f>
        <v>6686.3</v>
      </c>
      <c r="G9" s="18">
        <f aca="true" t="shared" si="1" ref="G9:G31">+F9-C9</f>
        <v>1896.3000000000002</v>
      </c>
      <c r="H9" s="57">
        <f aca="true" t="shared" si="2" ref="H9:H31">+G9/C9</f>
        <v>0.3958872651356994</v>
      </c>
      <c r="I9" s="91" t="s">
        <v>56</v>
      </c>
      <c r="K9" s="5"/>
      <c r="L9" s="11"/>
      <c r="M9" s="11"/>
      <c r="N9" s="11"/>
      <c r="O9" s="11"/>
      <c r="P9" s="5"/>
      <c r="Q9" s="5"/>
      <c r="R9" s="5"/>
      <c r="S9" s="5"/>
      <c r="T9" s="5"/>
      <c r="V9" t="s">
        <v>18</v>
      </c>
      <c r="W9">
        <v>3396.931</v>
      </c>
      <c r="X9">
        <v>3237</v>
      </c>
      <c r="Y9">
        <v>6633.9310000000005</v>
      </c>
    </row>
    <row r="10" spans="1:25" ht="25.5">
      <c r="A10" s="56">
        <v>14</v>
      </c>
      <c r="B10" s="14" t="s">
        <v>42</v>
      </c>
      <c r="C10" s="71">
        <v>28091.4</v>
      </c>
      <c r="D10" s="29">
        <f>34256-55.9</f>
        <v>34200.1</v>
      </c>
      <c r="E10" s="29">
        <v>6247</v>
      </c>
      <c r="F10" s="45">
        <f t="shared" si="0"/>
        <v>40447.1</v>
      </c>
      <c r="G10" s="18">
        <f t="shared" si="1"/>
        <v>12355.699999999997</v>
      </c>
      <c r="H10" s="57">
        <f t="shared" si="2"/>
        <v>0.43983923905536915</v>
      </c>
      <c r="I10" s="91" t="s">
        <v>57</v>
      </c>
      <c r="K10" s="5"/>
      <c r="L10" s="11"/>
      <c r="M10" s="11"/>
      <c r="N10" s="11"/>
      <c r="O10" s="11"/>
      <c r="P10" s="5"/>
      <c r="Q10" s="5"/>
      <c r="R10" s="5"/>
      <c r="S10" s="5"/>
      <c r="T10" s="5"/>
      <c r="V10" t="s">
        <v>19</v>
      </c>
      <c r="W10">
        <v>4916.613</v>
      </c>
      <c r="X10">
        <v>34256</v>
      </c>
      <c r="Y10">
        <v>39172.613</v>
      </c>
    </row>
    <row r="11" spans="1:25" ht="12.75">
      <c r="A11" s="56">
        <v>15</v>
      </c>
      <c r="B11" s="14" t="s">
        <v>43</v>
      </c>
      <c r="C11" s="71">
        <v>1413</v>
      </c>
      <c r="D11" s="29">
        <v>340</v>
      </c>
      <c r="E11" s="29">
        <v>1262</v>
      </c>
      <c r="F11" s="45">
        <f t="shared" si="0"/>
        <v>1602</v>
      </c>
      <c r="G11" s="18">
        <f t="shared" si="1"/>
        <v>189</v>
      </c>
      <c r="H11" s="57">
        <f t="shared" si="2"/>
        <v>0.1337579617834395</v>
      </c>
      <c r="I11" s="91" t="s">
        <v>58</v>
      </c>
      <c r="K11" s="5"/>
      <c r="L11" s="11"/>
      <c r="M11" s="11"/>
      <c r="N11" s="11"/>
      <c r="O11" s="11"/>
      <c r="P11" s="5"/>
      <c r="Q11" s="5"/>
      <c r="R11" s="5"/>
      <c r="S11" s="5"/>
      <c r="T11" s="5"/>
      <c r="V11" t="s">
        <v>20</v>
      </c>
      <c r="W11">
        <v>2130.934</v>
      </c>
      <c r="X11">
        <v>340</v>
      </c>
      <c r="Y11">
        <v>2470.934</v>
      </c>
    </row>
    <row r="12" spans="1:25" ht="25.5">
      <c r="A12" s="56">
        <v>16</v>
      </c>
      <c r="B12" s="14" t="s">
        <v>44</v>
      </c>
      <c r="C12" s="71">
        <v>1140</v>
      </c>
      <c r="D12" s="29">
        <v>3</v>
      </c>
      <c r="E12" s="29">
        <v>861</v>
      </c>
      <c r="F12" s="45">
        <f t="shared" si="0"/>
        <v>864</v>
      </c>
      <c r="G12" s="18">
        <f t="shared" si="1"/>
        <v>-276</v>
      </c>
      <c r="H12" s="57">
        <f t="shared" si="2"/>
        <v>-0.24210526315789474</v>
      </c>
      <c r="I12" s="91" t="s">
        <v>59</v>
      </c>
      <c r="K12" s="5"/>
      <c r="L12" s="11"/>
      <c r="M12" s="11"/>
      <c r="N12" s="11"/>
      <c r="O12" s="11"/>
      <c r="P12" s="5"/>
      <c r="Q12" s="5"/>
      <c r="R12" s="5"/>
      <c r="S12" s="5"/>
      <c r="T12" s="5"/>
      <c r="V12" t="s">
        <v>21</v>
      </c>
      <c r="W12">
        <v>859.373</v>
      </c>
      <c r="X12">
        <v>3</v>
      </c>
      <c r="Y12">
        <v>862.373</v>
      </c>
    </row>
    <row r="13" spans="1:25" ht="25.5">
      <c r="A13" s="56">
        <v>17</v>
      </c>
      <c r="B13" s="14" t="s">
        <v>45</v>
      </c>
      <c r="C13" s="71">
        <v>1361</v>
      </c>
      <c r="D13" s="29">
        <v>431</v>
      </c>
      <c r="E13" s="29">
        <v>784</v>
      </c>
      <c r="F13" s="45">
        <f t="shared" si="0"/>
        <v>1215</v>
      </c>
      <c r="G13" s="18">
        <f t="shared" si="1"/>
        <v>-146</v>
      </c>
      <c r="H13" s="57">
        <f t="shared" si="2"/>
        <v>-0.10727406318883174</v>
      </c>
      <c r="I13" s="91" t="s">
        <v>53</v>
      </c>
      <c r="K13" s="5"/>
      <c r="L13" s="11"/>
      <c r="M13" s="11"/>
      <c r="N13" s="11"/>
      <c r="O13" s="11"/>
      <c r="P13" s="5"/>
      <c r="Q13" s="5"/>
      <c r="R13" s="5"/>
      <c r="S13" s="5"/>
      <c r="T13" s="5"/>
      <c r="V13" t="s">
        <v>22</v>
      </c>
      <c r="W13">
        <v>751.4</v>
      </c>
      <c r="X13">
        <v>431</v>
      </c>
      <c r="Y13">
        <v>1182.4</v>
      </c>
    </row>
    <row r="14" spans="1:25" ht="38.25">
      <c r="A14" s="56">
        <v>18</v>
      </c>
      <c r="B14" s="14" t="s">
        <v>46</v>
      </c>
      <c r="C14" s="71">
        <v>5430</v>
      </c>
      <c r="D14" s="29">
        <f>3501-31.75</f>
        <v>3469.25</v>
      </c>
      <c r="E14" s="29">
        <v>10104</v>
      </c>
      <c r="F14" s="45">
        <f t="shared" si="0"/>
        <v>13573.25</v>
      </c>
      <c r="G14" s="18">
        <f t="shared" si="1"/>
        <v>8143.25</v>
      </c>
      <c r="H14" s="57">
        <f t="shared" si="2"/>
        <v>1.4996777163904236</v>
      </c>
      <c r="I14" s="91" t="s">
        <v>60</v>
      </c>
      <c r="K14" s="5"/>
      <c r="L14" s="11"/>
      <c r="M14" s="11"/>
      <c r="N14" s="11"/>
      <c r="O14" s="11"/>
      <c r="P14" s="5"/>
      <c r="Q14" s="5"/>
      <c r="R14" s="5"/>
      <c r="S14" s="5"/>
      <c r="T14" s="5"/>
      <c r="V14" t="s">
        <v>23</v>
      </c>
      <c r="W14">
        <v>9313.821</v>
      </c>
      <c r="X14">
        <v>3501</v>
      </c>
      <c r="Y14">
        <v>12814.821</v>
      </c>
    </row>
    <row r="15" spans="1:25" ht="25.5">
      <c r="A15" s="56">
        <v>19</v>
      </c>
      <c r="B15" s="14" t="s">
        <v>47</v>
      </c>
      <c r="C15" s="72">
        <v>2752</v>
      </c>
      <c r="D15" s="30">
        <v>2128</v>
      </c>
      <c r="E15" s="30">
        <v>1620</v>
      </c>
      <c r="F15" s="46">
        <f t="shared" si="0"/>
        <v>3748</v>
      </c>
      <c r="G15" s="19">
        <f t="shared" si="1"/>
        <v>996</v>
      </c>
      <c r="H15" s="58">
        <f t="shared" si="2"/>
        <v>0.36191860465116277</v>
      </c>
      <c r="I15" s="92" t="s">
        <v>61</v>
      </c>
      <c r="K15" s="6"/>
      <c r="L15" s="12"/>
      <c r="M15" s="12"/>
      <c r="N15" s="12"/>
      <c r="O15" s="12"/>
      <c r="P15" s="6"/>
      <c r="Q15" s="6"/>
      <c r="R15" s="6"/>
      <c r="S15" s="6"/>
      <c r="T15" s="6"/>
      <c r="V15" t="s">
        <v>24</v>
      </c>
      <c r="W15">
        <v>1487.917</v>
      </c>
      <c r="X15">
        <v>2128</v>
      </c>
      <c r="Y15">
        <v>3615.917</v>
      </c>
    </row>
    <row r="16" spans="1:25" ht="15">
      <c r="A16" s="59">
        <v>1</v>
      </c>
      <c r="B16" s="50" t="s">
        <v>39</v>
      </c>
      <c r="C16" s="73">
        <f>SUM(C8:C15)</f>
        <v>54508.4</v>
      </c>
      <c r="D16" s="41">
        <f>SUM(D8:D15)</f>
        <v>53548.649999999994</v>
      </c>
      <c r="E16" s="41">
        <f>SUM(E8:E15)</f>
        <v>24496</v>
      </c>
      <c r="F16" s="42">
        <f t="shared" si="0"/>
        <v>78044.65</v>
      </c>
      <c r="G16" s="43">
        <f t="shared" si="1"/>
        <v>23536.249999999993</v>
      </c>
      <c r="H16" s="60">
        <f t="shared" si="2"/>
        <v>0.4317912468536958</v>
      </c>
      <c r="I16" s="91"/>
      <c r="J16" s="9"/>
      <c r="K16" s="5"/>
      <c r="L16" s="11"/>
      <c r="M16" s="11"/>
      <c r="N16" s="11"/>
      <c r="O16" s="11"/>
      <c r="P16" s="5"/>
      <c r="Q16" s="5"/>
      <c r="R16" s="5"/>
      <c r="S16" s="5"/>
      <c r="T16" s="5"/>
      <c r="V16">
        <v>1</v>
      </c>
      <c r="W16">
        <v>23270.242</v>
      </c>
      <c r="X16">
        <v>53649</v>
      </c>
      <c r="Y16">
        <v>76919.242</v>
      </c>
    </row>
    <row r="17" spans="1:24" ht="15">
      <c r="A17" s="59">
        <v>2</v>
      </c>
      <c r="B17" s="50" t="s">
        <v>6</v>
      </c>
      <c r="C17" s="73">
        <v>783.44</v>
      </c>
      <c r="D17" s="44">
        <v>348</v>
      </c>
      <c r="E17" s="44">
        <v>241</v>
      </c>
      <c r="F17" s="42">
        <f t="shared" si="0"/>
        <v>589</v>
      </c>
      <c r="G17" s="43">
        <f t="shared" si="1"/>
        <v>-194.44000000000005</v>
      </c>
      <c r="H17" s="60">
        <f t="shared" si="2"/>
        <v>-0.24818748085367104</v>
      </c>
      <c r="I17" s="91" t="s">
        <v>62</v>
      </c>
      <c r="J17" s="9"/>
      <c r="K17" s="5"/>
      <c r="L17" s="11"/>
      <c r="O17" s="11"/>
      <c r="P17" s="5"/>
      <c r="Q17" s="5"/>
      <c r="R17" s="5"/>
      <c r="S17" s="5"/>
      <c r="T17" s="5"/>
      <c r="V17">
        <v>3</v>
      </c>
      <c r="W17">
        <v>691.593</v>
      </c>
      <c r="X17">
        <v>957</v>
      </c>
    </row>
    <row r="18" spans="1:24" ht="26.25">
      <c r="A18" s="59">
        <v>3</v>
      </c>
      <c r="B18" s="50" t="s">
        <v>7</v>
      </c>
      <c r="C18" s="73">
        <v>1143.44</v>
      </c>
      <c r="D18" s="44">
        <f>957-2.54</f>
        <v>954.46</v>
      </c>
      <c r="E18" s="44">
        <v>717</v>
      </c>
      <c r="F18" s="42">
        <f t="shared" si="0"/>
        <v>1671.46</v>
      </c>
      <c r="G18" s="43">
        <f t="shared" si="1"/>
        <v>528.02</v>
      </c>
      <c r="H18" s="60">
        <f t="shared" si="2"/>
        <v>0.46178199118449587</v>
      </c>
      <c r="I18" s="91" t="s">
        <v>54</v>
      </c>
      <c r="J18" s="9"/>
      <c r="K18" s="5"/>
      <c r="L18" s="11"/>
      <c r="O18" s="11"/>
      <c r="P18" s="5"/>
      <c r="Q18" s="5"/>
      <c r="R18" s="5"/>
      <c r="S18" s="5"/>
      <c r="T18" s="5"/>
      <c r="V18">
        <v>5</v>
      </c>
      <c r="W18">
        <v>1121.631</v>
      </c>
      <c r="X18">
        <v>33</v>
      </c>
    </row>
    <row r="19" spans="1:24" ht="26.25">
      <c r="A19" s="59">
        <v>4</v>
      </c>
      <c r="B19" s="50" t="s">
        <v>8</v>
      </c>
      <c r="C19" s="73">
        <v>3301.44</v>
      </c>
      <c r="D19" s="44">
        <v>720</v>
      </c>
      <c r="E19" s="44">
        <v>2425</v>
      </c>
      <c r="F19" s="42">
        <f t="shared" si="0"/>
        <v>3145</v>
      </c>
      <c r="G19" s="43">
        <f t="shared" si="1"/>
        <v>-156.44000000000005</v>
      </c>
      <c r="H19" s="60">
        <f t="shared" si="2"/>
        <v>-0.047385383347872456</v>
      </c>
      <c r="I19" s="91" t="s">
        <v>63</v>
      </c>
      <c r="J19" s="9"/>
      <c r="K19" s="5"/>
      <c r="L19" s="11"/>
      <c r="O19" s="11"/>
      <c r="P19" s="5"/>
      <c r="Q19" s="5"/>
      <c r="R19" s="5"/>
      <c r="S19" s="5"/>
      <c r="T19" s="5"/>
      <c r="V19">
        <v>7</v>
      </c>
      <c r="W19">
        <v>6101.111</v>
      </c>
      <c r="X19">
        <v>963</v>
      </c>
    </row>
    <row r="20" spans="1:24" ht="15">
      <c r="A20" s="59">
        <v>5</v>
      </c>
      <c r="B20" s="50" t="s">
        <v>9</v>
      </c>
      <c r="C20" s="73">
        <v>2050.4</v>
      </c>
      <c r="D20" s="44">
        <v>33</v>
      </c>
      <c r="E20" s="44">
        <v>1136</v>
      </c>
      <c r="F20" s="42">
        <f t="shared" si="0"/>
        <v>1169</v>
      </c>
      <c r="G20" s="43">
        <f t="shared" si="1"/>
        <v>-881.4000000000001</v>
      </c>
      <c r="H20" s="60">
        <f t="shared" si="2"/>
        <v>-0.42986734295747175</v>
      </c>
      <c r="I20" s="91" t="s">
        <v>64</v>
      </c>
      <c r="J20" s="9"/>
      <c r="K20" s="5"/>
      <c r="L20" s="11"/>
      <c r="O20" s="11"/>
      <c r="P20" s="5"/>
      <c r="Q20" s="5"/>
      <c r="R20" s="5"/>
      <c r="S20" s="5"/>
      <c r="T20" s="5"/>
      <c r="V20" t="s">
        <v>25</v>
      </c>
      <c r="W20">
        <v>1016.404</v>
      </c>
      <c r="X20">
        <v>1420</v>
      </c>
    </row>
    <row r="21" spans="1:20" ht="26.25">
      <c r="A21" s="59">
        <v>6</v>
      </c>
      <c r="B21" s="50" t="s">
        <v>10</v>
      </c>
      <c r="C21" s="73">
        <v>691.4</v>
      </c>
      <c r="D21" s="44">
        <v>24</v>
      </c>
      <c r="E21" s="44">
        <v>1379</v>
      </c>
      <c r="F21" s="42">
        <f t="shared" si="0"/>
        <v>1403</v>
      </c>
      <c r="G21" s="43">
        <f t="shared" si="1"/>
        <v>711.6</v>
      </c>
      <c r="H21" s="60">
        <f t="shared" si="2"/>
        <v>1.0292160833092276</v>
      </c>
      <c r="I21" s="91" t="s">
        <v>65</v>
      </c>
      <c r="J21" s="9"/>
      <c r="K21" s="5"/>
      <c r="L21" s="11"/>
      <c r="M21" s="11"/>
      <c r="N21" s="11"/>
      <c r="O21" s="11"/>
      <c r="P21" s="5"/>
      <c r="Q21" s="5"/>
      <c r="R21" s="5"/>
      <c r="S21" s="5"/>
      <c r="T21" s="5"/>
    </row>
    <row r="22" spans="1:25" ht="39">
      <c r="A22" s="59">
        <v>7</v>
      </c>
      <c r="B22" s="50" t="s">
        <v>11</v>
      </c>
      <c r="C22" s="73">
        <v>4413.4</v>
      </c>
      <c r="D22" s="44">
        <v>963</v>
      </c>
      <c r="E22" s="44">
        <v>7951</v>
      </c>
      <c r="F22" s="42">
        <f t="shared" si="0"/>
        <v>8914</v>
      </c>
      <c r="G22" s="43">
        <f t="shared" si="1"/>
        <v>4500.6</v>
      </c>
      <c r="H22" s="60">
        <f t="shared" si="2"/>
        <v>1.0197580096977388</v>
      </c>
      <c r="I22" s="91" t="s">
        <v>60</v>
      </c>
      <c r="J22" s="9"/>
      <c r="K22" s="5"/>
      <c r="L22" s="11"/>
      <c r="M22" s="11"/>
      <c r="N22" s="11"/>
      <c r="O22" s="11"/>
      <c r="P22" s="5"/>
      <c r="Q22" s="5"/>
      <c r="R22" s="5"/>
      <c r="S22" s="5"/>
      <c r="T22" s="5"/>
      <c r="V22" t="s">
        <v>26</v>
      </c>
      <c r="X22">
        <v>75</v>
      </c>
      <c r="Y22">
        <v>75</v>
      </c>
    </row>
    <row r="23" spans="1:20" ht="25.5">
      <c r="A23" s="61">
        <v>81</v>
      </c>
      <c r="B23" s="47" t="s">
        <v>48</v>
      </c>
      <c r="C23" s="71">
        <v>4508.5</v>
      </c>
      <c r="D23" s="48">
        <f>3384-12</f>
        <v>3372</v>
      </c>
      <c r="E23" s="48">
        <v>4342</v>
      </c>
      <c r="F23" s="45">
        <f t="shared" si="0"/>
        <v>7714</v>
      </c>
      <c r="G23" s="18">
        <f t="shared" si="1"/>
        <v>3205.5</v>
      </c>
      <c r="H23" s="57">
        <f t="shared" si="2"/>
        <v>0.7109903515581679</v>
      </c>
      <c r="I23" s="91" t="s">
        <v>66</v>
      </c>
      <c r="J23" s="9"/>
      <c r="K23" s="5"/>
      <c r="L23" s="11"/>
      <c r="M23" s="11"/>
      <c r="N23" s="11"/>
      <c r="O23" s="11"/>
      <c r="P23" s="5"/>
      <c r="Q23" s="5"/>
      <c r="R23" s="5"/>
      <c r="S23" s="5"/>
      <c r="T23" s="5"/>
    </row>
    <row r="24" spans="1:20" ht="25.5">
      <c r="A24" s="61">
        <v>82</v>
      </c>
      <c r="B24" s="47" t="s">
        <v>49</v>
      </c>
      <c r="C24" s="71">
        <v>4884.5</v>
      </c>
      <c r="D24" s="48">
        <f>5265-15</f>
        <v>5250</v>
      </c>
      <c r="E24" s="48">
        <f>5949-1</f>
        <v>5948</v>
      </c>
      <c r="F24" s="45">
        <f t="shared" si="0"/>
        <v>11198</v>
      </c>
      <c r="G24" s="18">
        <f t="shared" si="1"/>
        <v>6313.5</v>
      </c>
      <c r="H24" s="57">
        <f t="shared" si="2"/>
        <v>1.2925580919234312</v>
      </c>
      <c r="I24" s="91" t="s">
        <v>67</v>
      </c>
      <c r="J24" s="9"/>
      <c r="K24" s="5"/>
      <c r="L24" s="11"/>
      <c r="M24" s="11"/>
      <c r="N24" s="11"/>
      <c r="O24" s="11"/>
      <c r="P24" s="5"/>
      <c r="Q24" s="5"/>
      <c r="R24" s="5"/>
      <c r="S24" s="5"/>
      <c r="T24" s="5"/>
    </row>
    <row r="25" spans="1:20" ht="12.75">
      <c r="A25" s="61">
        <v>84</v>
      </c>
      <c r="B25" s="47" t="s">
        <v>50</v>
      </c>
      <c r="C25" s="71">
        <v>470</v>
      </c>
      <c r="D25" s="48">
        <v>470</v>
      </c>
      <c r="E25" s="48">
        <v>0</v>
      </c>
      <c r="F25" s="45">
        <f t="shared" si="0"/>
        <v>470</v>
      </c>
      <c r="G25" s="18">
        <f t="shared" si="1"/>
        <v>0</v>
      </c>
      <c r="H25" s="57">
        <f t="shared" si="2"/>
        <v>0</v>
      </c>
      <c r="I25" s="91"/>
      <c r="J25" s="9"/>
      <c r="K25" s="5"/>
      <c r="L25" s="11"/>
      <c r="M25" s="11"/>
      <c r="N25" s="11"/>
      <c r="O25" s="11"/>
      <c r="P25" s="5"/>
      <c r="Q25" s="5"/>
      <c r="R25" s="5"/>
      <c r="S25" s="5"/>
      <c r="T25" s="5"/>
    </row>
    <row r="26" spans="1:20" ht="12.75">
      <c r="A26" s="61">
        <v>85</v>
      </c>
      <c r="B26" s="47" t="s">
        <v>51</v>
      </c>
      <c r="C26" s="72">
        <v>1189</v>
      </c>
      <c r="D26" s="49">
        <v>0</v>
      </c>
      <c r="E26" s="49">
        <v>765</v>
      </c>
      <c r="F26" s="46">
        <f t="shared" si="0"/>
        <v>765</v>
      </c>
      <c r="G26" s="19">
        <f t="shared" si="1"/>
        <v>-424</v>
      </c>
      <c r="H26" s="58">
        <f t="shared" si="2"/>
        <v>-0.3566021867115223</v>
      </c>
      <c r="I26" s="91" t="s">
        <v>55</v>
      </c>
      <c r="J26" s="9"/>
      <c r="K26" s="5"/>
      <c r="L26" s="11"/>
      <c r="M26" s="11"/>
      <c r="N26" s="11"/>
      <c r="O26" s="11"/>
      <c r="P26" s="5"/>
      <c r="Q26" s="5"/>
      <c r="R26" s="5"/>
      <c r="S26" s="5"/>
      <c r="T26" s="5"/>
    </row>
    <row r="27" spans="1:20" ht="15">
      <c r="A27" s="59">
        <v>8</v>
      </c>
      <c r="B27" s="50" t="s">
        <v>12</v>
      </c>
      <c r="C27" s="73">
        <f>SUM(C23:C26)</f>
        <v>11052</v>
      </c>
      <c r="D27" s="44">
        <f>SUM(D23:D26)</f>
        <v>9092</v>
      </c>
      <c r="E27" s="44">
        <f>SUM(E23:E26)</f>
        <v>11055</v>
      </c>
      <c r="F27" s="42">
        <f>SUM(F23:F26)</f>
        <v>20147</v>
      </c>
      <c r="G27" s="43">
        <f t="shared" si="1"/>
        <v>9095</v>
      </c>
      <c r="H27" s="60">
        <f t="shared" si="2"/>
        <v>0.8229279768367717</v>
      </c>
      <c r="I27" s="91"/>
      <c r="J27" s="9"/>
      <c r="K27" s="5"/>
      <c r="L27" s="11"/>
      <c r="M27" s="11"/>
      <c r="N27" s="11"/>
      <c r="O27" s="11"/>
      <c r="P27" s="5"/>
      <c r="Q27" s="5"/>
      <c r="R27" s="5"/>
      <c r="S27" s="5"/>
      <c r="T27" s="5"/>
    </row>
    <row r="28" spans="1:20" ht="3.75" customHeight="1">
      <c r="A28" s="62"/>
      <c r="B28" s="14"/>
      <c r="C28" s="74"/>
      <c r="D28" s="29"/>
      <c r="E28" s="29"/>
      <c r="F28" s="22"/>
      <c r="G28" s="18"/>
      <c r="H28" s="57"/>
      <c r="I28" s="91"/>
      <c r="J28" s="9"/>
      <c r="K28" s="5"/>
      <c r="L28" s="11"/>
      <c r="M28" s="11"/>
      <c r="N28" s="11"/>
      <c r="O28" s="11"/>
      <c r="P28" s="5"/>
      <c r="Q28" s="5"/>
      <c r="R28" s="5"/>
      <c r="S28" s="5"/>
      <c r="T28" s="5"/>
    </row>
    <row r="29" spans="1:20" ht="25.5">
      <c r="A29" s="63" t="s">
        <v>2</v>
      </c>
      <c r="B29" s="14"/>
      <c r="C29" s="75">
        <v>1577.4</v>
      </c>
      <c r="D29" s="30">
        <v>1420</v>
      </c>
      <c r="E29" s="32">
        <v>1453.78</v>
      </c>
      <c r="F29" s="23">
        <f t="shared" si="0"/>
        <v>2873.7799999999997</v>
      </c>
      <c r="G29" s="18">
        <f t="shared" si="1"/>
        <v>1296.3799999999997</v>
      </c>
      <c r="H29" s="57">
        <f t="shared" si="2"/>
        <v>0.8218460758209709</v>
      </c>
      <c r="I29" s="91" t="s">
        <v>68</v>
      </c>
      <c r="J29" s="9"/>
      <c r="K29" s="5"/>
      <c r="M29" s="5"/>
      <c r="N29" s="5"/>
      <c r="O29" s="5"/>
      <c r="P29" s="5"/>
      <c r="Q29" s="5"/>
      <c r="R29" s="5"/>
      <c r="S29" s="5"/>
      <c r="T29" s="5"/>
    </row>
    <row r="30" spans="1:20" ht="6.75" customHeight="1" hidden="1">
      <c r="A30" s="63"/>
      <c r="B30" s="14"/>
      <c r="C30" s="74"/>
      <c r="D30" s="31"/>
      <c r="E30" s="31"/>
      <c r="F30" s="22"/>
      <c r="G30" s="18"/>
      <c r="H30" s="18"/>
      <c r="I30" s="93"/>
      <c r="J30" s="8"/>
      <c r="K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63" t="s">
        <v>5</v>
      </c>
      <c r="B31" s="14"/>
      <c r="C31" s="74">
        <f>SUM(C29,C27,C16:C22)</f>
        <v>79521.31999999999</v>
      </c>
      <c r="D31" s="33">
        <f>SUM(D29,D27,D16:D22)</f>
        <v>67103.10999999999</v>
      </c>
      <c r="E31" s="33">
        <f>SUM(E29,E27,E16:E22)</f>
        <v>50853.78</v>
      </c>
      <c r="F31" s="22">
        <f>SUM(F29,F27,F16:F22)</f>
        <v>117956.89</v>
      </c>
      <c r="G31" s="19">
        <f t="shared" si="1"/>
        <v>38435.57000000001</v>
      </c>
      <c r="H31" s="57">
        <f t="shared" si="2"/>
        <v>0.4833366699647341</v>
      </c>
      <c r="I31" s="91"/>
      <c r="J31" s="9"/>
      <c r="K31" s="5"/>
      <c r="M31" s="5"/>
      <c r="N31" s="5"/>
      <c r="O31" s="5"/>
      <c r="P31" s="5"/>
      <c r="Q31" s="5"/>
      <c r="R31" s="5"/>
      <c r="S31" s="5"/>
      <c r="T31" s="5"/>
    </row>
    <row r="32" spans="1:20" ht="6" customHeight="1">
      <c r="A32" s="63"/>
      <c r="B32" s="14"/>
      <c r="C32" s="74"/>
      <c r="D32" s="31"/>
      <c r="E32" s="31"/>
      <c r="F32" s="22"/>
      <c r="G32" s="18"/>
      <c r="H32" s="18"/>
      <c r="I32" s="83"/>
      <c r="J32" s="8"/>
      <c r="K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63" t="s">
        <v>3</v>
      </c>
      <c r="B33" s="14"/>
      <c r="C33" s="74">
        <v>12804</v>
      </c>
      <c r="D33" s="33"/>
      <c r="E33" s="33">
        <v>14380</v>
      </c>
      <c r="F33" s="22">
        <f>+E33</f>
        <v>14380</v>
      </c>
      <c r="G33" s="18"/>
      <c r="H33" s="18"/>
      <c r="I33" s="83"/>
      <c r="J33" s="8"/>
      <c r="K33" s="1"/>
      <c r="M33" s="1"/>
      <c r="N33" s="1"/>
      <c r="O33" s="1"/>
      <c r="P33" s="1"/>
      <c r="Q33" s="1"/>
      <c r="R33" s="1"/>
      <c r="S33" s="1"/>
      <c r="T33" s="1"/>
    </row>
    <row r="34" spans="1:20" ht="12" customHeight="1">
      <c r="A34" s="63"/>
      <c r="B34" s="14"/>
      <c r="C34" s="76">
        <v>0.25</v>
      </c>
      <c r="D34" s="34"/>
      <c r="E34" s="51">
        <f>+E33/E31</f>
        <v>0.282771506857504</v>
      </c>
      <c r="F34" s="22"/>
      <c r="G34" s="18"/>
      <c r="H34" s="18"/>
      <c r="I34" s="83"/>
      <c r="J34" s="8"/>
      <c r="K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53" t="s">
        <v>13</v>
      </c>
      <c r="B35" s="14"/>
      <c r="C35" s="75">
        <v>75</v>
      </c>
      <c r="D35" s="32">
        <v>75</v>
      </c>
      <c r="E35" s="32"/>
      <c r="F35" s="23">
        <v>75</v>
      </c>
      <c r="G35" s="19"/>
      <c r="H35" s="19"/>
      <c r="I35" s="84"/>
      <c r="J35" s="10"/>
      <c r="K35" s="2"/>
      <c r="M35" s="2"/>
      <c r="N35" s="2"/>
      <c r="O35" s="2"/>
      <c r="P35" s="2"/>
      <c r="Q35" s="2"/>
      <c r="R35" s="2"/>
      <c r="S35" s="2"/>
      <c r="T35" s="2"/>
    </row>
    <row r="36" spans="1:20" ht="8.25" customHeight="1" hidden="1">
      <c r="A36" s="53"/>
      <c r="B36" s="14"/>
      <c r="C36" s="70"/>
      <c r="D36" s="31"/>
      <c r="E36" s="31"/>
      <c r="F36" s="22"/>
      <c r="G36" s="18"/>
      <c r="H36" s="18"/>
      <c r="I36" s="83"/>
      <c r="J36" s="8"/>
      <c r="K36" s="1"/>
      <c r="M36" s="1"/>
      <c r="N36" s="1"/>
      <c r="O36" s="1"/>
      <c r="P36" s="1"/>
      <c r="Q36" s="1"/>
      <c r="R36" s="1"/>
      <c r="S36" s="1"/>
      <c r="T36" s="1"/>
    </row>
    <row r="37" spans="1:20" ht="13.5" thickBot="1">
      <c r="A37" s="63" t="s">
        <v>4</v>
      </c>
      <c r="B37" s="14"/>
      <c r="C37" s="77">
        <f>SUM(C31:C35)</f>
        <v>92400.56999999999</v>
      </c>
      <c r="D37" s="31">
        <f>SUM(D31:D35)</f>
        <v>67178.10999999999</v>
      </c>
      <c r="E37" s="31">
        <f>SUM(E31:E35)</f>
        <v>65234.062771506855</v>
      </c>
      <c r="F37" s="24">
        <f>SUM(F31:F35)</f>
        <v>132411.89</v>
      </c>
      <c r="G37" s="18">
        <f>+F37-C37</f>
        <v>40011.32000000002</v>
      </c>
      <c r="H37" s="64">
        <f>+G37/C37</f>
        <v>0.4330202724939903</v>
      </c>
      <c r="I37" s="85"/>
      <c r="J37" s="9"/>
      <c r="K37" s="5"/>
      <c r="M37" s="5"/>
      <c r="N37" s="5"/>
      <c r="O37" s="5"/>
      <c r="P37" s="5"/>
      <c r="Q37" s="5"/>
      <c r="R37" s="5"/>
      <c r="S37" s="5"/>
      <c r="T37" s="5"/>
    </row>
    <row r="38" spans="1:20" ht="3.75" customHeight="1">
      <c r="A38" s="14"/>
      <c r="B38" s="14"/>
      <c r="C38" s="65"/>
      <c r="D38" s="31"/>
      <c r="E38" s="31"/>
      <c r="F38" s="65"/>
      <c r="G38" s="18"/>
      <c r="H38" s="18"/>
      <c r="I38" s="86"/>
      <c r="J38" s="8"/>
      <c r="K38" s="1"/>
      <c r="M38" s="1"/>
      <c r="N38" s="1"/>
      <c r="O38" s="1"/>
      <c r="P38" s="1"/>
      <c r="Q38" s="1"/>
      <c r="R38" s="1"/>
      <c r="S38" s="1"/>
      <c r="T38" s="1"/>
    </row>
    <row r="39" spans="1:9" ht="3.75" customHeight="1" thickBot="1">
      <c r="A39" s="14"/>
      <c r="B39" s="14"/>
      <c r="C39" s="14"/>
      <c r="D39" s="27"/>
      <c r="E39" s="27"/>
      <c r="F39" s="14"/>
      <c r="G39" s="15"/>
      <c r="H39" s="14"/>
      <c r="I39" s="81"/>
    </row>
    <row r="40" spans="1:9" ht="15">
      <c r="A40" s="14"/>
      <c r="B40" s="35" t="s">
        <v>32</v>
      </c>
      <c r="C40" s="78">
        <v>39872</v>
      </c>
      <c r="D40" s="36"/>
      <c r="E40" s="36"/>
      <c r="F40" s="38">
        <v>40574</v>
      </c>
      <c r="G40" s="37" t="s">
        <v>38</v>
      </c>
      <c r="H40" s="14"/>
      <c r="I40" s="81"/>
    </row>
    <row r="41" spans="1:9" ht="15">
      <c r="A41" s="14"/>
      <c r="B41" s="35" t="s">
        <v>33</v>
      </c>
      <c r="C41" s="79">
        <v>40025</v>
      </c>
      <c r="D41" s="36"/>
      <c r="E41" s="36"/>
      <c r="F41" s="39">
        <v>40908</v>
      </c>
      <c r="G41" s="37" t="s">
        <v>37</v>
      </c>
      <c r="H41" s="14"/>
      <c r="I41" s="81"/>
    </row>
    <row r="42" spans="1:9" ht="15.75" thickBot="1">
      <c r="A42" s="14"/>
      <c r="B42" s="35" t="s">
        <v>34</v>
      </c>
      <c r="C42" s="80" t="s">
        <v>35</v>
      </c>
      <c r="D42" s="66"/>
      <c r="E42" s="66"/>
      <c r="F42" s="40" t="s">
        <v>36</v>
      </c>
      <c r="G42" s="67"/>
      <c r="H42" s="14"/>
      <c r="I42" s="81"/>
    </row>
    <row r="43" spans="1:9" ht="14.25">
      <c r="A43" s="14"/>
      <c r="B43" s="68"/>
      <c r="C43" s="68"/>
      <c r="D43" s="66"/>
      <c r="E43" s="66"/>
      <c r="F43" s="68"/>
      <c r="G43" s="67"/>
      <c r="H43" s="14"/>
      <c r="I43" s="81"/>
    </row>
    <row r="44" spans="1:9" ht="12.75">
      <c r="A44" s="14"/>
      <c r="B44" s="14"/>
      <c r="C44" s="14"/>
      <c r="D44" s="27"/>
      <c r="E44" s="27"/>
      <c r="F44" s="14"/>
      <c r="G44" s="15"/>
      <c r="H44" s="14"/>
      <c r="I44" s="81"/>
    </row>
  </sheetData>
  <printOptions gridLines="1"/>
  <pageMargins left="0.24" right="0.17" top="0.46" bottom="0.5" header="0.5" footer="0.22"/>
  <pageSetup fitToHeight="1" fitToWidth="1" horizontalDpi="600" verticalDpi="600" orientation="landscape" scale="80" r:id="rId1"/>
  <headerFooter alignWithMargins="0">
    <oddFooter>&amp;R&amp;F  &amp;A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cp:lastPrinted>2007-08-15T17:17:55Z</cp:lastPrinted>
  <dcterms:created xsi:type="dcterms:W3CDTF">2007-05-29T16:50:49Z</dcterms:created>
  <dcterms:modified xsi:type="dcterms:W3CDTF">2007-08-15T17:18:05Z</dcterms:modified>
  <cp:category/>
  <cp:version/>
  <cp:contentType/>
  <cp:contentStatus/>
</cp:coreProperties>
</file>