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170" windowHeight="12345" activeTab="1"/>
  </bookViews>
  <sheets>
    <sheet name="Sheet1" sheetId="1" r:id="rId1"/>
    <sheet name="P3" sheetId="2" r:id="rId2"/>
  </sheets>
  <definedNames>
    <definedName name="_xlnm.Print_Area" localSheetId="1">'P3'!$D$70:$N$95,'P3'!$D$3:$N$68</definedName>
    <definedName name="_xlnm.Print_Titles" localSheetId="1">'P3'!$1:$2</definedName>
  </definedNames>
  <calcPr fullCalcOnLoad="1"/>
</workbook>
</file>

<file path=xl/sharedStrings.xml><?xml version="1.0" encoding="utf-8"?>
<sst xmlns="http://schemas.openxmlformats.org/spreadsheetml/2006/main" count="389" uniqueCount="112">
  <si>
    <t xml:space="preserve">Job: 1204 - VV Sys Procurements (nonVVSA)-DUDEK </t>
  </si>
  <si>
    <t xml:space="preserve">Job: 1250 - Vacuum Vessel Fabrication**CLOSED** </t>
  </si>
  <si>
    <t xml:space="preserve">Job: 1361 - TF Fabrication-KALISH               </t>
  </si>
  <si>
    <t xml:space="preserve">Job: 1302 - PF  Design -KALISH                  </t>
  </si>
  <si>
    <t xml:space="preserve">Job: 1352 - PF Coil Procurement-KALISH          </t>
  </si>
  <si>
    <t xml:space="preserve">Job: 1353 - CS Structure Procurement-DAHLGREN   </t>
  </si>
  <si>
    <t>Job: 1354 - Trim Coil Design &amp;Procurement-KALISH</t>
  </si>
  <si>
    <t>Job: 1355 - WBS 13 I&amp;C Proc and Coil Assy-KALISH</t>
  </si>
  <si>
    <t>Job: 1404 - MCWF R&amp;D 1st Prod</t>
  </si>
  <si>
    <t xml:space="preserve">Job: 1416 - Mod Coil Type AB Fnl Dsn-WILLIAMSON </t>
  </si>
  <si>
    <t xml:space="preserve">Job: 1408 - MC Winding Supplies-CHRZANOWSKI     </t>
  </si>
  <si>
    <t xml:space="preserve">Job: 1411 - MCWF Fabr. S005242-HEITZENROEDER    </t>
  </si>
  <si>
    <t xml:space="preserve">Job: 1451 - Mod Coil Winding-CHRZANOWSKI        </t>
  </si>
  <si>
    <t>Job: 1459 - Mod Coil Fabr.Punch List-CHRZANOWSKI</t>
  </si>
  <si>
    <t>Job: 1421 - Mod Coil Interface Design-WILLIAMSON</t>
  </si>
  <si>
    <t xml:space="preserve">Job: 1431 - Mod. Coil Interface Hardware-DUDEK  </t>
  </si>
  <si>
    <t xml:space="preserve">Job: 1702 - Base Support Struct Design-DAHLGREN </t>
  </si>
  <si>
    <t xml:space="preserve">Job: 1752 - Base Support Proc-DAHLGREN          </t>
  </si>
  <si>
    <t xml:space="preserve">Job: 1701 - Cryostat Design-GETTLEFINGER        </t>
  </si>
  <si>
    <t xml:space="preserve">Job: 1751 - Cryostat Procurement-GETTLEFINGER   </t>
  </si>
  <si>
    <t xml:space="preserve">Job: 1803/1805- FPA Tooling/Constr-BROWN/DUDEK  </t>
  </si>
  <si>
    <t>Job: 1806 - FP Assembly specs</t>
  </si>
  <si>
    <t xml:space="preserve">Job: 1802 - FP Assy Oversight&amp;Support-VIOLA     </t>
  </si>
  <si>
    <t>Job:1810-Field Period Assy -Station 1 2 3  VIOLA</t>
  </si>
  <si>
    <t xml:space="preserve">Job: 1501 - Coil Structures  Design-DAHLGREN    </t>
  </si>
  <si>
    <t xml:space="preserve">Job: 1550 - Coil Struct. Procurement -DAHLGREN  </t>
  </si>
  <si>
    <t xml:space="preserve">Job: 1601 - Coil Services  Design-GORANSON      </t>
  </si>
  <si>
    <t>Job: 1815 - Field Period Assy</t>
  </si>
  <si>
    <t xml:space="preserve">Job: 1901 - Stellarator Core Mngtt&amp;Integr-COLE  </t>
  </si>
  <si>
    <t xml:space="preserve">Job: 2101 - Fueling Systems-BLANCHARD           </t>
  </si>
  <si>
    <t xml:space="preserve">Job: 2201 - Vacuum Pumping Systems-BLANCHARD    </t>
  </si>
  <si>
    <t xml:space="preserve">Job: 3101 - Magnetic Diagnostics-STRATTON       </t>
  </si>
  <si>
    <t xml:space="preserve">Job: 3601 - Edge Divertor Diagnostics-STRATTON  </t>
  </si>
  <si>
    <t xml:space="preserve">Job: 3801 - Electron Beam Mapping-STRATTON      </t>
  </si>
  <si>
    <t>Job: 3901 - Diagnostics sys Integration-STRATTON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</si>
  <si>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</si>
  <si>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</si>
  <si>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</si>
  <si>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</si>
  <si>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>Job: 5101 - Network and Fiber</t>
  </si>
  <si>
    <t xml:space="preserve">Job: 5201 - I&amp;C Systems-SICHTA                  </t>
  </si>
  <si>
    <t xml:space="preserve">Job: 5301 - Data Acquisition-SICHTA             </t>
  </si>
  <si>
    <t>Job: 5401 - Facility Timing &amp;</t>
  </si>
  <si>
    <t>Job: 5501 - Real Time Control</t>
  </si>
  <si>
    <t>Job: 5601 - Central Safety &amp;Interlock Sys-SICHTA</t>
  </si>
  <si>
    <t>Job: 5801 - Central I&amp;C Integr&amp; Oversight-SICHTA</t>
  </si>
  <si>
    <t xml:space="preserve">Job: 6101 - Water Systems-DUDEK                 </t>
  </si>
  <si>
    <t xml:space="preserve">Job: 6201 - Cryogenic Syst-GETTELFINGER         </t>
  </si>
  <si>
    <t xml:space="preserve">Job: 6301 - Utility Systems-DUDEK               </t>
  </si>
  <si>
    <t>Job: 6401 - PFC/VV Htng/Cooling(bakeout)- KALISH</t>
  </si>
  <si>
    <t>Job: 7301 - Platform Design &amp;</t>
  </si>
  <si>
    <t xml:space="preserve">Job: 7401 - TC Prep &amp; Mach Assy Planning-PERRY  </t>
  </si>
  <si>
    <t xml:space="preserve">Job: 7501 - Construction Support Crew-PERRY     </t>
  </si>
  <si>
    <t xml:space="preserve">Job: 7503 - Machine Assembly (station 6)-PERRY  </t>
  </si>
  <si>
    <t xml:space="preserve">Job: 7601 - Tooling Design &amp; Fabrication-PERRY  </t>
  </si>
  <si>
    <t>Job: 8101 - Project Management &amp; Control-NEILSON</t>
  </si>
  <si>
    <t xml:space="preserve">Job: 8102 - NCSX MIE Management ORNL-LYON       </t>
  </si>
  <si>
    <t>Job: 8202 - Engr Mgmt &amp; Sys Eng Support-REIERSEN</t>
  </si>
  <si>
    <t xml:space="preserve">Job: 8203 - Design Integration-BROWN            </t>
  </si>
  <si>
    <t xml:space="preserve">Job: 8204 - Systems Analysis-BROOKS             </t>
  </si>
  <si>
    <t>Job: 8205 - Dimensional Control Coordin-REIERSEN</t>
  </si>
  <si>
    <t xml:space="preserve">Job: 8210 - FY07 Rebaseling tasks               </t>
  </si>
  <si>
    <t>Job: 8215 Plant Design</t>
  </si>
  <si>
    <t xml:space="preserve">Job: 8501 - Integrated Systems Testing-GENTILE  </t>
  </si>
  <si>
    <t xml:space="preserve">Job: 8998 - Allocations-STRYKOWSKY              </t>
  </si>
  <si>
    <t>TOTAL</t>
  </si>
  <si>
    <t>FY2003</t>
  </si>
  <si>
    <t>FY2004</t>
  </si>
  <si>
    <t>FY2005</t>
  </si>
  <si>
    <t>FY2006</t>
  </si>
  <si>
    <t>FY2007</t>
  </si>
  <si>
    <t>FY2008</t>
  </si>
  <si>
    <t>FY2009</t>
  </si>
  <si>
    <t>FY2010</t>
  </si>
  <si>
    <t>FY2011</t>
  </si>
  <si>
    <t>Contingency =</t>
  </si>
  <si>
    <t>Gruber range =</t>
  </si>
  <si>
    <t>9%-17%</t>
  </si>
  <si>
    <t>EAC =</t>
  </si>
  <si>
    <t>Funding =</t>
  </si>
  <si>
    <t>Actual Cost (through April 30th)=</t>
  </si>
  <si>
    <t>ETC (from May1st 2007)=</t>
  </si>
  <si>
    <t>NCSX Proposed Cost Estimate</t>
  </si>
  <si>
    <t>PPPL</t>
  </si>
  <si>
    <t>ORNL</t>
  </si>
  <si>
    <t>Plan=</t>
  </si>
  <si>
    <t>Funding=</t>
  </si>
  <si>
    <t>Plan with all contingency =</t>
  </si>
  <si>
    <t>Planned Finish =</t>
  </si>
  <si>
    <t>Schedule Contingency =</t>
  </si>
  <si>
    <t>11 mos.</t>
  </si>
  <si>
    <t>CD-4=</t>
  </si>
  <si>
    <t>Jan 2012</t>
  </si>
  <si>
    <t>Feb 2011</t>
  </si>
  <si>
    <t>months</t>
  </si>
  <si>
    <t xml:space="preserve">Job: 1429 - MC Interface R&amp;D-GETTELFINGER       </t>
  </si>
  <si>
    <t xml:space="preserve">Job: 8205 - Dimensional Control Coordin-ELLIS   </t>
  </si>
  <si>
    <t>MIE Funding =</t>
  </si>
  <si>
    <t>TOTAL PROGRAM FUNDING =</t>
  </si>
  <si>
    <t>Research Funding =</t>
  </si>
  <si>
    <t>Probabilistic  range =</t>
  </si>
  <si>
    <t>Funding*=</t>
  </si>
  <si>
    <t>* = includes FY06 carryover plus Sept2007 fin plan change request</t>
  </si>
  <si>
    <t>a</t>
  </si>
  <si>
    <t>BCWS =</t>
  </si>
  <si>
    <t>Contingency</t>
  </si>
  <si>
    <t>EAC</t>
  </si>
  <si>
    <t>Funding (BA)</t>
  </si>
  <si>
    <t>10%-19%</t>
  </si>
  <si>
    <t>16%-23%</t>
  </si>
  <si>
    <t>33%-40%</t>
  </si>
  <si>
    <t>132%-183%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</si>
</sst>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  <numFmt numFmtId="167" formatCode="0.0%"/>
    <numFmt numFmtId="168" formatCode="#,##0.0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m/d/yy;@"/>
    <numFmt numFmtId="173" formatCode="&quot;$&quot;#,##0.0_);[Red]\(&quot;$&quot;#,##0.0\)"/>
    <numFmt numFmtId="174" formatCode="&quot;$&quot;#,##0.000"/>
  </numFmts>
  <fonts count="2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b/>
      <i/>
      <sz val="14"/>
      <name val="Arial"/>
      <family val="2"/>
    </font>
    <font>
      <i/>
      <sz val="11"/>
      <name val="Arial"/>
      <family val="2"/>
    </font>
    <font>
      <b/>
      <u val="single"/>
      <sz val="20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0"/>
    </font>
    <font>
      <b/>
      <i/>
      <sz val="12"/>
      <name val="Arial"/>
      <family val="2"/>
    </font>
    <font>
      <b/>
      <i/>
      <u val="single"/>
      <sz val="11"/>
      <name val="Arial"/>
      <family val="2"/>
    </font>
    <font>
      <i/>
      <sz val="8"/>
      <name val="Arial"/>
      <family val="0"/>
    </font>
    <font>
      <b/>
      <i/>
      <sz val="8"/>
      <name val="Arial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5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166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right"/>
    </xf>
    <xf numFmtId="166" fontId="8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66" fontId="3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166" fontId="13" fillId="2" borderId="0" xfId="0" applyNumberFormat="1" applyFont="1" applyFill="1" applyBorder="1" applyAlignment="1">
      <alignment/>
    </xf>
    <xf numFmtId="166" fontId="2" fillId="2" borderId="0" xfId="0" applyNumberFormat="1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166" fontId="0" fillId="2" borderId="5" xfId="0" applyNumberFormat="1" applyFill="1" applyBorder="1" applyAlignment="1">
      <alignment/>
    </xf>
    <xf numFmtId="0" fontId="7" fillId="2" borderId="4" xfId="0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/>
    </xf>
    <xf numFmtId="0" fontId="2" fillId="2" borderId="6" xfId="0" applyFont="1" applyFill="1" applyBorder="1" applyAlignment="1">
      <alignment horizontal="right"/>
    </xf>
    <xf numFmtId="166" fontId="9" fillId="2" borderId="7" xfId="0" applyNumberFormat="1" applyFont="1" applyFill="1" applyBorder="1" applyAlignment="1">
      <alignment/>
    </xf>
    <xf numFmtId="166" fontId="4" fillId="2" borderId="7" xfId="0" applyNumberFormat="1" applyFont="1" applyFill="1" applyBorder="1" applyAlignment="1">
      <alignment/>
    </xf>
    <xf numFmtId="166" fontId="2" fillId="2" borderId="7" xfId="0" applyNumberFormat="1" applyFont="1" applyFill="1" applyBorder="1" applyAlignment="1">
      <alignment/>
    </xf>
    <xf numFmtId="166" fontId="0" fillId="2" borderId="7" xfId="0" applyNumberFormat="1" applyFill="1" applyBorder="1" applyAlignment="1">
      <alignment/>
    </xf>
    <xf numFmtId="166" fontId="0" fillId="2" borderId="8" xfId="0" applyNumberForma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166" fontId="7" fillId="3" borderId="2" xfId="0" applyNumberFormat="1" applyFont="1" applyFill="1" applyBorder="1" applyAlignment="1">
      <alignment/>
    </xf>
    <xf numFmtId="166" fontId="3" fillId="3" borderId="2" xfId="0" applyNumberFormat="1" applyFont="1" applyFill="1" applyBorder="1" applyAlignment="1">
      <alignment/>
    </xf>
    <xf numFmtId="166" fontId="3" fillId="3" borderId="3" xfId="0" applyNumberFormat="1" applyFont="1" applyFill="1" applyBorder="1" applyAlignment="1">
      <alignment/>
    </xf>
    <xf numFmtId="0" fontId="0" fillId="3" borderId="4" xfId="0" applyFill="1" applyBorder="1" applyAlignment="1">
      <alignment/>
    </xf>
    <xf numFmtId="166" fontId="5" fillId="3" borderId="0" xfId="0" applyNumberFormat="1" applyFont="1" applyFill="1" applyBorder="1" applyAlignment="1">
      <alignment/>
    </xf>
    <xf numFmtId="166" fontId="0" fillId="3" borderId="0" xfId="0" applyNumberFormat="1" applyFill="1" applyBorder="1" applyAlignment="1">
      <alignment/>
    </xf>
    <xf numFmtId="166" fontId="0" fillId="3" borderId="5" xfId="0" applyNumberFormat="1" applyFill="1" applyBorder="1" applyAlignment="1">
      <alignment/>
    </xf>
    <xf numFmtId="0" fontId="3" fillId="3" borderId="4" xfId="0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/>
    </xf>
    <xf numFmtId="167" fontId="9" fillId="3" borderId="0" xfId="19" applyNumberFormat="1" applyFont="1" applyFill="1" applyBorder="1" applyAlignment="1">
      <alignment/>
    </xf>
    <xf numFmtId="166" fontId="3" fillId="3" borderId="0" xfId="0" applyNumberFormat="1" applyFont="1" applyFill="1" applyBorder="1" applyAlignment="1">
      <alignment/>
    </xf>
    <xf numFmtId="166" fontId="3" fillId="3" borderId="5" xfId="0" applyNumberFormat="1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9" fontId="10" fillId="3" borderId="0" xfId="19" applyFont="1" applyFill="1" applyBorder="1" applyAlignment="1">
      <alignment/>
    </xf>
    <xf numFmtId="9" fontId="10" fillId="3" borderId="5" xfId="19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right"/>
    </xf>
    <xf numFmtId="0" fontId="0" fillId="3" borderId="5" xfId="0" applyFill="1" applyBorder="1" applyAlignment="1">
      <alignment/>
    </xf>
    <xf numFmtId="0" fontId="8" fillId="3" borderId="4" xfId="0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/>
    </xf>
    <xf numFmtId="166" fontId="12" fillId="3" borderId="0" xfId="0" applyNumberFormat="1" applyFont="1" applyFill="1" applyBorder="1" applyAlignment="1">
      <alignment/>
    </xf>
    <xf numFmtId="0" fontId="0" fillId="3" borderId="0" xfId="0" applyFill="1" applyBorder="1" applyAlignment="1">
      <alignment/>
    </xf>
    <xf numFmtId="0" fontId="4" fillId="3" borderId="6" xfId="0" applyFont="1" applyFill="1" applyBorder="1" applyAlignment="1">
      <alignment horizontal="right"/>
    </xf>
    <xf numFmtId="166" fontId="9" fillId="3" borderId="7" xfId="0" applyNumberFormat="1" applyFont="1" applyFill="1" applyBorder="1" applyAlignment="1">
      <alignment/>
    </xf>
    <xf numFmtId="166" fontId="4" fillId="3" borderId="7" xfId="0" applyNumberFormat="1" applyFont="1" applyFill="1" applyBorder="1" applyAlignment="1">
      <alignment/>
    </xf>
    <xf numFmtId="166" fontId="4" fillId="3" borderId="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4" fillId="0" borderId="0" xfId="0" applyFont="1" applyAlignment="1">
      <alignment horizontal="right"/>
    </xf>
    <xf numFmtId="17" fontId="14" fillId="0" borderId="0" xfId="0" applyNumberFormat="1" applyFont="1" applyAlignment="1" quotePrefix="1">
      <alignment/>
    </xf>
    <xf numFmtId="166" fontId="14" fillId="0" borderId="0" xfId="0" applyNumberFormat="1" applyFont="1" applyAlignment="1">
      <alignment horizontal="right"/>
    </xf>
    <xf numFmtId="166" fontId="14" fillId="0" borderId="0" xfId="0" applyNumberFormat="1" applyFont="1" applyAlignment="1" quotePrefix="1">
      <alignment/>
    </xf>
    <xf numFmtId="166" fontId="6" fillId="0" borderId="0" xfId="0" applyNumberFormat="1" applyFont="1" applyAlignment="1">
      <alignment/>
    </xf>
    <xf numFmtId="0" fontId="14" fillId="0" borderId="0" xfId="0" applyFont="1" applyAlignment="1">
      <alignment/>
    </xf>
    <xf numFmtId="0" fontId="11" fillId="4" borderId="0" xfId="0" applyFont="1" applyFill="1" applyAlignment="1">
      <alignment horizontal="centerContinuous"/>
    </xf>
    <xf numFmtId="0" fontId="0" fillId="4" borderId="0" xfId="0" applyFill="1" applyAlignment="1">
      <alignment/>
    </xf>
    <xf numFmtId="0" fontId="6" fillId="4" borderId="0" xfId="0" applyFont="1" applyFill="1" applyAlignment="1">
      <alignment/>
    </xf>
    <xf numFmtId="0" fontId="3" fillId="4" borderId="0" xfId="0" applyFont="1" applyFill="1" applyAlignment="1">
      <alignment/>
    </xf>
    <xf numFmtId="166" fontId="0" fillId="4" borderId="0" xfId="0" applyNumberFormat="1" applyFill="1" applyAlignment="1">
      <alignment/>
    </xf>
    <xf numFmtId="166" fontId="5" fillId="4" borderId="0" xfId="0" applyNumberFormat="1" applyFont="1" applyFill="1" applyBorder="1" applyAlignment="1">
      <alignment/>
    </xf>
    <xf numFmtId="166" fontId="0" fillId="4" borderId="0" xfId="0" applyNumberFormat="1" applyFill="1" applyBorder="1" applyAlignment="1">
      <alignment/>
    </xf>
    <xf numFmtId="0" fontId="3" fillId="4" borderId="1" xfId="0" applyFont="1" applyFill="1" applyBorder="1" applyAlignment="1">
      <alignment horizontal="right"/>
    </xf>
    <xf numFmtId="166" fontId="7" fillId="4" borderId="2" xfId="0" applyNumberFormat="1" applyFont="1" applyFill="1" applyBorder="1" applyAlignment="1">
      <alignment/>
    </xf>
    <xf numFmtId="166" fontId="3" fillId="4" borderId="2" xfId="0" applyNumberFormat="1" applyFont="1" applyFill="1" applyBorder="1" applyAlignment="1">
      <alignment/>
    </xf>
    <xf numFmtId="166" fontId="3" fillId="4" borderId="3" xfId="0" applyNumberFormat="1" applyFont="1" applyFill="1" applyBorder="1" applyAlignment="1">
      <alignment/>
    </xf>
    <xf numFmtId="0" fontId="0" fillId="4" borderId="4" xfId="0" applyFill="1" applyBorder="1" applyAlignment="1">
      <alignment/>
    </xf>
    <xf numFmtId="166" fontId="0" fillId="4" borderId="5" xfId="0" applyNumberFormat="1" applyFill="1" applyBorder="1" applyAlignment="1">
      <alignment/>
    </xf>
    <xf numFmtId="0" fontId="3" fillId="4" borderId="4" xfId="0" applyFont="1" applyFill="1" applyBorder="1" applyAlignment="1">
      <alignment horizontal="right"/>
    </xf>
    <xf numFmtId="166" fontId="7" fillId="4" borderId="0" xfId="0" applyNumberFormat="1" applyFont="1" applyFill="1" applyBorder="1" applyAlignment="1">
      <alignment/>
    </xf>
    <xf numFmtId="167" fontId="9" fillId="4" borderId="0" xfId="19" applyNumberFormat="1" applyFont="1" applyFill="1" applyBorder="1" applyAlignment="1">
      <alignment/>
    </xf>
    <xf numFmtId="166" fontId="3" fillId="4" borderId="0" xfId="0" applyNumberFormat="1" applyFont="1" applyFill="1" applyBorder="1" applyAlignment="1">
      <alignment/>
    </xf>
    <xf numFmtId="166" fontId="3" fillId="4" borderId="5" xfId="0" applyNumberFormat="1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9" fontId="10" fillId="4" borderId="0" xfId="19" applyFont="1" applyFill="1" applyBorder="1" applyAlignment="1">
      <alignment/>
    </xf>
    <xf numFmtId="9" fontId="10" fillId="4" borderId="5" xfId="19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right"/>
    </xf>
    <xf numFmtId="9" fontId="10" fillId="4" borderId="0" xfId="0" applyNumberFormat="1" applyFont="1" applyFill="1" applyBorder="1" applyAlignment="1">
      <alignment/>
    </xf>
    <xf numFmtId="0" fontId="0" fillId="4" borderId="5" xfId="0" applyFill="1" applyBorder="1" applyAlignment="1">
      <alignment/>
    </xf>
    <xf numFmtId="166" fontId="7" fillId="4" borderId="9" xfId="0" applyNumberFormat="1" applyFont="1" applyFill="1" applyBorder="1" applyAlignment="1">
      <alignment/>
    </xf>
    <xf numFmtId="166" fontId="12" fillId="4" borderId="9" xfId="0" applyNumberFormat="1" applyFont="1" applyFill="1" applyBorder="1" applyAlignment="1">
      <alignment/>
    </xf>
    <xf numFmtId="166" fontId="3" fillId="4" borderId="9" xfId="0" applyNumberFormat="1" applyFont="1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8" fillId="4" borderId="4" xfId="0" applyFont="1" applyFill="1" applyBorder="1" applyAlignment="1">
      <alignment horizontal="right"/>
    </xf>
    <xf numFmtId="166" fontId="8" fillId="4" borderId="0" xfId="0" applyNumberFormat="1" applyFont="1" applyFill="1" applyBorder="1" applyAlignment="1">
      <alignment/>
    </xf>
    <xf numFmtId="166" fontId="12" fillId="4" borderId="0" xfId="0" applyNumberFormat="1" applyFont="1" applyFill="1" applyBorder="1" applyAlignment="1">
      <alignment/>
    </xf>
    <xf numFmtId="0" fontId="0" fillId="4" borderId="0" xfId="0" applyFill="1" applyBorder="1" applyAlignment="1">
      <alignment/>
    </xf>
    <xf numFmtId="0" fontId="4" fillId="4" borderId="6" xfId="0" applyFont="1" applyFill="1" applyBorder="1" applyAlignment="1">
      <alignment horizontal="right"/>
    </xf>
    <xf numFmtId="166" fontId="9" fillId="4" borderId="7" xfId="0" applyNumberFormat="1" applyFont="1" applyFill="1" applyBorder="1" applyAlignment="1">
      <alignment/>
    </xf>
    <xf numFmtId="166" fontId="4" fillId="4" borderId="7" xfId="0" applyNumberFormat="1" applyFont="1" applyFill="1" applyBorder="1" applyAlignment="1">
      <alignment/>
    </xf>
    <xf numFmtId="166" fontId="4" fillId="4" borderId="8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7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 horizontal="right"/>
    </xf>
    <xf numFmtId="166" fontId="8" fillId="4" borderId="0" xfId="0" applyNumberFormat="1" applyFont="1" applyFill="1" applyBorder="1" applyAlignment="1">
      <alignment/>
    </xf>
    <xf numFmtId="0" fontId="2" fillId="4" borderId="4" xfId="0" applyFont="1" applyFill="1" applyBorder="1" applyAlignment="1">
      <alignment horizontal="right"/>
    </xf>
    <xf numFmtId="166" fontId="13" fillId="4" borderId="0" xfId="0" applyNumberFormat="1" applyFont="1" applyFill="1" applyBorder="1" applyAlignment="1">
      <alignment/>
    </xf>
    <xf numFmtId="166" fontId="2" fillId="4" borderId="0" xfId="0" applyNumberFormat="1" applyFont="1" applyFill="1" applyBorder="1" applyAlignment="1">
      <alignment/>
    </xf>
    <xf numFmtId="0" fontId="7" fillId="4" borderId="4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right"/>
    </xf>
    <xf numFmtId="166" fontId="2" fillId="4" borderId="7" xfId="0" applyNumberFormat="1" applyFont="1" applyFill="1" applyBorder="1" applyAlignment="1">
      <alignment/>
    </xf>
    <xf numFmtId="166" fontId="0" fillId="4" borderId="7" xfId="0" applyNumberFormat="1" applyFill="1" applyBorder="1" applyAlignment="1">
      <alignment/>
    </xf>
    <xf numFmtId="166" fontId="0" fillId="4" borderId="8" xfId="0" applyNumberFormat="1" applyFill="1" applyBorder="1" applyAlignment="1">
      <alignment/>
    </xf>
    <xf numFmtId="3" fontId="5" fillId="4" borderId="0" xfId="0" applyNumberFormat="1" applyFont="1" applyFill="1" applyAlignment="1">
      <alignment/>
    </xf>
    <xf numFmtId="3" fontId="0" fillId="4" borderId="0" xfId="0" applyNumberFormat="1" applyFill="1" applyAlignment="1">
      <alignment/>
    </xf>
    <xf numFmtId="0" fontId="6" fillId="4" borderId="0" xfId="0" applyFont="1" applyFill="1" applyAlignment="1">
      <alignment/>
    </xf>
    <xf numFmtId="0" fontId="14" fillId="4" borderId="0" xfId="0" applyFont="1" applyFill="1" applyAlignment="1">
      <alignment horizontal="right"/>
    </xf>
    <xf numFmtId="17" fontId="14" fillId="4" borderId="0" xfId="0" applyNumberFormat="1" applyFont="1" applyFill="1" applyAlignment="1" quotePrefix="1">
      <alignment/>
    </xf>
    <xf numFmtId="166" fontId="14" fillId="4" borderId="0" xfId="0" applyNumberFormat="1" applyFont="1" applyFill="1" applyAlignment="1">
      <alignment horizontal="right"/>
    </xf>
    <xf numFmtId="166" fontId="14" fillId="4" borderId="0" xfId="0" applyNumberFormat="1" applyFont="1" applyFill="1" applyAlignment="1" quotePrefix="1">
      <alignment/>
    </xf>
    <xf numFmtId="166" fontId="6" fillId="4" borderId="0" xfId="0" applyNumberFormat="1" applyFont="1" applyFill="1" applyAlignment="1">
      <alignment/>
    </xf>
    <xf numFmtId="0" fontId="14" fillId="4" borderId="0" xfId="0" applyFont="1" applyFill="1" applyAlignment="1">
      <alignment/>
    </xf>
    <xf numFmtId="43" fontId="0" fillId="0" borderId="0" xfId="15" applyAlignment="1">
      <alignment/>
    </xf>
    <xf numFmtId="170" fontId="5" fillId="0" borderId="0" xfId="15" applyNumberFormat="1" applyFont="1" applyAlignment="1">
      <alignment/>
    </xf>
    <xf numFmtId="170" fontId="7" fillId="3" borderId="2" xfId="15" applyNumberFormat="1" applyFont="1" applyFill="1" applyBorder="1" applyAlignment="1">
      <alignment/>
    </xf>
    <xf numFmtId="170" fontId="3" fillId="3" borderId="2" xfId="15" applyNumberFormat="1" applyFont="1" applyFill="1" applyBorder="1" applyAlignment="1">
      <alignment/>
    </xf>
    <xf numFmtId="170" fontId="3" fillId="3" borderId="3" xfId="15" applyNumberFormat="1" applyFont="1" applyFill="1" applyBorder="1" applyAlignment="1">
      <alignment/>
    </xf>
    <xf numFmtId="170" fontId="5" fillId="3" borderId="0" xfId="15" applyNumberFormat="1" applyFont="1" applyFill="1" applyBorder="1" applyAlignment="1">
      <alignment/>
    </xf>
    <xf numFmtId="170" fontId="0" fillId="3" borderId="0" xfId="15" applyNumberFormat="1" applyFill="1" applyBorder="1" applyAlignment="1">
      <alignment/>
    </xf>
    <xf numFmtId="170" fontId="0" fillId="3" borderId="5" xfId="15" applyNumberFormat="1" applyFill="1" applyBorder="1" applyAlignment="1">
      <alignment/>
    </xf>
    <xf numFmtId="170" fontId="7" fillId="3" borderId="0" xfId="15" applyNumberFormat="1" applyFont="1" applyFill="1" applyBorder="1" applyAlignment="1">
      <alignment/>
    </xf>
    <xf numFmtId="170" fontId="9" fillId="3" borderId="0" xfId="15" applyNumberFormat="1" applyFont="1" applyFill="1" applyBorder="1" applyAlignment="1">
      <alignment/>
    </xf>
    <xf numFmtId="170" fontId="3" fillId="3" borderId="0" xfId="15" applyNumberFormat="1" applyFont="1" applyFill="1" applyBorder="1" applyAlignment="1">
      <alignment/>
    </xf>
    <xf numFmtId="170" fontId="3" fillId="3" borderId="5" xfId="15" applyNumberFormat="1" applyFont="1" applyFill="1" applyBorder="1" applyAlignment="1">
      <alignment/>
    </xf>
    <xf numFmtId="170" fontId="10" fillId="3" borderId="0" xfId="15" applyNumberFormat="1" applyFont="1" applyFill="1" applyBorder="1" applyAlignment="1">
      <alignment/>
    </xf>
    <xf numFmtId="170" fontId="10" fillId="3" borderId="5" xfId="15" applyNumberFormat="1" applyFont="1" applyFill="1" applyBorder="1" applyAlignment="1">
      <alignment/>
    </xf>
    <xf numFmtId="170" fontId="12" fillId="3" borderId="0" xfId="15" applyNumberFormat="1" applyFont="1" applyFill="1" applyBorder="1" applyAlignment="1">
      <alignment/>
    </xf>
    <xf numFmtId="170" fontId="10" fillId="3" borderId="0" xfId="15" applyNumberFormat="1" applyFont="1" applyFill="1" applyBorder="1" applyAlignment="1">
      <alignment horizontal="right"/>
    </xf>
    <xf numFmtId="170" fontId="7" fillId="3" borderId="9" xfId="15" applyNumberFormat="1" applyFont="1" applyFill="1" applyBorder="1" applyAlignment="1">
      <alignment/>
    </xf>
    <xf numFmtId="170" fontId="12" fillId="3" borderId="9" xfId="15" applyNumberFormat="1" applyFont="1" applyFill="1" applyBorder="1" applyAlignment="1">
      <alignment/>
    </xf>
    <xf numFmtId="170" fontId="3" fillId="3" borderId="9" xfId="15" applyNumberFormat="1" applyFont="1" applyFill="1" applyBorder="1" applyAlignment="1">
      <alignment/>
    </xf>
    <xf numFmtId="170" fontId="0" fillId="3" borderId="9" xfId="15" applyNumberFormat="1" applyFill="1" applyBorder="1" applyAlignment="1">
      <alignment/>
    </xf>
    <xf numFmtId="170" fontId="0" fillId="3" borderId="10" xfId="15" applyNumberFormat="1" applyFill="1" applyBorder="1" applyAlignment="1">
      <alignment/>
    </xf>
    <xf numFmtId="170" fontId="8" fillId="3" borderId="0" xfId="15" applyNumberFormat="1" applyFont="1" applyFill="1" applyBorder="1" applyAlignment="1">
      <alignment/>
    </xf>
    <xf numFmtId="170" fontId="9" fillId="3" borderId="7" xfId="15" applyNumberFormat="1" applyFont="1" applyFill="1" applyBorder="1" applyAlignment="1">
      <alignment/>
    </xf>
    <xf numFmtId="170" fontId="4" fillId="3" borderId="7" xfId="15" applyNumberFormat="1" applyFont="1" applyFill="1" applyBorder="1" applyAlignment="1">
      <alignment/>
    </xf>
    <xf numFmtId="170" fontId="4" fillId="3" borderId="8" xfId="15" applyNumberFormat="1" applyFont="1" applyFill="1" applyBorder="1" applyAlignment="1">
      <alignment/>
    </xf>
    <xf numFmtId="170" fontId="0" fillId="0" borderId="0" xfId="15" applyNumberFormat="1" applyAlignment="1">
      <alignment/>
    </xf>
    <xf numFmtId="170" fontId="5" fillId="2" borderId="2" xfId="15" applyNumberFormat="1" applyFont="1" applyFill="1" applyBorder="1" applyAlignment="1">
      <alignment/>
    </xf>
    <xf numFmtId="170" fontId="0" fillId="2" borderId="2" xfId="15" applyNumberFormat="1" applyFill="1" applyBorder="1" applyAlignment="1">
      <alignment/>
    </xf>
    <xf numFmtId="170" fontId="0" fillId="2" borderId="3" xfId="15" applyNumberFormat="1" applyFill="1" applyBorder="1" applyAlignment="1">
      <alignment/>
    </xf>
    <xf numFmtId="170" fontId="8" fillId="2" borderId="0" xfId="15" applyNumberFormat="1" applyFont="1" applyFill="1" applyBorder="1" applyAlignment="1">
      <alignment/>
    </xf>
    <xf numFmtId="170" fontId="3" fillId="2" borderId="0" xfId="15" applyNumberFormat="1" applyFont="1" applyFill="1" applyBorder="1" applyAlignment="1">
      <alignment/>
    </xf>
    <xf numFmtId="170" fontId="3" fillId="2" borderId="5" xfId="15" applyNumberFormat="1" applyFont="1" applyFill="1" applyBorder="1" applyAlignment="1">
      <alignment/>
    </xf>
    <xf numFmtId="170" fontId="13" fillId="2" borderId="0" xfId="15" applyNumberFormat="1" applyFont="1" applyFill="1" applyBorder="1" applyAlignment="1">
      <alignment/>
    </xf>
    <xf numFmtId="170" fontId="2" fillId="2" borderId="0" xfId="15" applyNumberFormat="1" applyFont="1" applyFill="1" applyBorder="1" applyAlignment="1">
      <alignment/>
    </xf>
    <xf numFmtId="170" fontId="0" fillId="2" borderId="0" xfId="15" applyNumberFormat="1" applyFill="1" applyBorder="1" applyAlignment="1">
      <alignment/>
    </xf>
    <xf numFmtId="170" fontId="0" fillId="2" borderId="5" xfId="15" applyNumberFormat="1" applyFill="1" applyBorder="1" applyAlignment="1">
      <alignment/>
    </xf>
    <xf numFmtId="170" fontId="5" fillId="2" borderId="0" xfId="15" applyNumberFormat="1" applyFont="1" applyFill="1" applyBorder="1" applyAlignment="1">
      <alignment/>
    </xf>
    <xf numFmtId="170" fontId="9" fillId="2" borderId="7" xfId="15" applyNumberFormat="1" applyFont="1" applyFill="1" applyBorder="1" applyAlignment="1">
      <alignment/>
    </xf>
    <xf numFmtId="170" fontId="4" fillId="2" borderId="7" xfId="15" applyNumberFormat="1" applyFont="1" applyFill="1" applyBorder="1" applyAlignment="1">
      <alignment/>
    </xf>
    <xf numFmtId="170" fontId="2" fillId="2" borderId="7" xfId="15" applyNumberFormat="1" applyFont="1" applyFill="1" applyBorder="1" applyAlignment="1">
      <alignment/>
    </xf>
    <xf numFmtId="170" fontId="0" fillId="2" borderId="7" xfId="15" applyNumberFormat="1" applyFill="1" applyBorder="1" applyAlignment="1">
      <alignment/>
    </xf>
    <xf numFmtId="170" fontId="0" fillId="2" borderId="8" xfId="15" applyNumberFormat="1" applyFill="1" applyBorder="1" applyAlignment="1">
      <alignment/>
    </xf>
    <xf numFmtId="9" fontId="15" fillId="3" borderId="0" xfId="0" applyNumberFormat="1" applyFont="1" applyFill="1" applyBorder="1" applyAlignment="1" quotePrefix="1">
      <alignment/>
    </xf>
    <xf numFmtId="0" fontId="15" fillId="3" borderId="5" xfId="0" applyFont="1" applyFill="1" applyBorder="1" applyAlignment="1" quotePrefix="1">
      <alignment/>
    </xf>
    <xf numFmtId="172" fontId="14" fillId="0" borderId="0" xfId="0" applyNumberFormat="1" applyFont="1" applyAlignment="1" quotePrefix="1">
      <alignment/>
    </xf>
    <xf numFmtId="169" fontId="14" fillId="0" borderId="0" xfId="15" applyNumberFormat="1" applyFont="1" applyAlignment="1">
      <alignment/>
    </xf>
    <xf numFmtId="0" fontId="12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12" fillId="4" borderId="0" xfId="0" applyFont="1" applyFill="1" applyAlignment="1">
      <alignment/>
    </xf>
    <xf numFmtId="166" fontId="12" fillId="4" borderId="0" xfId="0" applyNumberFormat="1" applyFont="1" applyFill="1" applyAlignment="1">
      <alignment/>
    </xf>
    <xf numFmtId="170" fontId="12" fillId="0" borderId="0" xfId="15" applyNumberFormat="1" applyFont="1" applyAlignment="1">
      <alignment/>
    </xf>
    <xf numFmtId="43" fontId="12" fillId="0" borderId="0" xfId="15" applyFont="1" applyAlignment="1">
      <alignment/>
    </xf>
    <xf numFmtId="0" fontId="16" fillId="5" borderId="0" xfId="0" applyFont="1" applyFill="1" applyAlignment="1">
      <alignment/>
    </xf>
    <xf numFmtId="170" fontId="16" fillId="5" borderId="0" xfId="15" applyNumberFormat="1" applyFont="1" applyFill="1" applyAlignment="1">
      <alignment/>
    </xf>
    <xf numFmtId="166" fontId="12" fillId="0" borderId="0" xfId="0" applyNumberFormat="1" applyFont="1" applyBorder="1" applyAlignment="1">
      <alignment/>
    </xf>
    <xf numFmtId="166" fontId="12" fillId="4" borderId="0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right"/>
    </xf>
    <xf numFmtId="166" fontId="9" fillId="3" borderId="0" xfId="0" applyNumberFormat="1" applyFont="1" applyFill="1" applyBorder="1" applyAlignment="1">
      <alignment/>
    </xf>
    <xf numFmtId="166" fontId="4" fillId="3" borderId="0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/>
    </xf>
    <xf numFmtId="166" fontId="4" fillId="4" borderId="0" xfId="0" applyNumberFormat="1" applyFont="1" applyFill="1" applyBorder="1" applyAlignment="1">
      <alignment/>
    </xf>
    <xf numFmtId="170" fontId="4" fillId="3" borderId="0" xfId="15" applyNumberFormat="1" applyFont="1" applyFill="1" applyBorder="1" applyAlignment="1">
      <alignment/>
    </xf>
    <xf numFmtId="166" fontId="18" fillId="3" borderId="0" xfId="0" applyNumberFormat="1" applyFont="1" applyFill="1" applyBorder="1" applyAlignment="1">
      <alignment/>
    </xf>
    <xf numFmtId="9" fontId="2" fillId="3" borderId="0" xfId="19" applyFont="1" applyFill="1" applyBorder="1" applyAlignment="1">
      <alignment/>
    </xf>
    <xf numFmtId="0" fontId="4" fillId="3" borderId="4" xfId="0" applyFont="1" applyFill="1" applyBorder="1" applyAlignment="1">
      <alignment horizontal="right"/>
    </xf>
    <xf numFmtId="166" fontId="18" fillId="3" borderId="5" xfId="0" applyNumberFormat="1" applyFont="1" applyFill="1" applyBorder="1" applyAlignment="1">
      <alignment/>
    </xf>
    <xf numFmtId="0" fontId="4" fillId="3" borderId="1" xfId="0" applyFont="1" applyFill="1" applyBorder="1" applyAlignment="1">
      <alignment horizontal="right"/>
    </xf>
    <xf numFmtId="166" fontId="9" fillId="3" borderId="2" xfId="0" applyNumberFormat="1" applyFont="1" applyFill="1" applyBorder="1" applyAlignment="1">
      <alignment/>
    </xf>
    <xf numFmtId="166" fontId="4" fillId="3" borderId="2" xfId="0" applyNumberFormat="1" applyFont="1" applyFill="1" applyBorder="1" applyAlignment="1">
      <alignment/>
    </xf>
    <xf numFmtId="166" fontId="4" fillId="3" borderId="3" xfId="0" applyNumberFormat="1" applyFont="1" applyFill="1" applyBorder="1" applyAlignment="1">
      <alignment/>
    </xf>
    <xf numFmtId="166" fontId="14" fillId="2" borderId="0" xfId="0" applyNumberFormat="1" applyFont="1" applyFill="1" applyBorder="1" applyAlignment="1">
      <alignment/>
    </xf>
    <xf numFmtId="10" fontId="17" fillId="3" borderId="0" xfId="19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Border="1" applyAlignment="1">
      <alignment horizontal="right"/>
    </xf>
    <xf numFmtId="166" fontId="20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0" xfId="0" applyNumberFormat="1" applyFont="1" applyFill="1" applyAlignment="1">
      <alignment/>
    </xf>
    <xf numFmtId="166" fontId="19" fillId="0" borderId="0" xfId="0" applyNumberFormat="1" applyFont="1" applyFill="1" applyBorder="1" applyAlignment="1">
      <alignment/>
    </xf>
    <xf numFmtId="170" fontId="20" fillId="0" borderId="0" xfId="15" applyNumberFormat="1" applyFont="1" applyFill="1" applyBorder="1" applyAlignment="1">
      <alignment/>
    </xf>
    <xf numFmtId="170" fontId="19" fillId="0" borderId="0" xfId="15" applyNumberFormat="1" applyFont="1" applyFill="1" applyBorder="1" applyAlignment="1">
      <alignment/>
    </xf>
    <xf numFmtId="170" fontId="1" fillId="0" borderId="0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0" fontId="19" fillId="6" borderId="0" xfId="0" applyFont="1" applyFill="1" applyBorder="1" applyAlignment="1">
      <alignment horizontal="right"/>
    </xf>
    <xf numFmtId="166" fontId="20" fillId="6" borderId="0" xfId="0" applyNumberFormat="1" applyFont="1" applyFill="1" applyBorder="1" applyAlignment="1">
      <alignment/>
    </xf>
    <xf numFmtId="166" fontId="1" fillId="6" borderId="0" xfId="0" applyNumberFormat="1" applyFont="1" applyFill="1" applyBorder="1" applyAlignment="1">
      <alignment/>
    </xf>
    <xf numFmtId="3" fontId="5" fillId="0" borderId="0" xfId="0" applyNumberFormat="1" applyFont="1" applyAlignment="1" quotePrefix="1">
      <alignment/>
    </xf>
    <xf numFmtId="2" fontId="0" fillId="0" borderId="0" xfId="0" applyNumberFormat="1" applyAlignment="1">
      <alignment/>
    </xf>
    <xf numFmtId="2" fontId="12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1" fillId="0" borderId="1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3" xfId="0" applyFont="1" applyBorder="1" applyAlignment="1">
      <alignment/>
    </xf>
    <xf numFmtId="0" fontId="23" fillId="0" borderId="0" xfId="0" applyFont="1" applyAlignment="1">
      <alignment/>
    </xf>
    <xf numFmtId="0" fontId="23" fillId="4" borderId="0" xfId="0" applyFont="1" applyFill="1" applyAlignment="1">
      <alignment/>
    </xf>
    <xf numFmtId="0" fontId="24" fillId="0" borderId="4" xfId="0" applyFont="1" applyBorder="1" applyAlignment="1">
      <alignment/>
    </xf>
    <xf numFmtId="166" fontId="24" fillId="0" borderId="0" xfId="0" applyNumberFormat="1" applyFont="1" applyBorder="1" applyAlignment="1">
      <alignment/>
    </xf>
    <xf numFmtId="166" fontId="24" fillId="0" borderId="5" xfId="0" applyNumberFormat="1" applyFont="1" applyBorder="1" applyAlignment="1">
      <alignment/>
    </xf>
    <xf numFmtId="166" fontId="23" fillId="0" borderId="0" xfId="0" applyNumberFormat="1" applyFont="1" applyAlignment="1">
      <alignment/>
    </xf>
    <xf numFmtId="0" fontId="24" fillId="0" borderId="0" xfId="0" applyFont="1" applyBorder="1" applyAlignment="1">
      <alignment/>
    </xf>
    <xf numFmtId="0" fontId="24" fillId="0" borderId="5" xfId="0" applyFont="1" applyBorder="1" applyAlignment="1">
      <alignment/>
    </xf>
    <xf numFmtId="0" fontId="24" fillId="0" borderId="6" xfId="0" applyFont="1" applyBorder="1" applyAlignment="1">
      <alignment/>
    </xf>
    <xf numFmtId="0" fontId="24" fillId="0" borderId="7" xfId="0" applyFont="1" applyBorder="1" applyAlignment="1">
      <alignment/>
    </xf>
    <xf numFmtId="166" fontId="24" fillId="0" borderId="7" xfId="0" applyNumberFormat="1" applyFont="1" applyBorder="1" applyAlignment="1">
      <alignment/>
    </xf>
    <xf numFmtId="0" fontId="24" fillId="0" borderId="8" xfId="0" applyFont="1" applyBorder="1" applyAlignment="1">
      <alignment/>
    </xf>
    <xf numFmtId="0" fontId="21" fillId="0" borderId="0" xfId="0" applyFont="1" applyAlignment="1">
      <alignment/>
    </xf>
    <xf numFmtId="0" fontId="21" fillId="0" borderId="2" xfId="0" applyFont="1" applyBorder="1" applyAlignment="1">
      <alignment/>
    </xf>
    <xf numFmtId="0" fontId="24" fillId="0" borderId="2" xfId="0" applyFont="1" applyBorder="1" applyAlignment="1">
      <alignment horizontal="right"/>
    </xf>
    <xf numFmtId="172" fontId="24" fillId="0" borderId="2" xfId="0" applyNumberFormat="1" applyFont="1" applyBorder="1" applyAlignment="1" quotePrefix="1">
      <alignment/>
    </xf>
    <xf numFmtId="0" fontId="21" fillId="0" borderId="3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0" xfId="0" applyFont="1" applyBorder="1" applyAlignment="1">
      <alignment/>
    </xf>
    <xf numFmtId="166" fontId="24" fillId="0" borderId="0" xfId="0" applyNumberFormat="1" applyFont="1" applyBorder="1" applyAlignment="1">
      <alignment horizontal="right"/>
    </xf>
    <xf numFmtId="172" fontId="24" fillId="0" borderId="0" xfId="0" applyNumberFormat="1" applyFont="1" applyBorder="1" applyAlignment="1" quotePrefix="1">
      <alignment/>
    </xf>
    <xf numFmtId="0" fontId="21" fillId="0" borderId="5" xfId="0" applyFont="1" applyBorder="1" applyAlignment="1">
      <alignment/>
    </xf>
    <xf numFmtId="0" fontId="21" fillId="0" borderId="6" xfId="0" applyFont="1" applyBorder="1" applyAlignment="1">
      <alignment/>
    </xf>
    <xf numFmtId="0" fontId="21" fillId="0" borderId="7" xfId="0" applyFont="1" applyBorder="1" applyAlignment="1">
      <alignment/>
    </xf>
    <xf numFmtId="0" fontId="24" fillId="0" borderId="7" xfId="0" applyFont="1" applyBorder="1" applyAlignment="1">
      <alignment horizontal="right"/>
    </xf>
    <xf numFmtId="169" fontId="24" fillId="0" borderId="7" xfId="15" applyNumberFormat="1" applyFont="1" applyBorder="1" applyAlignment="1">
      <alignment/>
    </xf>
    <xf numFmtId="0" fontId="21" fillId="0" borderId="8" xfId="0" applyFont="1" applyBorder="1" applyAlignment="1">
      <alignment/>
    </xf>
    <xf numFmtId="0" fontId="15" fillId="3" borderId="0" xfId="0" applyFont="1" applyFill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3:N24"/>
  <sheetViews>
    <sheetView workbookViewId="0" topLeftCell="A1">
      <selection activeCell="E13" sqref="E13:N24"/>
    </sheetView>
  </sheetViews>
  <sheetFormatPr defaultColWidth="9.140625" defaultRowHeight="12.75"/>
  <sheetData>
    <row r="12" ht="13.5" thickBot="1"/>
    <row r="13" spans="5:14" ht="15.75">
      <c r="E13" s="224"/>
      <c r="F13" s="225" t="s">
        <v>66</v>
      </c>
      <c r="G13" s="225" t="s">
        <v>67</v>
      </c>
      <c r="H13" s="225" t="s">
        <v>68</v>
      </c>
      <c r="I13" s="225" t="s">
        <v>69</v>
      </c>
      <c r="J13" s="225" t="s">
        <v>70</v>
      </c>
      <c r="K13" s="225" t="s">
        <v>71</v>
      </c>
      <c r="L13" s="225" t="s">
        <v>72</v>
      </c>
      <c r="M13" s="225" t="s">
        <v>73</v>
      </c>
      <c r="N13" s="226" t="s">
        <v>74</v>
      </c>
    </row>
    <row r="14" spans="5:14" ht="15.75">
      <c r="E14" s="229" t="s">
        <v>104</v>
      </c>
      <c r="F14" s="230">
        <v>5942.190008258937</v>
      </c>
      <c r="G14" s="230">
        <v>14314.35</v>
      </c>
      <c r="H14" s="230">
        <v>18131.61</v>
      </c>
      <c r="I14" s="230">
        <v>19072.81</v>
      </c>
      <c r="J14" s="230">
        <v>15837.72</v>
      </c>
      <c r="K14" s="230">
        <v>14483</v>
      </c>
      <c r="L14" s="230">
        <v>15068</v>
      </c>
      <c r="M14" s="230">
        <v>12581</v>
      </c>
      <c r="N14" s="231">
        <v>2602</v>
      </c>
    </row>
    <row r="15" spans="5:14" ht="15.75">
      <c r="E15" s="229"/>
      <c r="F15" s="233"/>
      <c r="G15" s="233"/>
      <c r="H15" s="233"/>
      <c r="I15" s="233"/>
      <c r="J15" s="233"/>
      <c r="K15" s="233"/>
      <c r="L15" s="233"/>
      <c r="M15" s="233"/>
      <c r="N15" s="234"/>
    </row>
    <row r="16" spans="5:14" ht="15.75">
      <c r="E16" s="229" t="s">
        <v>105</v>
      </c>
      <c r="F16" s="233"/>
      <c r="G16" s="233"/>
      <c r="H16" s="233"/>
      <c r="I16" s="233"/>
      <c r="J16" s="230">
        <v>144</v>
      </c>
      <c r="K16" s="230">
        <v>2205</v>
      </c>
      <c r="L16" s="230">
        <v>3492</v>
      </c>
      <c r="M16" s="230">
        <v>4450</v>
      </c>
      <c r="N16" s="231">
        <v>3440</v>
      </c>
    </row>
    <row r="17" spans="5:14" ht="15.75">
      <c r="E17" s="229"/>
      <c r="F17" s="233"/>
      <c r="G17" s="233"/>
      <c r="H17" s="233"/>
      <c r="I17" s="233"/>
      <c r="J17" s="233"/>
      <c r="K17" s="233"/>
      <c r="L17" s="233"/>
      <c r="M17" s="233"/>
      <c r="N17" s="234"/>
    </row>
    <row r="18" spans="5:14" ht="15.75">
      <c r="E18" s="229" t="s">
        <v>106</v>
      </c>
      <c r="F18" s="230">
        <v>5942.190008258937</v>
      </c>
      <c r="G18" s="230">
        <v>14314.35</v>
      </c>
      <c r="H18" s="230">
        <v>18131.61</v>
      </c>
      <c r="I18" s="230">
        <v>19072.81</v>
      </c>
      <c r="J18" s="230">
        <v>15981.72</v>
      </c>
      <c r="K18" s="230">
        <v>16688</v>
      </c>
      <c r="L18" s="230">
        <v>18560</v>
      </c>
      <c r="M18" s="230">
        <v>17031</v>
      </c>
      <c r="N18" s="231">
        <v>6042</v>
      </c>
    </row>
    <row r="19" spans="5:14" ht="15.75">
      <c r="E19" s="229"/>
      <c r="F19" s="233"/>
      <c r="G19" s="233"/>
      <c r="H19" s="233"/>
      <c r="I19" s="233"/>
      <c r="J19" s="233"/>
      <c r="K19" s="233"/>
      <c r="L19" s="233"/>
      <c r="M19" s="233"/>
      <c r="N19" s="234"/>
    </row>
    <row r="20" spans="5:14" ht="16.5" thickBot="1">
      <c r="E20" s="235" t="s">
        <v>107</v>
      </c>
      <c r="F20" s="236"/>
      <c r="G20" s="236"/>
      <c r="H20" s="236"/>
      <c r="I20" s="236"/>
      <c r="J20" s="237">
        <v>16771</v>
      </c>
      <c r="K20" s="237">
        <v>15900</v>
      </c>
      <c r="L20" s="237">
        <v>18560</v>
      </c>
      <c r="M20" s="236"/>
      <c r="N20" s="238"/>
    </row>
    <row r="21" spans="5:14" ht="16.5" thickBot="1">
      <c r="E21" s="239"/>
      <c r="F21" s="239"/>
      <c r="G21" s="239"/>
      <c r="H21" s="239"/>
      <c r="I21" s="239"/>
      <c r="J21" s="239"/>
      <c r="K21" s="239"/>
      <c r="L21" s="239"/>
      <c r="M21" s="239"/>
      <c r="N21" s="239"/>
    </row>
    <row r="22" spans="5:14" ht="15.75">
      <c r="E22" s="239"/>
      <c r="F22" s="239"/>
      <c r="G22" s="224"/>
      <c r="H22" s="240"/>
      <c r="I22" s="241" t="s">
        <v>88</v>
      </c>
      <c r="J22" s="242">
        <v>40574</v>
      </c>
      <c r="K22" s="243"/>
      <c r="L22" s="239"/>
      <c r="M22" s="239"/>
      <c r="N22" s="239"/>
    </row>
    <row r="23" spans="5:14" ht="15.75">
      <c r="E23" s="239"/>
      <c r="F23" s="239"/>
      <c r="G23" s="244"/>
      <c r="H23" s="245"/>
      <c r="I23" s="246" t="s">
        <v>91</v>
      </c>
      <c r="J23" s="247">
        <v>40908</v>
      </c>
      <c r="K23" s="248"/>
      <c r="L23" s="239"/>
      <c r="M23" s="239"/>
      <c r="N23" s="239"/>
    </row>
    <row r="24" spans="5:14" ht="16.5" thickBot="1">
      <c r="E24" s="239"/>
      <c r="F24" s="239"/>
      <c r="G24" s="249"/>
      <c r="H24" s="250"/>
      <c r="I24" s="251" t="s">
        <v>89</v>
      </c>
      <c r="J24" s="252">
        <v>10.98322920092075</v>
      </c>
      <c r="K24" s="253"/>
      <c r="L24" s="239"/>
      <c r="M24" s="239"/>
      <c r="N24" s="239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N149"/>
  <sheetViews>
    <sheetView showZeros="0" tabSelected="1" workbookViewId="0" topLeftCell="D1">
      <pane ySplit="1095" topLeftCell="BM57" activePane="bottomLeft" state="split"/>
      <selection pane="topLeft" activeCell="G1" sqref="G1:I16384"/>
      <selection pane="bottomLeft" activeCell="BG73" sqref="BG73"/>
    </sheetView>
  </sheetViews>
  <sheetFormatPr defaultColWidth="9.140625" defaultRowHeight="12.75"/>
  <cols>
    <col min="1" max="2" width="0" style="0" hidden="1" customWidth="1"/>
    <col min="3" max="3" width="7.00390625" style="0" hidden="1" customWidth="1"/>
    <col min="4" max="4" width="37.57421875" style="0" customWidth="1"/>
    <col min="5" max="5" width="14.140625" style="4" customWidth="1"/>
    <col min="6" max="6" width="9.7109375" style="0" customWidth="1"/>
    <col min="7" max="9" width="9.00390625" style="0" customWidth="1"/>
    <col min="10" max="13" width="9.421875" style="0" customWidth="1"/>
    <col min="14" max="14" width="11.140625" style="0" customWidth="1"/>
    <col min="15" max="15" width="56.8515625" style="0" hidden="1" customWidth="1"/>
    <col min="16" max="16" width="48.57421875" style="4" hidden="1" customWidth="1"/>
    <col min="17" max="26" width="0" style="70" hidden="1" customWidth="1"/>
    <col min="27" max="27" width="8.7109375" style="70" hidden="1" customWidth="1"/>
    <col min="28" max="30" width="0" style="0" hidden="1" customWidth="1"/>
    <col min="31" max="31" width="12.7109375" style="0" hidden="1" customWidth="1"/>
    <col min="32" max="32" width="9.421875" style="0" hidden="1" customWidth="1"/>
    <col min="33" max="35" width="9.28125" style="0" hidden="1" customWidth="1"/>
    <col min="36" max="40" width="12.140625" style="0" hidden="1" customWidth="1"/>
    <col min="41" max="57" width="0" style="0" hidden="1" customWidth="1"/>
    <col min="58" max="58" width="11.421875" style="0" customWidth="1"/>
    <col min="66" max="66" width="9.140625" style="220" customWidth="1"/>
  </cols>
  <sheetData>
    <row r="1" spans="4:40" ht="26.25">
      <c r="D1" s="7" t="s">
        <v>82</v>
      </c>
      <c r="E1" s="7"/>
      <c r="F1" s="7"/>
      <c r="G1" s="7"/>
      <c r="H1" s="7"/>
      <c r="I1" s="7"/>
      <c r="J1" s="7"/>
      <c r="K1" s="7"/>
      <c r="L1" s="7"/>
      <c r="M1" s="7"/>
      <c r="N1" s="7"/>
      <c r="Q1" s="69" t="s">
        <v>82</v>
      </c>
      <c r="R1" s="69"/>
      <c r="S1" s="69"/>
      <c r="T1" s="69"/>
      <c r="U1" s="69"/>
      <c r="V1" s="69"/>
      <c r="W1" s="69"/>
      <c r="X1" s="69"/>
      <c r="Y1" s="69"/>
      <c r="Z1" s="69"/>
      <c r="AA1" s="69"/>
      <c r="AD1" s="7" t="s">
        <v>82</v>
      </c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5:40" ht="15.75">
      <c r="E2" s="5" t="s">
        <v>65</v>
      </c>
      <c r="F2" s="2" t="s">
        <v>66</v>
      </c>
      <c r="G2" s="2" t="s">
        <v>67</v>
      </c>
      <c r="H2" s="2" t="s">
        <v>68</v>
      </c>
      <c r="I2" s="2" t="s">
        <v>69</v>
      </c>
      <c r="J2" s="2" t="s">
        <v>70</v>
      </c>
      <c r="K2" s="2" t="s">
        <v>71</v>
      </c>
      <c r="L2" s="2" t="s">
        <v>72</v>
      </c>
      <c r="M2" s="2" t="s">
        <v>73</v>
      </c>
      <c r="N2" s="2" t="s">
        <v>74</v>
      </c>
      <c r="O2" s="3"/>
      <c r="R2" s="71" t="s">
        <v>65</v>
      </c>
      <c r="S2" s="72" t="s">
        <v>66</v>
      </c>
      <c r="T2" s="72" t="s">
        <v>67</v>
      </c>
      <c r="U2" s="72" t="s">
        <v>68</v>
      </c>
      <c r="V2" s="72" t="s">
        <v>69</v>
      </c>
      <c r="W2" s="72" t="s">
        <v>70</v>
      </c>
      <c r="X2" s="72" t="s">
        <v>71</v>
      </c>
      <c r="Y2" s="72" t="s">
        <v>72</v>
      </c>
      <c r="Z2" s="72" t="s">
        <v>73</v>
      </c>
      <c r="AA2" s="72" t="s">
        <v>74</v>
      </c>
      <c r="AE2" s="5" t="s">
        <v>65</v>
      </c>
      <c r="AF2" s="2" t="s">
        <v>66</v>
      </c>
      <c r="AG2" s="2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2" t="s">
        <v>73</v>
      </c>
      <c r="AN2" s="2" t="s">
        <v>74</v>
      </c>
    </row>
    <row r="3" spans="3:66" s="179" customFormat="1" ht="12.75">
      <c r="C3" s="179">
        <v>1204</v>
      </c>
      <c r="D3" s="179" t="s">
        <v>0</v>
      </c>
      <c r="E3" s="180">
        <f>SUM(F3:N3)</f>
        <v>408</v>
      </c>
      <c r="F3" s="180"/>
      <c r="G3" s="180"/>
      <c r="H3" s="180"/>
      <c r="I3" s="180"/>
      <c r="J3" s="180">
        <v>47</v>
      </c>
      <c r="K3" s="180">
        <v>162</v>
      </c>
      <c r="L3" s="180">
        <v>1</v>
      </c>
      <c r="M3" s="180">
        <v>198</v>
      </c>
      <c r="N3" s="180"/>
      <c r="O3" s="180"/>
      <c r="Q3" s="181" t="s">
        <v>0</v>
      </c>
      <c r="R3" s="182">
        <v>415</v>
      </c>
      <c r="S3" s="182"/>
      <c r="T3" s="182"/>
      <c r="U3" s="182"/>
      <c r="V3" s="182"/>
      <c r="W3" s="182">
        <v>47</v>
      </c>
      <c r="X3" s="182">
        <v>90</v>
      </c>
      <c r="Y3" s="182"/>
      <c r="Z3" s="182">
        <v>278</v>
      </c>
      <c r="AA3" s="182"/>
      <c r="AD3" s="179" t="s">
        <v>0</v>
      </c>
      <c r="AE3" s="183">
        <f>+E3-R3</f>
        <v>-7</v>
      </c>
      <c r="AF3" s="183">
        <f aca="true" t="shared" si="0" ref="AF3:AN3">+F3-S3</f>
        <v>0</v>
      </c>
      <c r="AG3" s="183">
        <f t="shared" si="0"/>
        <v>0</v>
      </c>
      <c r="AH3" s="183">
        <f t="shared" si="0"/>
        <v>0</v>
      </c>
      <c r="AI3" s="183">
        <f t="shared" si="0"/>
        <v>0</v>
      </c>
      <c r="AJ3" s="183">
        <f t="shared" si="0"/>
        <v>0</v>
      </c>
      <c r="AK3" s="183">
        <f t="shared" si="0"/>
        <v>72</v>
      </c>
      <c r="AL3" s="183">
        <f t="shared" si="0"/>
        <v>1</v>
      </c>
      <c r="AM3" s="183">
        <f t="shared" si="0"/>
        <v>-80</v>
      </c>
      <c r="AN3" s="183">
        <f t="shared" si="0"/>
        <v>0</v>
      </c>
      <c r="AO3" s="184"/>
      <c r="BF3" s="179">
        <f>IF(BG3=D3,"","X")</f>
      </c>
      <c r="BG3" t="s">
        <v>0</v>
      </c>
      <c r="BL3" s="179">
        <v>1204</v>
      </c>
      <c r="BM3" s="179">
        <v>408</v>
      </c>
      <c r="BN3" s="221">
        <f aca="true" t="shared" si="1" ref="BN3:BN66">+BM3-E3</f>
        <v>0</v>
      </c>
    </row>
    <row r="4" spans="3:66" s="179" customFormat="1" ht="12.75">
      <c r="C4" s="179">
        <v>1250</v>
      </c>
      <c r="D4" s="179" t="s">
        <v>1</v>
      </c>
      <c r="E4" s="180">
        <f aca="true" t="shared" si="2" ref="E4:E67">SUM(F4:N4)</f>
        <v>-252</v>
      </c>
      <c r="F4" s="180"/>
      <c r="G4" s="180"/>
      <c r="H4" s="180"/>
      <c r="I4" s="180"/>
      <c r="J4" s="180">
        <v>-252</v>
      </c>
      <c r="K4" s="180"/>
      <c r="L4" s="180"/>
      <c r="M4" s="180"/>
      <c r="N4" s="180"/>
      <c r="O4" s="180"/>
      <c r="Q4" s="181" t="s">
        <v>1</v>
      </c>
      <c r="R4" s="182">
        <v>-162</v>
      </c>
      <c r="S4" s="182"/>
      <c r="T4" s="182"/>
      <c r="U4" s="182"/>
      <c r="V4" s="182"/>
      <c r="W4" s="182">
        <v>-162</v>
      </c>
      <c r="X4" s="182"/>
      <c r="Y4" s="182"/>
      <c r="Z4" s="182"/>
      <c r="AA4" s="182"/>
      <c r="AD4" s="179" t="s">
        <v>1</v>
      </c>
      <c r="AE4" s="183">
        <f aca="true" t="shared" si="3" ref="AE4:AE68">+E4-R4</f>
        <v>-90</v>
      </c>
      <c r="AF4" s="183">
        <f aca="true" t="shared" si="4" ref="AF4:AF68">+F4-S4</f>
        <v>0</v>
      </c>
      <c r="AG4" s="183">
        <f aca="true" t="shared" si="5" ref="AG4:AG68">+G4-T4</f>
        <v>0</v>
      </c>
      <c r="AH4" s="183">
        <f aca="true" t="shared" si="6" ref="AH4:AH68">+H4-U4</f>
        <v>0</v>
      </c>
      <c r="AI4" s="183">
        <f aca="true" t="shared" si="7" ref="AI4:AI68">+I4-V4</f>
        <v>0</v>
      </c>
      <c r="AJ4" s="183">
        <f aca="true" t="shared" si="8" ref="AJ4:AJ68">+J4-W4</f>
        <v>-90</v>
      </c>
      <c r="AK4" s="183">
        <f aca="true" t="shared" si="9" ref="AK4:AK68">+K4-X4</f>
        <v>0</v>
      </c>
      <c r="AL4" s="183">
        <f aca="true" t="shared" si="10" ref="AL4:AL68">+L4-Y4</f>
        <v>0</v>
      </c>
      <c r="AM4" s="183">
        <f aca="true" t="shared" si="11" ref="AM4:AM68">+M4-Z4</f>
        <v>0</v>
      </c>
      <c r="AN4" s="183">
        <f aca="true" t="shared" si="12" ref="AN4:AN68">+N4-AA4</f>
        <v>0</v>
      </c>
      <c r="AO4" s="184"/>
      <c r="BF4" s="179">
        <f aca="true" t="shared" si="13" ref="BF4:BF67">IF(BG4=D4,"","X")</f>
      </c>
      <c r="BG4" t="s">
        <v>1</v>
      </c>
      <c r="BL4" s="179">
        <v>1250</v>
      </c>
      <c r="BM4" s="179">
        <v>-252</v>
      </c>
      <c r="BN4" s="221">
        <f t="shared" si="1"/>
        <v>0</v>
      </c>
    </row>
    <row r="5" spans="3:66" s="179" customFormat="1" ht="12.75">
      <c r="C5" s="179">
        <v>1302</v>
      </c>
      <c r="D5" s="179" t="s">
        <v>3</v>
      </c>
      <c r="E5" s="180">
        <f t="shared" si="2"/>
        <v>257</v>
      </c>
      <c r="F5" s="180"/>
      <c r="G5" s="180"/>
      <c r="H5" s="180"/>
      <c r="I5" s="180"/>
      <c r="J5" s="180">
        <v>44</v>
      </c>
      <c r="K5" s="180">
        <v>213</v>
      </c>
      <c r="L5" s="180"/>
      <c r="M5" s="180"/>
      <c r="N5" s="180"/>
      <c r="O5" s="180"/>
      <c r="Q5" s="181" t="s">
        <v>3</v>
      </c>
      <c r="R5" s="182">
        <v>254</v>
      </c>
      <c r="S5" s="182"/>
      <c r="T5" s="182"/>
      <c r="U5" s="182"/>
      <c r="V5" s="182"/>
      <c r="W5" s="182">
        <v>43</v>
      </c>
      <c r="X5" s="182">
        <v>211</v>
      </c>
      <c r="Y5" s="182"/>
      <c r="Z5" s="182"/>
      <c r="AA5" s="182"/>
      <c r="AD5" s="179" t="s">
        <v>3</v>
      </c>
      <c r="AE5" s="183">
        <f t="shared" si="3"/>
        <v>3</v>
      </c>
      <c r="AF5" s="183">
        <f t="shared" si="4"/>
        <v>0</v>
      </c>
      <c r="AG5" s="183">
        <f t="shared" si="5"/>
        <v>0</v>
      </c>
      <c r="AH5" s="183">
        <f t="shared" si="6"/>
        <v>0</v>
      </c>
      <c r="AI5" s="183">
        <f t="shared" si="7"/>
        <v>0</v>
      </c>
      <c r="AJ5" s="183">
        <f t="shared" si="8"/>
        <v>1</v>
      </c>
      <c r="AK5" s="183">
        <f t="shared" si="9"/>
        <v>2</v>
      </c>
      <c r="AL5" s="183">
        <f t="shared" si="10"/>
        <v>0</v>
      </c>
      <c r="AM5" s="183">
        <f t="shared" si="11"/>
        <v>0</v>
      </c>
      <c r="AN5" s="183">
        <f t="shared" si="12"/>
        <v>0</v>
      </c>
      <c r="AO5" s="184"/>
      <c r="BF5" s="179">
        <f t="shared" si="13"/>
      </c>
      <c r="BG5" t="s">
        <v>3</v>
      </c>
      <c r="BL5" s="179">
        <v>1302</v>
      </c>
      <c r="BM5" s="179">
        <v>257</v>
      </c>
      <c r="BN5" s="221">
        <f t="shared" si="1"/>
        <v>0</v>
      </c>
    </row>
    <row r="6" spans="3:66" s="179" customFormat="1" ht="12.75">
      <c r="C6" s="179">
        <v>1352</v>
      </c>
      <c r="D6" s="179" t="s">
        <v>4</v>
      </c>
      <c r="E6" s="180">
        <f t="shared" si="2"/>
        <v>1630</v>
      </c>
      <c r="F6" s="180"/>
      <c r="G6" s="180"/>
      <c r="H6" s="180"/>
      <c r="I6" s="180"/>
      <c r="J6" s="180"/>
      <c r="K6" s="180">
        <v>968</v>
      </c>
      <c r="L6" s="180">
        <v>634</v>
      </c>
      <c r="M6" s="180">
        <v>28</v>
      </c>
      <c r="N6" s="180"/>
      <c r="O6" s="180"/>
      <c r="Q6" s="181" t="s">
        <v>4</v>
      </c>
      <c r="R6" s="182">
        <v>1596</v>
      </c>
      <c r="S6" s="182"/>
      <c r="T6" s="182"/>
      <c r="U6" s="182"/>
      <c r="V6" s="182"/>
      <c r="W6" s="182"/>
      <c r="X6" s="182">
        <v>926</v>
      </c>
      <c r="Y6" s="182">
        <v>642</v>
      </c>
      <c r="Z6" s="182">
        <v>28</v>
      </c>
      <c r="AA6" s="182"/>
      <c r="AD6" s="185" t="s">
        <v>4</v>
      </c>
      <c r="AE6" s="186">
        <f t="shared" si="3"/>
        <v>34</v>
      </c>
      <c r="AF6" s="186">
        <f t="shared" si="4"/>
        <v>0</v>
      </c>
      <c r="AG6" s="186">
        <f t="shared" si="5"/>
        <v>0</v>
      </c>
      <c r="AH6" s="186">
        <f t="shared" si="6"/>
        <v>0</v>
      </c>
      <c r="AI6" s="186">
        <f t="shared" si="7"/>
        <v>0</v>
      </c>
      <c r="AJ6" s="186">
        <f t="shared" si="8"/>
        <v>0</v>
      </c>
      <c r="AK6" s="186">
        <f t="shared" si="9"/>
        <v>42</v>
      </c>
      <c r="AL6" s="186">
        <f t="shared" si="10"/>
        <v>-8</v>
      </c>
      <c r="AM6" s="186">
        <f t="shared" si="11"/>
        <v>0</v>
      </c>
      <c r="AN6" s="186">
        <f t="shared" si="12"/>
        <v>0</v>
      </c>
      <c r="AO6" s="184"/>
      <c r="BF6" s="179">
        <f t="shared" si="13"/>
      </c>
      <c r="BG6" t="s">
        <v>4</v>
      </c>
      <c r="BL6" s="179">
        <v>1352</v>
      </c>
      <c r="BM6" s="179">
        <v>1630</v>
      </c>
      <c r="BN6" s="221">
        <f t="shared" si="1"/>
        <v>0</v>
      </c>
    </row>
    <row r="7" spans="3:66" s="179" customFormat="1" ht="12.75">
      <c r="C7" s="179">
        <v>1353</v>
      </c>
      <c r="D7" s="179" t="s">
        <v>5</v>
      </c>
      <c r="E7" s="180">
        <f t="shared" si="2"/>
        <v>337</v>
      </c>
      <c r="F7" s="180"/>
      <c r="G7" s="180"/>
      <c r="H7" s="180"/>
      <c r="I7" s="180"/>
      <c r="J7" s="180"/>
      <c r="K7" s="180"/>
      <c r="L7" s="180">
        <v>78</v>
      </c>
      <c r="M7" s="180">
        <v>259</v>
      </c>
      <c r="N7" s="180"/>
      <c r="O7" s="180"/>
      <c r="Q7" s="181" t="s">
        <v>5</v>
      </c>
      <c r="R7" s="182">
        <v>337</v>
      </c>
      <c r="S7" s="182"/>
      <c r="T7" s="182"/>
      <c r="U7" s="182"/>
      <c r="V7" s="182"/>
      <c r="W7" s="182"/>
      <c r="X7" s="182"/>
      <c r="Y7" s="182">
        <v>78</v>
      </c>
      <c r="Z7" s="182">
        <v>259</v>
      </c>
      <c r="AA7" s="182"/>
      <c r="AD7" s="179" t="s">
        <v>5</v>
      </c>
      <c r="AE7" s="183">
        <f t="shared" si="3"/>
        <v>0</v>
      </c>
      <c r="AF7" s="183">
        <f t="shared" si="4"/>
        <v>0</v>
      </c>
      <c r="AG7" s="183">
        <f t="shared" si="5"/>
        <v>0</v>
      </c>
      <c r="AH7" s="183">
        <f t="shared" si="6"/>
        <v>0</v>
      </c>
      <c r="AI7" s="183">
        <f t="shared" si="7"/>
        <v>0</v>
      </c>
      <c r="AJ7" s="183">
        <f t="shared" si="8"/>
        <v>0</v>
      </c>
      <c r="AK7" s="183">
        <f t="shared" si="9"/>
        <v>0</v>
      </c>
      <c r="AL7" s="183">
        <f t="shared" si="10"/>
        <v>0</v>
      </c>
      <c r="AM7" s="183">
        <f t="shared" si="11"/>
        <v>0</v>
      </c>
      <c r="AN7" s="183">
        <f t="shared" si="12"/>
        <v>0</v>
      </c>
      <c r="AO7" s="184"/>
      <c r="BF7" s="179">
        <f t="shared" si="13"/>
      </c>
      <c r="BG7" t="s">
        <v>5</v>
      </c>
      <c r="BL7" s="179">
        <v>1353</v>
      </c>
      <c r="BM7" s="179">
        <v>337</v>
      </c>
      <c r="BN7" s="221">
        <f t="shared" si="1"/>
        <v>0</v>
      </c>
    </row>
    <row r="8" spans="3:66" s="179" customFormat="1" ht="12.75">
      <c r="C8" s="179">
        <v>1354</v>
      </c>
      <c r="D8" s="179" t="s">
        <v>6</v>
      </c>
      <c r="E8" s="180">
        <f t="shared" si="2"/>
        <v>162</v>
      </c>
      <c r="F8" s="180"/>
      <c r="G8" s="180"/>
      <c r="H8" s="180"/>
      <c r="I8" s="180"/>
      <c r="J8" s="180"/>
      <c r="K8" s="180"/>
      <c r="L8" s="180">
        <v>162</v>
      </c>
      <c r="M8" s="180"/>
      <c r="N8" s="180"/>
      <c r="O8" s="180"/>
      <c r="Q8" s="181" t="s">
        <v>6</v>
      </c>
      <c r="R8" s="182">
        <v>123</v>
      </c>
      <c r="S8" s="182"/>
      <c r="T8" s="182"/>
      <c r="U8" s="182"/>
      <c r="V8" s="182"/>
      <c r="W8" s="182"/>
      <c r="X8" s="182"/>
      <c r="Y8" s="182">
        <v>45</v>
      </c>
      <c r="Z8" s="182">
        <v>78</v>
      </c>
      <c r="AA8" s="182"/>
      <c r="AD8" s="179" t="s">
        <v>6</v>
      </c>
      <c r="AE8" s="183">
        <f t="shared" si="3"/>
        <v>39</v>
      </c>
      <c r="AF8" s="183">
        <f t="shared" si="4"/>
        <v>0</v>
      </c>
      <c r="AG8" s="183">
        <f t="shared" si="5"/>
        <v>0</v>
      </c>
      <c r="AH8" s="183">
        <f t="shared" si="6"/>
        <v>0</v>
      </c>
      <c r="AI8" s="183">
        <f t="shared" si="7"/>
        <v>0</v>
      </c>
      <c r="AJ8" s="183">
        <f t="shared" si="8"/>
        <v>0</v>
      </c>
      <c r="AK8" s="183">
        <f t="shared" si="9"/>
        <v>0</v>
      </c>
      <c r="AL8" s="183">
        <f t="shared" si="10"/>
        <v>117</v>
      </c>
      <c r="AM8" s="183">
        <f t="shared" si="11"/>
        <v>-78</v>
      </c>
      <c r="AN8" s="183">
        <f t="shared" si="12"/>
        <v>0</v>
      </c>
      <c r="AO8" s="184"/>
      <c r="BF8" s="179">
        <f t="shared" si="13"/>
      </c>
      <c r="BG8" t="s">
        <v>6</v>
      </c>
      <c r="BL8" s="179">
        <v>1354</v>
      </c>
      <c r="BM8" s="179">
        <v>162</v>
      </c>
      <c r="BN8" s="221">
        <f t="shared" si="1"/>
        <v>0</v>
      </c>
    </row>
    <row r="9" spans="3:66" s="179" customFormat="1" ht="12.75">
      <c r="C9" s="179">
        <v>1355</v>
      </c>
      <c r="D9" s="179" t="s">
        <v>7</v>
      </c>
      <c r="E9" s="180">
        <f t="shared" si="2"/>
        <v>73</v>
      </c>
      <c r="F9" s="180"/>
      <c r="G9" s="180"/>
      <c r="H9" s="180"/>
      <c r="I9" s="180"/>
      <c r="J9" s="180"/>
      <c r="K9" s="180">
        <v>32</v>
      </c>
      <c r="L9" s="180">
        <v>39</v>
      </c>
      <c r="M9" s="180">
        <v>2</v>
      </c>
      <c r="N9" s="180"/>
      <c r="O9" s="180"/>
      <c r="Q9" s="181" t="s">
        <v>7</v>
      </c>
      <c r="R9" s="182">
        <v>72</v>
      </c>
      <c r="S9" s="182"/>
      <c r="T9" s="182"/>
      <c r="U9" s="182"/>
      <c r="V9" s="182"/>
      <c r="W9" s="182"/>
      <c r="X9" s="182">
        <v>41</v>
      </c>
      <c r="Y9" s="182">
        <v>29</v>
      </c>
      <c r="Z9" s="182">
        <v>2</v>
      </c>
      <c r="AA9" s="182"/>
      <c r="AD9" s="179" t="s">
        <v>7</v>
      </c>
      <c r="AE9" s="183">
        <f t="shared" si="3"/>
        <v>1</v>
      </c>
      <c r="AF9" s="183">
        <f t="shared" si="4"/>
        <v>0</v>
      </c>
      <c r="AG9" s="183">
        <f t="shared" si="5"/>
        <v>0</v>
      </c>
      <c r="AH9" s="183">
        <f t="shared" si="6"/>
        <v>0</v>
      </c>
      <c r="AI9" s="183">
        <f t="shared" si="7"/>
        <v>0</v>
      </c>
      <c r="AJ9" s="183">
        <f t="shared" si="8"/>
        <v>0</v>
      </c>
      <c r="AK9" s="183">
        <f t="shared" si="9"/>
        <v>-9</v>
      </c>
      <c r="AL9" s="183">
        <f t="shared" si="10"/>
        <v>10</v>
      </c>
      <c r="AM9" s="183">
        <f t="shared" si="11"/>
        <v>0</v>
      </c>
      <c r="AN9" s="183">
        <f t="shared" si="12"/>
        <v>0</v>
      </c>
      <c r="AO9" s="184"/>
      <c r="BF9" s="179">
        <f t="shared" si="13"/>
      </c>
      <c r="BG9" t="s">
        <v>7</v>
      </c>
      <c r="BL9" s="179">
        <v>1355</v>
      </c>
      <c r="BM9" s="179">
        <v>72</v>
      </c>
      <c r="BN9" s="221">
        <f t="shared" si="1"/>
        <v>-1</v>
      </c>
    </row>
    <row r="10" spans="3:66" s="179" customFormat="1" ht="12.75">
      <c r="C10" s="179">
        <v>1361</v>
      </c>
      <c r="D10" s="179" t="s">
        <v>2</v>
      </c>
      <c r="E10" s="180">
        <f t="shared" si="2"/>
        <v>1003</v>
      </c>
      <c r="F10" s="180"/>
      <c r="G10" s="180"/>
      <c r="H10" s="180"/>
      <c r="I10" s="180"/>
      <c r="J10" s="180">
        <v>228</v>
      </c>
      <c r="K10" s="180">
        <v>775</v>
      </c>
      <c r="L10" s="180"/>
      <c r="M10" s="180"/>
      <c r="N10" s="180"/>
      <c r="O10" s="180"/>
      <c r="Q10" s="181" t="s">
        <v>2</v>
      </c>
      <c r="R10" s="182">
        <v>954</v>
      </c>
      <c r="S10" s="182"/>
      <c r="T10" s="182"/>
      <c r="U10" s="182"/>
      <c r="V10" s="182"/>
      <c r="W10" s="182">
        <v>227</v>
      </c>
      <c r="X10" s="182">
        <v>727</v>
      </c>
      <c r="Y10" s="182"/>
      <c r="Z10" s="182"/>
      <c r="AA10" s="182"/>
      <c r="AD10" s="185" t="s">
        <v>2</v>
      </c>
      <c r="AE10" s="186">
        <f t="shared" si="3"/>
        <v>49</v>
      </c>
      <c r="AF10" s="186">
        <f t="shared" si="4"/>
        <v>0</v>
      </c>
      <c r="AG10" s="186">
        <f t="shared" si="5"/>
        <v>0</v>
      </c>
      <c r="AH10" s="186">
        <f t="shared" si="6"/>
        <v>0</v>
      </c>
      <c r="AI10" s="186">
        <f t="shared" si="7"/>
        <v>0</v>
      </c>
      <c r="AJ10" s="186">
        <f t="shared" si="8"/>
        <v>1</v>
      </c>
      <c r="AK10" s="186">
        <f t="shared" si="9"/>
        <v>48</v>
      </c>
      <c r="AL10" s="186">
        <f t="shared" si="10"/>
        <v>0</v>
      </c>
      <c r="AM10" s="186">
        <f t="shared" si="11"/>
        <v>0</v>
      </c>
      <c r="AN10" s="186">
        <f t="shared" si="12"/>
        <v>0</v>
      </c>
      <c r="AO10" s="184"/>
      <c r="BF10" s="179">
        <f t="shared" si="13"/>
      </c>
      <c r="BG10" t="s">
        <v>2</v>
      </c>
      <c r="BL10" s="179">
        <v>1361</v>
      </c>
      <c r="BM10" s="179">
        <v>1002</v>
      </c>
      <c r="BN10" s="221">
        <f t="shared" si="1"/>
        <v>-1</v>
      </c>
    </row>
    <row r="11" spans="3:66" s="179" customFormat="1" ht="12.75">
      <c r="C11" s="179">
        <v>1404</v>
      </c>
      <c r="D11" s="179" t="s">
        <v>8</v>
      </c>
      <c r="E11" s="180">
        <f t="shared" si="2"/>
        <v>-36</v>
      </c>
      <c r="F11" s="180"/>
      <c r="G11" s="180"/>
      <c r="H11" s="180"/>
      <c r="I11" s="180"/>
      <c r="J11" s="180">
        <v>-36</v>
      </c>
      <c r="K11" s="180"/>
      <c r="L11" s="180"/>
      <c r="M11" s="180"/>
      <c r="N11" s="180"/>
      <c r="O11" s="180"/>
      <c r="Q11" s="181" t="s">
        <v>8</v>
      </c>
      <c r="R11" s="182">
        <v>-36</v>
      </c>
      <c r="S11" s="182"/>
      <c r="T11" s="182"/>
      <c r="U11" s="182"/>
      <c r="V11" s="182"/>
      <c r="W11" s="182">
        <v>-36</v>
      </c>
      <c r="X11" s="182"/>
      <c r="Y11" s="182"/>
      <c r="Z11" s="182"/>
      <c r="AA11" s="182"/>
      <c r="AD11" s="179" t="s">
        <v>8</v>
      </c>
      <c r="AE11" s="183">
        <f t="shared" si="3"/>
        <v>0</v>
      </c>
      <c r="AF11" s="183">
        <f t="shared" si="4"/>
        <v>0</v>
      </c>
      <c r="AG11" s="183">
        <f t="shared" si="5"/>
        <v>0</v>
      </c>
      <c r="AH11" s="183">
        <f t="shared" si="6"/>
        <v>0</v>
      </c>
      <c r="AI11" s="183">
        <f t="shared" si="7"/>
        <v>0</v>
      </c>
      <c r="AJ11" s="183">
        <f t="shared" si="8"/>
        <v>0</v>
      </c>
      <c r="AK11" s="183">
        <f t="shared" si="9"/>
        <v>0</v>
      </c>
      <c r="AL11" s="183">
        <f t="shared" si="10"/>
        <v>0</v>
      </c>
      <c r="AM11" s="183">
        <f t="shared" si="11"/>
        <v>0</v>
      </c>
      <c r="AN11" s="183">
        <f t="shared" si="12"/>
        <v>0</v>
      </c>
      <c r="AO11" s="184"/>
      <c r="BF11" s="179">
        <f t="shared" si="13"/>
      </c>
      <c r="BG11" t="s">
        <v>8</v>
      </c>
      <c r="BL11" s="179">
        <v>1404</v>
      </c>
      <c r="BM11" s="179">
        <v>-36</v>
      </c>
      <c r="BN11" s="221">
        <f t="shared" si="1"/>
        <v>0</v>
      </c>
    </row>
    <row r="12" spans="3:66" s="179" customFormat="1" ht="12.75">
      <c r="C12" s="179">
        <v>1408</v>
      </c>
      <c r="D12" s="179" t="s">
        <v>10</v>
      </c>
      <c r="E12" s="180">
        <f t="shared" si="2"/>
        <v>350</v>
      </c>
      <c r="F12" s="180"/>
      <c r="G12" s="180"/>
      <c r="H12" s="180"/>
      <c r="I12" s="180"/>
      <c r="J12" s="180">
        <v>178</v>
      </c>
      <c r="K12" s="180">
        <v>172</v>
      </c>
      <c r="L12" s="180"/>
      <c r="M12" s="180"/>
      <c r="N12" s="180"/>
      <c r="O12" s="180"/>
      <c r="Q12" s="181" t="s">
        <v>10</v>
      </c>
      <c r="R12" s="182">
        <v>310</v>
      </c>
      <c r="S12" s="182"/>
      <c r="T12" s="182"/>
      <c r="U12" s="182"/>
      <c r="V12" s="182"/>
      <c r="W12" s="182">
        <v>188</v>
      </c>
      <c r="X12" s="182">
        <v>122</v>
      </c>
      <c r="Y12" s="182"/>
      <c r="Z12" s="182"/>
      <c r="AA12" s="182"/>
      <c r="AD12" s="179" t="s">
        <v>10</v>
      </c>
      <c r="AE12" s="183">
        <f t="shared" si="3"/>
        <v>40</v>
      </c>
      <c r="AF12" s="183">
        <f t="shared" si="4"/>
        <v>0</v>
      </c>
      <c r="AG12" s="183">
        <f t="shared" si="5"/>
        <v>0</v>
      </c>
      <c r="AH12" s="183">
        <f t="shared" si="6"/>
        <v>0</v>
      </c>
      <c r="AI12" s="183">
        <f t="shared" si="7"/>
        <v>0</v>
      </c>
      <c r="AJ12" s="183">
        <f t="shared" si="8"/>
        <v>-10</v>
      </c>
      <c r="AK12" s="183">
        <f t="shared" si="9"/>
        <v>50</v>
      </c>
      <c r="AL12" s="183">
        <f t="shared" si="10"/>
        <v>0</v>
      </c>
      <c r="AM12" s="183">
        <f t="shared" si="11"/>
        <v>0</v>
      </c>
      <c r="AN12" s="183">
        <f t="shared" si="12"/>
        <v>0</v>
      </c>
      <c r="AO12" s="184"/>
      <c r="BF12" s="179">
        <f t="shared" si="13"/>
      </c>
      <c r="BG12" t="s">
        <v>10</v>
      </c>
      <c r="BL12" s="179">
        <v>1408</v>
      </c>
      <c r="BM12" s="179">
        <v>350</v>
      </c>
      <c r="BN12" s="221">
        <f t="shared" si="1"/>
        <v>0</v>
      </c>
    </row>
    <row r="13" spans="3:66" s="179" customFormat="1" ht="12.75">
      <c r="C13" s="179">
        <v>1411</v>
      </c>
      <c r="D13" s="179" t="s">
        <v>11</v>
      </c>
      <c r="E13" s="180">
        <f t="shared" si="2"/>
        <v>-80</v>
      </c>
      <c r="F13" s="180"/>
      <c r="G13" s="180"/>
      <c r="H13" s="180"/>
      <c r="I13" s="180"/>
      <c r="J13" s="180">
        <v>-80</v>
      </c>
      <c r="K13" s="180"/>
      <c r="L13" s="180"/>
      <c r="M13" s="180"/>
      <c r="N13" s="180"/>
      <c r="O13" s="180"/>
      <c r="Q13" s="181" t="s">
        <v>11</v>
      </c>
      <c r="R13" s="182">
        <v>9</v>
      </c>
      <c r="S13" s="182"/>
      <c r="T13" s="182"/>
      <c r="U13" s="182"/>
      <c r="V13" s="182"/>
      <c r="W13" s="182">
        <v>9</v>
      </c>
      <c r="X13" s="182"/>
      <c r="Y13" s="182"/>
      <c r="Z13" s="182"/>
      <c r="AA13" s="182"/>
      <c r="AD13" s="179" t="s">
        <v>11</v>
      </c>
      <c r="AE13" s="183">
        <f t="shared" si="3"/>
        <v>-89</v>
      </c>
      <c r="AF13" s="183">
        <f t="shared" si="4"/>
        <v>0</v>
      </c>
      <c r="AG13" s="183">
        <f t="shared" si="5"/>
        <v>0</v>
      </c>
      <c r="AH13" s="183">
        <f t="shared" si="6"/>
        <v>0</v>
      </c>
      <c r="AI13" s="183">
        <f t="shared" si="7"/>
        <v>0</v>
      </c>
      <c r="AJ13" s="183">
        <f t="shared" si="8"/>
        <v>-89</v>
      </c>
      <c r="AK13" s="183">
        <f t="shared" si="9"/>
        <v>0</v>
      </c>
      <c r="AL13" s="183">
        <f t="shared" si="10"/>
        <v>0</v>
      </c>
      <c r="AM13" s="183">
        <f t="shared" si="11"/>
        <v>0</v>
      </c>
      <c r="AN13" s="183">
        <f t="shared" si="12"/>
        <v>0</v>
      </c>
      <c r="AO13" s="184"/>
      <c r="BF13" s="179">
        <f t="shared" si="13"/>
      </c>
      <c r="BG13" t="s">
        <v>11</v>
      </c>
      <c r="BL13" s="179">
        <v>1411</v>
      </c>
      <c r="BM13" s="179">
        <v>-80</v>
      </c>
      <c r="BN13" s="221">
        <f t="shared" si="1"/>
        <v>0</v>
      </c>
    </row>
    <row r="14" spans="3:66" s="179" customFormat="1" ht="12.75">
      <c r="C14" s="179">
        <v>1416</v>
      </c>
      <c r="D14" s="179" t="s">
        <v>9</v>
      </c>
      <c r="E14" s="180">
        <f t="shared" si="2"/>
        <v>280</v>
      </c>
      <c r="F14" s="180"/>
      <c r="G14" s="180"/>
      <c r="H14" s="180"/>
      <c r="I14" s="180"/>
      <c r="J14" s="180">
        <v>70</v>
      </c>
      <c r="K14" s="180">
        <v>210</v>
      </c>
      <c r="L14" s="180"/>
      <c r="M14" s="180"/>
      <c r="N14" s="180"/>
      <c r="O14" s="180"/>
      <c r="Q14" s="181" t="s">
        <v>9</v>
      </c>
      <c r="R14" s="182">
        <v>280</v>
      </c>
      <c r="S14" s="182"/>
      <c r="T14" s="182"/>
      <c r="U14" s="182"/>
      <c r="V14" s="182"/>
      <c r="W14" s="182">
        <v>70</v>
      </c>
      <c r="X14" s="182">
        <v>210</v>
      </c>
      <c r="Y14" s="182"/>
      <c r="Z14" s="182"/>
      <c r="AA14" s="182"/>
      <c r="AD14" s="179" t="s">
        <v>9</v>
      </c>
      <c r="AE14" s="183">
        <f t="shared" si="3"/>
        <v>0</v>
      </c>
      <c r="AF14" s="183">
        <f t="shared" si="4"/>
        <v>0</v>
      </c>
      <c r="AG14" s="183">
        <f t="shared" si="5"/>
        <v>0</v>
      </c>
      <c r="AH14" s="183">
        <f t="shared" si="6"/>
        <v>0</v>
      </c>
      <c r="AI14" s="183">
        <f t="shared" si="7"/>
        <v>0</v>
      </c>
      <c r="AJ14" s="183">
        <f t="shared" si="8"/>
        <v>0</v>
      </c>
      <c r="AK14" s="183">
        <f t="shared" si="9"/>
        <v>0</v>
      </c>
      <c r="AL14" s="183">
        <f t="shared" si="10"/>
        <v>0</v>
      </c>
      <c r="AM14" s="183">
        <f t="shared" si="11"/>
        <v>0</v>
      </c>
      <c r="AN14" s="183">
        <f t="shared" si="12"/>
        <v>0</v>
      </c>
      <c r="AO14" s="184"/>
      <c r="BF14" s="179">
        <f t="shared" si="13"/>
      </c>
      <c r="BG14" t="s">
        <v>9</v>
      </c>
      <c r="BL14" s="179">
        <v>1416</v>
      </c>
      <c r="BM14" s="179">
        <v>280</v>
      </c>
      <c r="BN14" s="221">
        <f t="shared" si="1"/>
        <v>0</v>
      </c>
    </row>
    <row r="15" spans="3:66" s="179" customFormat="1" ht="12.75">
      <c r="C15" s="179">
        <v>1421</v>
      </c>
      <c r="D15" s="179" t="s">
        <v>14</v>
      </c>
      <c r="E15" s="180">
        <f t="shared" si="2"/>
        <v>1208</v>
      </c>
      <c r="F15" s="180"/>
      <c r="G15" s="180"/>
      <c r="H15" s="180"/>
      <c r="I15" s="180"/>
      <c r="J15" s="180">
        <v>996</v>
      </c>
      <c r="K15" s="180">
        <v>212</v>
      </c>
      <c r="L15" s="180"/>
      <c r="M15" s="180"/>
      <c r="N15" s="180"/>
      <c r="O15" s="180"/>
      <c r="Q15" s="181" t="s">
        <v>14</v>
      </c>
      <c r="R15" s="182">
        <v>1370</v>
      </c>
      <c r="S15" s="182"/>
      <c r="T15" s="182"/>
      <c r="U15" s="182"/>
      <c r="V15" s="182"/>
      <c r="W15" s="182">
        <v>1160</v>
      </c>
      <c r="X15" s="182">
        <v>209</v>
      </c>
      <c r="Y15" s="182"/>
      <c r="Z15" s="182"/>
      <c r="AA15" s="182"/>
      <c r="AD15" s="179" t="s">
        <v>14</v>
      </c>
      <c r="AE15" s="183">
        <f t="shared" si="3"/>
        <v>-162</v>
      </c>
      <c r="AF15" s="183">
        <f t="shared" si="4"/>
        <v>0</v>
      </c>
      <c r="AG15" s="183">
        <f t="shared" si="5"/>
        <v>0</v>
      </c>
      <c r="AH15" s="183">
        <f t="shared" si="6"/>
        <v>0</v>
      </c>
      <c r="AI15" s="183">
        <f t="shared" si="7"/>
        <v>0</v>
      </c>
      <c r="AJ15" s="183">
        <f t="shared" si="8"/>
        <v>-164</v>
      </c>
      <c r="AK15" s="183">
        <f t="shared" si="9"/>
        <v>3</v>
      </c>
      <c r="AL15" s="183">
        <f t="shared" si="10"/>
        <v>0</v>
      </c>
      <c r="AM15" s="183">
        <f t="shared" si="11"/>
        <v>0</v>
      </c>
      <c r="AN15" s="183">
        <f t="shared" si="12"/>
        <v>0</v>
      </c>
      <c r="AO15" s="184"/>
      <c r="BF15" s="179">
        <f t="shared" si="13"/>
      </c>
      <c r="BG15" t="s">
        <v>14</v>
      </c>
      <c r="BL15" s="179">
        <v>1421</v>
      </c>
      <c r="BM15" s="179">
        <v>1207</v>
      </c>
      <c r="BN15" s="221">
        <f t="shared" si="1"/>
        <v>-1</v>
      </c>
    </row>
    <row r="16" spans="4:66" s="179" customFormat="1" ht="12.75">
      <c r="D16" t="s">
        <v>95</v>
      </c>
      <c r="E16" s="180">
        <f t="shared" si="2"/>
        <v>118</v>
      </c>
      <c r="F16" s="180"/>
      <c r="G16" s="180"/>
      <c r="H16" s="180"/>
      <c r="I16" s="180"/>
      <c r="J16" s="180">
        <v>118</v>
      </c>
      <c r="K16" s="180"/>
      <c r="L16" s="180"/>
      <c r="M16" s="180"/>
      <c r="N16" s="180"/>
      <c r="O16" s="180"/>
      <c r="Q16" s="181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4"/>
      <c r="BF16" s="179">
        <f t="shared" si="13"/>
      </c>
      <c r="BG16" t="s">
        <v>95</v>
      </c>
      <c r="BL16" s="179">
        <v>1429</v>
      </c>
      <c r="BM16" s="179">
        <v>118</v>
      </c>
      <c r="BN16" s="221">
        <f t="shared" si="1"/>
        <v>0</v>
      </c>
    </row>
    <row r="17" spans="3:66" s="179" customFormat="1" ht="12.75">
      <c r="C17" s="179">
        <v>1431</v>
      </c>
      <c r="D17" s="179" t="s">
        <v>15</v>
      </c>
      <c r="E17" s="180">
        <f t="shared" si="2"/>
        <v>1039</v>
      </c>
      <c r="F17" s="180"/>
      <c r="G17" s="180"/>
      <c r="H17" s="180"/>
      <c r="I17" s="180"/>
      <c r="J17" s="180">
        <v>362</v>
      </c>
      <c r="K17" s="180">
        <v>660</v>
      </c>
      <c r="L17" s="180"/>
      <c r="M17" s="180">
        <v>17</v>
      </c>
      <c r="N17" s="180"/>
      <c r="O17" s="180"/>
      <c r="Q17" s="181" t="s">
        <v>15</v>
      </c>
      <c r="R17" s="182">
        <v>1039</v>
      </c>
      <c r="S17" s="182"/>
      <c r="T17" s="182"/>
      <c r="U17" s="182"/>
      <c r="V17" s="182"/>
      <c r="W17" s="182">
        <v>366</v>
      </c>
      <c r="X17" s="182">
        <v>656</v>
      </c>
      <c r="Y17" s="182"/>
      <c r="Z17" s="182">
        <v>17</v>
      </c>
      <c r="AA17" s="182"/>
      <c r="AD17" s="179" t="s">
        <v>15</v>
      </c>
      <c r="AE17" s="183">
        <f t="shared" si="3"/>
        <v>0</v>
      </c>
      <c r="AF17" s="183">
        <f t="shared" si="4"/>
        <v>0</v>
      </c>
      <c r="AG17" s="183">
        <f t="shared" si="5"/>
        <v>0</v>
      </c>
      <c r="AH17" s="183">
        <f t="shared" si="6"/>
        <v>0</v>
      </c>
      <c r="AI17" s="183">
        <f t="shared" si="7"/>
        <v>0</v>
      </c>
      <c r="AJ17" s="183">
        <f t="shared" si="8"/>
        <v>-4</v>
      </c>
      <c r="AK17" s="183">
        <f t="shared" si="9"/>
        <v>4</v>
      </c>
      <c r="AL17" s="183">
        <f t="shared" si="10"/>
        <v>0</v>
      </c>
      <c r="AM17" s="183">
        <f t="shared" si="11"/>
        <v>0</v>
      </c>
      <c r="AN17" s="183">
        <f t="shared" si="12"/>
        <v>0</v>
      </c>
      <c r="AO17" s="184"/>
      <c r="BF17" s="179">
        <f t="shared" si="13"/>
      </c>
      <c r="BG17" t="s">
        <v>15</v>
      </c>
      <c r="BL17" s="179">
        <v>1431</v>
      </c>
      <c r="BM17" s="179">
        <v>1039</v>
      </c>
      <c r="BN17" s="221">
        <f t="shared" si="1"/>
        <v>0</v>
      </c>
    </row>
    <row r="18" spans="3:66" s="179" customFormat="1" ht="12.75">
      <c r="C18" s="179">
        <v>1451</v>
      </c>
      <c r="D18" s="179" t="s">
        <v>12</v>
      </c>
      <c r="E18" s="180">
        <f t="shared" si="2"/>
        <v>2867</v>
      </c>
      <c r="F18" s="180"/>
      <c r="G18" s="180"/>
      <c r="H18" s="180"/>
      <c r="I18" s="180"/>
      <c r="J18" s="180">
        <v>1054</v>
      </c>
      <c r="K18" s="180">
        <v>1813</v>
      </c>
      <c r="L18" s="180"/>
      <c r="M18" s="180"/>
      <c r="N18" s="180"/>
      <c r="O18" s="180"/>
      <c r="Q18" s="181" t="s">
        <v>12</v>
      </c>
      <c r="R18" s="182">
        <v>2885</v>
      </c>
      <c r="S18" s="182"/>
      <c r="T18" s="182"/>
      <c r="U18" s="182"/>
      <c r="V18" s="182"/>
      <c r="W18" s="182">
        <v>1159</v>
      </c>
      <c r="X18" s="182">
        <v>1726</v>
      </c>
      <c r="Y18" s="182"/>
      <c r="Z18" s="182"/>
      <c r="AA18" s="182"/>
      <c r="AD18" s="179" t="s">
        <v>12</v>
      </c>
      <c r="AE18" s="183">
        <f t="shared" si="3"/>
        <v>-18</v>
      </c>
      <c r="AF18" s="183">
        <f t="shared" si="4"/>
        <v>0</v>
      </c>
      <c r="AG18" s="183">
        <f t="shared" si="5"/>
        <v>0</v>
      </c>
      <c r="AH18" s="183">
        <f t="shared" si="6"/>
        <v>0</v>
      </c>
      <c r="AI18" s="183">
        <f t="shared" si="7"/>
        <v>0</v>
      </c>
      <c r="AJ18" s="183">
        <f t="shared" si="8"/>
        <v>-105</v>
      </c>
      <c r="AK18" s="183">
        <f t="shared" si="9"/>
        <v>87</v>
      </c>
      <c r="AL18" s="183">
        <f t="shared" si="10"/>
        <v>0</v>
      </c>
      <c r="AM18" s="183">
        <f t="shared" si="11"/>
        <v>0</v>
      </c>
      <c r="AN18" s="183">
        <f t="shared" si="12"/>
        <v>0</v>
      </c>
      <c r="AO18" s="184"/>
      <c r="BF18" s="179">
        <f t="shared" si="13"/>
      </c>
      <c r="BG18" t="s">
        <v>12</v>
      </c>
      <c r="BL18" s="179">
        <v>1451</v>
      </c>
      <c r="BM18" s="179">
        <v>2868</v>
      </c>
      <c r="BN18" s="221">
        <f t="shared" si="1"/>
        <v>1</v>
      </c>
    </row>
    <row r="19" spans="3:66" s="179" customFormat="1" ht="12.75">
      <c r="C19" s="179">
        <v>1459</v>
      </c>
      <c r="D19" s="179" t="s">
        <v>13</v>
      </c>
      <c r="E19" s="180">
        <f t="shared" si="2"/>
        <v>501</v>
      </c>
      <c r="F19" s="180"/>
      <c r="G19" s="180"/>
      <c r="H19" s="180"/>
      <c r="I19" s="180"/>
      <c r="J19" s="180">
        <v>90</v>
      </c>
      <c r="K19" s="180">
        <v>411</v>
      </c>
      <c r="L19" s="180"/>
      <c r="M19" s="180"/>
      <c r="N19" s="180"/>
      <c r="O19" s="180"/>
      <c r="Q19" s="181" t="s">
        <v>13</v>
      </c>
      <c r="R19" s="182">
        <v>486</v>
      </c>
      <c r="S19" s="182"/>
      <c r="T19" s="182"/>
      <c r="U19" s="182"/>
      <c r="V19" s="182"/>
      <c r="W19" s="182">
        <v>119</v>
      </c>
      <c r="X19" s="182">
        <v>367</v>
      </c>
      <c r="Y19" s="182"/>
      <c r="Z19" s="182"/>
      <c r="AA19" s="182"/>
      <c r="AD19" s="185" t="s">
        <v>13</v>
      </c>
      <c r="AE19" s="186">
        <f t="shared" si="3"/>
        <v>15</v>
      </c>
      <c r="AF19" s="186">
        <f t="shared" si="4"/>
        <v>0</v>
      </c>
      <c r="AG19" s="186">
        <f t="shared" si="5"/>
        <v>0</v>
      </c>
      <c r="AH19" s="186">
        <f t="shared" si="6"/>
        <v>0</v>
      </c>
      <c r="AI19" s="186">
        <f t="shared" si="7"/>
        <v>0</v>
      </c>
      <c r="AJ19" s="186">
        <f t="shared" si="8"/>
        <v>-29</v>
      </c>
      <c r="AK19" s="186">
        <f t="shared" si="9"/>
        <v>44</v>
      </c>
      <c r="AL19" s="186">
        <f t="shared" si="10"/>
        <v>0</v>
      </c>
      <c r="AM19" s="186">
        <f t="shared" si="11"/>
        <v>0</v>
      </c>
      <c r="AN19" s="186">
        <f t="shared" si="12"/>
        <v>0</v>
      </c>
      <c r="AO19" s="184"/>
      <c r="BF19" s="179">
        <f t="shared" si="13"/>
      </c>
      <c r="BG19" t="s">
        <v>13</v>
      </c>
      <c r="BL19" s="179">
        <v>1459</v>
      </c>
      <c r="BM19" s="179">
        <v>501</v>
      </c>
      <c r="BN19" s="221">
        <f t="shared" si="1"/>
        <v>0</v>
      </c>
    </row>
    <row r="20" spans="3:66" s="179" customFormat="1" ht="12.75">
      <c r="C20" s="179">
        <v>1501</v>
      </c>
      <c r="D20" s="179" t="s">
        <v>24</v>
      </c>
      <c r="E20" s="180">
        <f t="shared" si="2"/>
        <v>186</v>
      </c>
      <c r="F20" s="180"/>
      <c r="G20" s="180"/>
      <c r="H20" s="180"/>
      <c r="I20" s="180"/>
      <c r="J20" s="180">
        <v>164</v>
      </c>
      <c r="K20" s="180">
        <v>22</v>
      </c>
      <c r="L20" s="180"/>
      <c r="M20" s="180"/>
      <c r="N20" s="180"/>
      <c r="O20" s="180"/>
      <c r="Q20" s="181" t="s">
        <v>24</v>
      </c>
      <c r="R20" s="182">
        <v>189</v>
      </c>
      <c r="S20" s="182"/>
      <c r="T20" s="182"/>
      <c r="U20" s="182"/>
      <c r="V20" s="182"/>
      <c r="W20" s="182">
        <v>189</v>
      </c>
      <c r="X20" s="182">
        <v>0</v>
      </c>
      <c r="Y20" s="182"/>
      <c r="Z20" s="182"/>
      <c r="AA20" s="182"/>
      <c r="AD20" s="179" t="s">
        <v>24</v>
      </c>
      <c r="AE20" s="183">
        <f t="shared" si="3"/>
        <v>-3</v>
      </c>
      <c r="AF20" s="183">
        <f t="shared" si="4"/>
        <v>0</v>
      </c>
      <c r="AG20" s="183">
        <f t="shared" si="5"/>
        <v>0</v>
      </c>
      <c r="AH20" s="183">
        <f t="shared" si="6"/>
        <v>0</v>
      </c>
      <c r="AI20" s="183">
        <f t="shared" si="7"/>
        <v>0</v>
      </c>
      <c r="AJ20" s="183">
        <f t="shared" si="8"/>
        <v>-25</v>
      </c>
      <c r="AK20" s="183">
        <f t="shared" si="9"/>
        <v>22</v>
      </c>
      <c r="AL20" s="183">
        <f t="shared" si="10"/>
        <v>0</v>
      </c>
      <c r="AM20" s="183">
        <f t="shared" si="11"/>
        <v>0</v>
      </c>
      <c r="AN20" s="183">
        <f t="shared" si="12"/>
        <v>0</v>
      </c>
      <c r="AO20" s="184"/>
      <c r="BF20" s="179">
        <f t="shared" si="13"/>
      </c>
      <c r="BG20" t="s">
        <v>24</v>
      </c>
      <c r="BL20" s="179">
        <v>1501</v>
      </c>
      <c r="BM20" s="179">
        <v>187</v>
      </c>
      <c r="BN20" s="221">
        <f t="shared" si="1"/>
        <v>1</v>
      </c>
    </row>
    <row r="21" spans="3:66" s="179" customFormat="1" ht="12.75">
      <c r="C21" s="179">
        <v>1550</v>
      </c>
      <c r="D21" s="179" t="s">
        <v>25</v>
      </c>
      <c r="E21" s="180">
        <f t="shared" si="2"/>
        <v>1076</v>
      </c>
      <c r="F21" s="180"/>
      <c r="G21" s="180"/>
      <c r="H21" s="180"/>
      <c r="I21" s="180"/>
      <c r="J21" s="180"/>
      <c r="K21" s="180">
        <v>403</v>
      </c>
      <c r="L21" s="180">
        <v>673</v>
      </c>
      <c r="M21" s="180"/>
      <c r="N21" s="180"/>
      <c r="O21" s="180"/>
      <c r="Q21" s="181" t="s">
        <v>25</v>
      </c>
      <c r="R21" s="182">
        <v>1076</v>
      </c>
      <c r="S21" s="182"/>
      <c r="T21" s="182"/>
      <c r="U21" s="182"/>
      <c r="V21" s="182"/>
      <c r="W21" s="182"/>
      <c r="X21" s="182">
        <v>403</v>
      </c>
      <c r="Y21" s="182">
        <v>673</v>
      </c>
      <c r="Z21" s="182"/>
      <c r="AA21" s="182"/>
      <c r="AD21" s="179" t="s">
        <v>25</v>
      </c>
      <c r="AE21" s="183">
        <f t="shared" si="3"/>
        <v>0</v>
      </c>
      <c r="AF21" s="183">
        <f t="shared" si="4"/>
        <v>0</v>
      </c>
      <c r="AG21" s="183">
        <f t="shared" si="5"/>
        <v>0</v>
      </c>
      <c r="AH21" s="183">
        <f t="shared" si="6"/>
        <v>0</v>
      </c>
      <c r="AI21" s="183">
        <f t="shared" si="7"/>
        <v>0</v>
      </c>
      <c r="AJ21" s="183">
        <f t="shared" si="8"/>
        <v>0</v>
      </c>
      <c r="AK21" s="183">
        <f t="shared" si="9"/>
        <v>0</v>
      </c>
      <c r="AL21" s="183">
        <f t="shared" si="10"/>
        <v>0</v>
      </c>
      <c r="AM21" s="183">
        <f t="shared" si="11"/>
        <v>0</v>
      </c>
      <c r="AN21" s="183">
        <f t="shared" si="12"/>
        <v>0</v>
      </c>
      <c r="AO21" s="184"/>
      <c r="BF21" s="179">
        <f t="shared" si="13"/>
      </c>
      <c r="BG21" t="s">
        <v>25</v>
      </c>
      <c r="BL21" s="179">
        <v>1550</v>
      </c>
      <c r="BM21" s="179">
        <v>1076</v>
      </c>
      <c r="BN21" s="221">
        <f t="shared" si="1"/>
        <v>0</v>
      </c>
    </row>
    <row r="22" spans="3:66" s="179" customFormat="1" ht="12.75">
      <c r="C22" s="179">
        <v>1601</v>
      </c>
      <c r="D22" s="179" t="s">
        <v>26</v>
      </c>
      <c r="E22" s="180">
        <f t="shared" si="2"/>
        <v>861</v>
      </c>
      <c r="F22" s="180"/>
      <c r="G22" s="180"/>
      <c r="H22" s="180"/>
      <c r="I22" s="180"/>
      <c r="J22" s="180">
        <v>6</v>
      </c>
      <c r="K22" s="180">
        <v>323</v>
      </c>
      <c r="L22" s="180">
        <v>372</v>
      </c>
      <c r="M22" s="180">
        <v>160</v>
      </c>
      <c r="N22" s="180"/>
      <c r="O22" s="180"/>
      <c r="Q22" s="181" t="s">
        <v>26</v>
      </c>
      <c r="R22" s="182">
        <v>873</v>
      </c>
      <c r="S22" s="182"/>
      <c r="T22" s="182"/>
      <c r="U22" s="182"/>
      <c r="V22" s="182"/>
      <c r="W22" s="182">
        <v>6</v>
      </c>
      <c r="X22" s="182">
        <v>184</v>
      </c>
      <c r="Y22" s="182">
        <v>445</v>
      </c>
      <c r="Z22" s="182">
        <v>238</v>
      </c>
      <c r="AA22" s="182"/>
      <c r="AD22" s="179" t="s">
        <v>26</v>
      </c>
      <c r="AE22" s="183">
        <f t="shared" si="3"/>
        <v>-12</v>
      </c>
      <c r="AF22" s="183">
        <f t="shared" si="4"/>
        <v>0</v>
      </c>
      <c r="AG22" s="183">
        <f t="shared" si="5"/>
        <v>0</v>
      </c>
      <c r="AH22" s="183">
        <f t="shared" si="6"/>
        <v>0</v>
      </c>
      <c r="AI22" s="183">
        <f t="shared" si="7"/>
        <v>0</v>
      </c>
      <c r="AJ22" s="183">
        <f t="shared" si="8"/>
        <v>0</v>
      </c>
      <c r="AK22" s="183">
        <f t="shared" si="9"/>
        <v>139</v>
      </c>
      <c r="AL22" s="183">
        <f t="shared" si="10"/>
        <v>-73</v>
      </c>
      <c r="AM22" s="183">
        <f t="shared" si="11"/>
        <v>-78</v>
      </c>
      <c r="AN22" s="183">
        <f t="shared" si="12"/>
        <v>0</v>
      </c>
      <c r="AO22" s="184"/>
      <c r="BF22" s="179">
        <f t="shared" si="13"/>
      </c>
      <c r="BG22" t="s">
        <v>26</v>
      </c>
      <c r="BL22" s="179">
        <v>1601</v>
      </c>
      <c r="BM22" s="179">
        <v>862</v>
      </c>
      <c r="BN22" s="221">
        <f t="shared" si="1"/>
        <v>1</v>
      </c>
    </row>
    <row r="23" spans="3:66" s="179" customFormat="1" ht="12.75">
      <c r="C23" s="179">
        <v>1701</v>
      </c>
      <c r="D23" s="179" t="s">
        <v>18</v>
      </c>
      <c r="E23" s="180">
        <f t="shared" si="2"/>
        <v>207</v>
      </c>
      <c r="F23" s="180"/>
      <c r="G23" s="180"/>
      <c r="H23" s="180"/>
      <c r="I23" s="180"/>
      <c r="J23" s="180"/>
      <c r="K23" s="180"/>
      <c r="L23" s="180">
        <v>207</v>
      </c>
      <c r="M23" s="180"/>
      <c r="N23" s="180"/>
      <c r="O23" s="180"/>
      <c r="Q23" s="181" t="s">
        <v>18</v>
      </c>
      <c r="R23" s="182">
        <v>207</v>
      </c>
      <c r="S23" s="182"/>
      <c r="T23" s="182"/>
      <c r="U23" s="182"/>
      <c r="V23" s="182"/>
      <c r="W23" s="182"/>
      <c r="X23" s="182"/>
      <c r="Y23" s="182">
        <v>207</v>
      </c>
      <c r="Z23" s="182"/>
      <c r="AA23" s="182"/>
      <c r="AD23" s="179" t="s">
        <v>18</v>
      </c>
      <c r="AE23" s="183">
        <f t="shared" si="3"/>
        <v>0</v>
      </c>
      <c r="AF23" s="183">
        <f t="shared" si="4"/>
        <v>0</v>
      </c>
      <c r="AG23" s="183">
        <f t="shared" si="5"/>
        <v>0</v>
      </c>
      <c r="AH23" s="183">
        <f t="shared" si="6"/>
        <v>0</v>
      </c>
      <c r="AI23" s="183">
        <f t="shared" si="7"/>
        <v>0</v>
      </c>
      <c r="AJ23" s="183">
        <f t="shared" si="8"/>
        <v>0</v>
      </c>
      <c r="AK23" s="183">
        <f t="shared" si="9"/>
        <v>0</v>
      </c>
      <c r="AL23" s="183">
        <f t="shared" si="10"/>
        <v>0</v>
      </c>
      <c r="AM23" s="183">
        <f t="shared" si="11"/>
        <v>0</v>
      </c>
      <c r="AN23" s="183">
        <f t="shared" si="12"/>
        <v>0</v>
      </c>
      <c r="AO23" s="184"/>
      <c r="BF23" s="179">
        <f t="shared" si="13"/>
      </c>
      <c r="BG23" t="s">
        <v>18</v>
      </c>
      <c r="BL23" s="179">
        <v>1701</v>
      </c>
      <c r="BM23" s="179">
        <v>207</v>
      </c>
      <c r="BN23" s="221">
        <f t="shared" si="1"/>
        <v>0</v>
      </c>
    </row>
    <row r="24" spans="3:66" s="179" customFormat="1" ht="12.75">
      <c r="C24" s="179">
        <v>1702</v>
      </c>
      <c r="D24" s="179" t="s">
        <v>16</v>
      </c>
      <c r="E24" s="180">
        <f t="shared" si="2"/>
        <v>163</v>
      </c>
      <c r="F24" s="180"/>
      <c r="G24" s="180"/>
      <c r="H24" s="180"/>
      <c r="I24" s="180"/>
      <c r="J24" s="180"/>
      <c r="K24" s="180">
        <v>163</v>
      </c>
      <c r="L24" s="180"/>
      <c r="M24" s="180"/>
      <c r="N24" s="180"/>
      <c r="O24" s="180"/>
      <c r="Q24" s="181" t="s">
        <v>16</v>
      </c>
      <c r="R24" s="182">
        <v>163</v>
      </c>
      <c r="S24" s="182"/>
      <c r="T24" s="182"/>
      <c r="U24" s="182"/>
      <c r="V24" s="182"/>
      <c r="W24" s="182"/>
      <c r="X24" s="182">
        <v>163</v>
      </c>
      <c r="Y24" s="182"/>
      <c r="Z24" s="182"/>
      <c r="AA24" s="182"/>
      <c r="AD24" s="179" t="s">
        <v>16</v>
      </c>
      <c r="AE24" s="183">
        <f t="shared" si="3"/>
        <v>0</v>
      </c>
      <c r="AF24" s="183">
        <f t="shared" si="4"/>
        <v>0</v>
      </c>
      <c r="AG24" s="183">
        <f t="shared" si="5"/>
        <v>0</v>
      </c>
      <c r="AH24" s="183">
        <f t="shared" si="6"/>
        <v>0</v>
      </c>
      <c r="AI24" s="183">
        <f t="shared" si="7"/>
        <v>0</v>
      </c>
      <c r="AJ24" s="183">
        <f t="shared" si="8"/>
        <v>0</v>
      </c>
      <c r="AK24" s="183">
        <f t="shared" si="9"/>
        <v>0</v>
      </c>
      <c r="AL24" s="183">
        <f t="shared" si="10"/>
        <v>0</v>
      </c>
      <c r="AM24" s="183">
        <f t="shared" si="11"/>
        <v>0</v>
      </c>
      <c r="AN24" s="183">
        <f t="shared" si="12"/>
        <v>0</v>
      </c>
      <c r="AO24" s="184"/>
      <c r="BF24" s="179">
        <f t="shared" si="13"/>
      </c>
      <c r="BG24" t="s">
        <v>16</v>
      </c>
      <c r="BL24" s="179">
        <v>1702</v>
      </c>
      <c r="BM24" s="179">
        <v>163</v>
      </c>
      <c r="BN24" s="221">
        <f t="shared" si="1"/>
        <v>0</v>
      </c>
    </row>
    <row r="25" spans="3:66" s="179" customFormat="1" ht="12.75">
      <c r="C25" s="179">
        <v>1751</v>
      </c>
      <c r="D25" s="179" t="s">
        <v>19</v>
      </c>
      <c r="E25" s="180">
        <f t="shared" si="2"/>
        <v>325</v>
      </c>
      <c r="F25" s="180"/>
      <c r="G25" s="180"/>
      <c r="H25" s="180"/>
      <c r="I25" s="180"/>
      <c r="J25" s="180"/>
      <c r="K25" s="180"/>
      <c r="L25" s="180"/>
      <c r="M25" s="180">
        <v>325</v>
      </c>
      <c r="N25" s="180"/>
      <c r="O25" s="180"/>
      <c r="Q25" s="181" t="s">
        <v>19</v>
      </c>
      <c r="R25" s="182">
        <v>325</v>
      </c>
      <c r="S25" s="182"/>
      <c r="T25" s="182"/>
      <c r="U25" s="182"/>
      <c r="V25" s="182"/>
      <c r="W25" s="182"/>
      <c r="X25" s="182"/>
      <c r="Y25" s="182"/>
      <c r="Z25" s="182">
        <v>325</v>
      </c>
      <c r="AA25" s="182"/>
      <c r="AD25" s="179" t="s">
        <v>19</v>
      </c>
      <c r="AE25" s="183">
        <f t="shared" si="3"/>
        <v>0</v>
      </c>
      <c r="AF25" s="183">
        <f t="shared" si="4"/>
        <v>0</v>
      </c>
      <c r="AG25" s="183">
        <f t="shared" si="5"/>
        <v>0</v>
      </c>
      <c r="AH25" s="183">
        <f t="shared" si="6"/>
        <v>0</v>
      </c>
      <c r="AI25" s="183">
        <f t="shared" si="7"/>
        <v>0</v>
      </c>
      <c r="AJ25" s="183">
        <f t="shared" si="8"/>
        <v>0</v>
      </c>
      <c r="AK25" s="183">
        <f t="shared" si="9"/>
        <v>0</v>
      </c>
      <c r="AL25" s="183">
        <f t="shared" si="10"/>
        <v>0</v>
      </c>
      <c r="AM25" s="183">
        <f t="shared" si="11"/>
        <v>0</v>
      </c>
      <c r="AN25" s="183">
        <f t="shared" si="12"/>
        <v>0</v>
      </c>
      <c r="AO25" s="184"/>
      <c r="BF25" s="179">
        <f t="shared" si="13"/>
      </c>
      <c r="BG25" t="s">
        <v>19</v>
      </c>
      <c r="BL25" s="179">
        <v>1751</v>
      </c>
      <c r="BM25" s="179">
        <v>325</v>
      </c>
      <c r="BN25" s="221">
        <f t="shared" si="1"/>
        <v>0</v>
      </c>
    </row>
    <row r="26" spans="3:66" s="179" customFormat="1" ht="12.75">
      <c r="C26" s="179">
        <v>1752</v>
      </c>
      <c r="D26" s="179" t="s">
        <v>17</v>
      </c>
      <c r="E26" s="180">
        <f t="shared" si="2"/>
        <v>89</v>
      </c>
      <c r="F26" s="180"/>
      <c r="G26" s="180"/>
      <c r="H26" s="180"/>
      <c r="I26" s="180"/>
      <c r="J26" s="180"/>
      <c r="K26" s="180">
        <v>61</v>
      </c>
      <c r="L26" s="180">
        <v>28</v>
      </c>
      <c r="M26" s="180"/>
      <c r="N26" s="180"/>
      <c r="O26" s="180"/>
      <c r="Q26" s="181" t="s">
        <v>17</v>
      </c>
      <c r="R26" s="182">
        <v>89</v>
      </c>
      <c r="S26" s="182"/>
      <c r="T26" s="182"/>
      <c r="U26" s="182"/>
      <c r="V26" s="182"/>
      <c r="W26" s="182"/>
      <c r="X26" s="182">
        <v>69</v>
      </c>
      <c r="Y26" s="182">
        <v>20</v>
      </c>
      <c r="Z26" s="182"/>
      <c r="AA26" s="182"/>
      <c r="AD26" s="179" t="s">
        <v>17</v>
      </c>
      <c r="AE26" s="183">
        <f t="shared" si="3"/>
        <v>0</v>
      </c>
      <c r="AF26" s="183">
        <f t="shared" si="4"/>
        <v>0</v>
      </c>
      <c r="AG26" s="183">
        <f t="shared" si="5"/>
        <v>0</v>
      </c>
      <c r="AH26" s="183">
        <f t="shared" si="6"/>
        <v>0</v>
      </c>
      <c r="AI26" s="183">
        <f t="shared" si="7"/>
        <v>0</v>
      </c>
      <c r="AJ26" s="183">
        <f t="shared" si="8"/>
        <v>0</v>
      </c>
      <c r="AK26" s="183">
        <f t="shared" si="9"/>
        <v>-8</v>
      </c>
      <c r="AL26" s="183">
        <f t="shared" si="10"/>
        <v>8</v>
      </c>
      <c r="AM26" s="183">
        <f t="shared" si="11"/>
        <v>0</v>
      </c>
      <c r="AN26" s="183">
        <f t="shared" si="12"/>
        <v>0</v>
      </c>
      <c r="AO26" s="184"/>
      <c r="BF26" s="179">
        <f t="shared" si="13"/>
      </c>
      <c r="BG26" t="s">
        <v>17</v>
      </c>
      <c r="BL26" s="179">
        <v>1752</v>
      </c>
      <c r="BM26" s="179">
        <v>90</v>
      </c>
      <c r="BN26" s="221">
        <f t="shared" si="1"/>
        <v>1</v>
      </c>
    </row>
    <row r="27" spans="3:66" s="179" customFormat="1" ht="12.75">
      <c r="C27" s="179">
        <v>1802</v>
      </c>
      <c r="D27" s="179" t="s">
        <v>22</v>
      </c>
      <c r="E27" s="180">
        <f t="shared" si="2"/>
        <v>1989</v>
      </c>
      <c r="F27" s="180"/>
      <c r="G27" s="180"/>
      <c r="H27" s="180"/>
      <c r="I27" s="180"/>
      <c r="J27" s="180">
        <v>253</v>
      </c>
      <c r="K27" s="180">
        <v>790</v>
      </c>
      <c r="L27" s="180">
        <v>858</v>
      </c>
      <c r="M27" s="180">
        <v>88</v>
      </c>
      <c r="N27" s="180"/>
      <c r="O27" s="180"/>
      <c r="Q27" s="181" t="s">
        <v>22</v>
      </c>
      <c r="R27" s="182">
        <v>1998</v>
      </c>
      <c r="S27" s="182"/>
      <c r="T27" s="182"/>
      <c r="U27" s="182"/>
      <c r="V27" s="182"/>
      <c r="W27" s="182">
        <v>257</v>
      </c>
      <c r="X27" s="182">
        <v>787</v>
      </c>
      <c r="Y27" s="182">
        <v>832</v>
      </c>
      <c r="Z27" s="182">
        <v>121</v>
      </c>
      <c r="AA27" s="182"/>
      <c r="AD27" s="185" t="s">
        <v>22</v>
      </c>
      <c r="AE27" s="186">
        <f t="shared" si="3"/>
        <v>-9</v>
      </c>
      <c r="AF27" s="186">
        <f t="shared" si="4"/>
        <v>0</v>
      </c>
      <c r="AG27" s="186">
        <f t="shared" si="5"/>
        <v>0</v>
      </c>
      <c r="AH27" s="186">
        <f t="shared" si="6"/>
        <v>0</v>
      </c>
      <c r="AI27" s="186">
        <f t="shared" si="7"/>
        <v>0</v>
      </c>
      <c r="AJ27" s="186">
        <f t="shared" si="8"/>
        <v>-4</v>
      </c>
      <c r="AK27" s="186">
        <f t="shared" si="9"/>
        <v>3</v>
      </c>
      <c r="AL27" s="186">
        <f t="shared" si="10"/>
        <v>26</v>
      </c>
      <c r="AM27" s="186">
        <f t="shared" si="11"/>
        <v>-33</v>
      </c>
      <c r="AN27" s="186">
        <f t="shared" si="12"/>
        <v>0</v>
      </c>
      <c r="AO27" s="184"/>
      <c r="BF27" s="179">
        <f t="shared" si="13"/>
      </c>
      <c r="BG27" t="s">
        <v>22</v>
      </c>
      <c r="BL27" s="179">
        <v>1802</v>
      </c>
      <c r="BM27" s="179">
        <v>1988</v>
      </c>
      <c r="BN27" s="221">
        <f t="shared" si="1"/>
        <v>-1</v>
      </c>
    </row>
    <row r="28" spans="3:66" s="179" customFormat="1" ht="12.75">
      <c r="C28" s="179">
        <v>1803</v>
      </c>
      <c r="D28" s="179" t="s">
        <v>20</v>
      </c>
      <c r="E28" s="180">
        <f t="shared" si="2"/>
        <v>522</v>
      </c>
      <c r="F28" s="180"/>
      <c r="G28" s="180"/>
      <c r="H28" s="180"/>
      <c r="I28" s="180"/>
      <c r="J28" s="180">
        <v>131</v>
      </c>
      <c r="K28" s="180">
        <v>316</v>
      </c>
      <c r="L28" s="180">
        <v>75</v>
      </c>
      <c r="M28" s="180"/>
      <c r="N28" s="180"/>
      <c r="O28" s="180"/>
      <c r="Q28" s="181" t="s">
        <v>20</v>
      </c>
      <c r="R28" s="182">
        <v>524</v>
      </c>
      <c r="S28" s="182"/>
      <c r="T28" s="182"/>
      <c r="U28" s="182"/>
      <c r="V28" s="182"/>
      <c r="W28" s="182">
        <v>143</v>
      </c>
      <c r="X28" s="182">
        <v>305</v>
      </c>
      <c r="Y28" s="182">
        <v>75</v>
      </c>
      <c r="Z28" s="182"/>
      <c r="AA28" s="182"/>
      <c r="AD28" s="179" t="s">
        <v>20</v>
      </c>
      <c r="AE28" s="183">
        <f t="shared" si="3"/>
        <v>-2</v>
      </c>
      <c r="AF28" s="183">
        <f t="shared" si="4"/>
        <v>0</v>
      </c>
      <c r="AG28" s="183">
        <f t="shared" si="5"/>
        <v>0</v>
      </c>
      <c r="AH28" s="183">
        <f t="shared" si="6"/>
        <v>0</v>
      </c>
      <c r="AI28" s="183">
        <f t="shared" si="7"/>
        <v>0</v>
      </c>
      <c r="AJ28" s="183">
        <f t="shared" si="8"/>
        <v>-12</v>
      </c>
      <c r="AK28" s="183">
        <f t="shared" si="9"/>
        <v>11</v>
      </c>
      <c r="AL28" s="183">
        <f t="shared" si="10"/>
        <v>0</v>
      </c>
      <c r="AM28" s="183">
        <f t="shared" si="11"/>
        <v>0</v>
      </c>
      <c r="AN28" s="183">
        <f t="shared" si="12"/>
        <v>0</v>
      </c>
      <c r="AO28" s="184"/>
      <c r="BF28" s="179">
        <f t="shared" si="13"/>
      </c>
      <c r="BG28" t="s">
        <v>20</v>
      </c>
      <c r="BL28" s="179">
        <v>1803</v>
      </c>
      <c r="BM28" s="179">
        <v>522</v>
      </c>
      <c r="BN28" s="221">
        <f t="shared" si="1"/>
        <v>0</v>
      </c>
    </row>
    <row r="29" spans="3:66" s="179" customFormat="1" ht="12.75">
      <c r="C29" s="179">
        <v>1806</v>
      </c>
      <c r="D29" s="179" t="s">
        <v>21</v>
      </c>
      <c r="E29" s="180">
        <f t="shared" si="2"/>
        <v>514</v>
      </c>
      <c r="F29" s="180"/>
      <c r="G29" s="180"/>
      <c r="H29" s="180"/>
      <c r="I29" s="180"/>
      <c r="J29" s="180">
        <v>92</v>
      </c>
      <c r="K29" s="180">
        <v>382</v>
      </c>
      <c r="L29" s="180">
        <v>40</v>
      </c>
      <c r="M29" s="180"/>
      <c r="N29" s="180"/>
      <c r="O29" s="180"/>
      <c r="Q29" s="181" t="s">
        <v>21</v>
      </c>
      <c r="R29" s="182">
        <v>515</v>
      </c>
      <c r="S29" s="182"/>
      <c r="T29" s="182"/>
      <c r="U29" s="182"/>
      <c r="V29" s="182"/>
      <c r="W29" s="182">
        <v>92</v>
      </c>
      <c r="X29" s="182">
        <v>382</v>
      </c>
      <c r="Y29" s="182">
        <v>40</v>
      </c>
      <c r="Z29" s="182"/>
      <c r="AA29" s="182"/>
      <c r="AD29" s="179" t="s">
        <v>21</v>
      </c>
      <c r="AE29" s="183">
        <f t="shared" si="3"/>
        <v>-1</v>
      </c>
      <c r="AF29" s="183">
        <f t="shared" si="4"/>
        <v>0</v>
      </c>
      <c r="AG29" s="183">
        <f t="shared" si="5"/>
        <v>0</v>
      </c>
      <c r="AH29" s="183">
        <f t="shared" si="6"/>
        <v>0</v>
      </c>
      <c r="AI29" s="183">
        <f t="shared" si="7"/>
        <v>0</v>
      </c>
      <c r="AJ29" s="183">
        <f t="shared" si="8"/>
        <v>0</v>
      </c>
      <c r="AK29" s="183">
        <f t="shared" si="9"/>
        <v>0</v>
      </c>
      <c r="AL29" s="183">
        <f t="shared" si="10"/>
        <v>0</v>
      </c>
      <c r="AM29" s="183">
        <f t="shared" si="11"/>
        <v>0</v>
      </c>
      <c r="AN29" s="183">
        <f t="shared" si="12"/>
        <v>0</v>
      </c>
      <c r="AO29" s="184"/>
      <c r="BF29" s="179">
        <f t="shared" si="13"/>
      </c>
      <c r="BG29" t="s">
        <v>21</v>
      </c>
      <c r="BL29" s="179">
        <v>1806</v>
      </c>
      <c r="BM29" s="179">
        <v>515</v>
      </c>
      <c r="BN29" s="221">
        <f t="shared" si="1"/>
        <v>1</v>
      </c>
    </row>
    <row r="30" spans="3:66" s="179" customFormat="1" ht="12.75">
      <c r="C30" s="179">
        <v>1810</v>
      </c>
      <c r="D30" s="179" t="s">
        <v>23</v>
      </c>
      <c r="E30" s="180">
        <f t="shared" si="2"/>
        <v>5745</v>
      </c>
      <c r="F30" s="180"/>
      <c r="G30" s="180"/>
      <c r="H30" s="180"/>
      <c r="I30" s="180"/>
      <c r="J30" s="180">
        <v>1266</v>
      </c>
      <c r="K30" s="180">
        <v>2353</v>
      </c>
      <c r="L30" s="180">
        <v>1961</v>
      </c>
      <c r="M30" s="180">
        <v>165</v>
      </c>
      <c r="N30" s="180"/>
      <c r="O30" s="180"/>
      <c r="Q30" s="181" t="s">
        <v>23</v>
      </c>
      <c r="R30" s="182">
        <v>5445</v>
      </c>
      <c r="S30" s="182"/>
      <c r="T30" s="182"/>
      <c r="U30" s="182"/>
      <c r="V30" s="182"/>
      <c r="W30" s="182">
        <v>1181</v>
      </c>
      <c r="X30" s="182">
        <v>2395</v>
      </c>
      <c r="Y30" s="182">
        <v>1640</v>
      </c>
      <c r="Z30" s="182">
        <v>229</v>
      </c>
      <c r="AA30" s="182"/>
      <c r="AD30" s="185" t="s">
        <v>23</v>
      </c>
      <c r="AE30" s="186">
        <f t="shared" si="3"/>
        <v>300</v>
      </c>
      <c r="AF30" s="186">
        <f t="shared" si="4"/>
        <v>0</v>
      </c>
      <c r="AG30" s="186">
        <f t="shared" si="5"/>
        <v>0</v>
      </c>
      <c r="AH30" s="186">
        <f t="shared" si="6"/>
        <v>0</v>
      </c>
      <c r="AI30" s="186">
        <f t="shared" si="7"/>
        <v>0</v>
      </c>
      <c r="AJ30" s="186">
        <f t="shared" si="8"/>
        <v>85</v>
      </c>
      <c r="AK30" s="186">
        <f t="shared" si="9"/>
        <v>-42</v>
      </c>
      <c r="AL30" s="186">
        <f t="shared" si="10"/>
        <v>321</v>
      </c>
      <c r="AM30" s="186">
        <f t="shared" si="11"/>
        <v>-64</v>
      </c>
      <c r="AN30" s="183">
        <f t="shared" si="12"/>
        <v>0</v>
      </c>
      <c r="AO30" s="184"/>
      <c r="BF30" s="179">
        <f t="shared" si="13"/>
      </c>
      <c r="BG30" t="s">
        <v>23</v>
      </c>
      <c r="BL30" s="179">
        <v>1810</v>
      </c>
      <c r="BM30" s="179">
        <v>5746</v>
      </c>
      <c r="BN30" s="221">
        <f t="shared" si="1"/>
        <v>1</v>
      </c>
    </row>
    <row r="31" spans="3:66" s="179" customFormat="1" ht="12.75">
      <c r="C31" s="179">
        <v>1815</v>
      </c>
      <c r="D31" s="179" t="s">
        <v>27</v>
      </c>
      <c r="E31" s="180">
        <f t="shared" si="2"/>
        <v>1334</v>
      </c>
      <c r="F31" s="180"/>
      <c r="G31" s="180"/>
      <c r="H31" s="180"/>
      <c r="I31" s="180"/>
      <c r="J31" s="180"/>
      <c r="K31" s="180">
        <v>223</v>
      </c>
      <c r="L31" s="180">
        <v>1017</v>
      </c>
      <c r="M31" s="180">
        <v>94</v>
      </c>
      <c r="N31" s="180"/>
      <c r="O31" s="180"/>
      <c r="Q31" s="181" t="s">
        <v>27</v>
      </c>
      <c r="R31" s="182">
        <v>1317</v>
      </c>
      <c r="S31" s="182"/>
      <c r="T31" s="182"/>
      <c r="U31" s="182"/>
      <c r="V31" s="182"/>
      <c r="W31" s="182"/>
      <c r="X31" s="182">
        <v>223</v>
      </c>
      <c r="Y31" s="182">
        <v>925</v>
      </c>
      <c r="Z31" s="182">
        <v>169</v>
      </c>
      <c r="AA31" s="182"/>
      <c r="AD31" s="179" t="s">
        <v>27</v>
      </c>
      <c r="AE31" s="183">
        <f t="shared" si="3"/>
        <v>17</v>
      </c>
      <c r="AF31" s="183">
        <f t="shared" si="4"/>
        <v>0</v>
      </c>
      <c r="AG31" s="183">
        <f t="shared" si="5"/>
        <v>0</v>
      </c>
      <c r="AH31" s="183">
        <f t="shared" si="6"/>
        <v>0</v>
      </c>
      <c r="AI31" s="183">
        <f t="shared" si="7"/>
        <v>0</v>
      </c>
      <c r="AJ31" s="183">
        <f t="shared" si="8"/>
        <v>0</v>
      </c>
      <c r="AK31" s="183">
        <f t="shared" si="9"/>
        <v>0</v>
      </c>
      <c r="AL31" s="183">
        <f t="shared" si="10"/>
        <v>92</v>
      </c>
      <c r="AM31" s="183">
        <f t="shared" si="11"/>
        <v>-75</v>
      </c>
      <c r="AN31" s="183">
        <f t="shared" si="12"/>
        <v>0</v>
      </c>
      <c r="AO31" s="184"/>
      <c r="BF31" s="179">
        <f t="shared" si="13"/>
      </c>
      <c r="BG31" t="s">
        <v>27</v>
      </c>
      <c r="BL31" s="179">
        <v>1815</v>
      </c>
      <c r="BM31" s="179">
        <v>1335</v>
      </c>
      <c r="BN31" s="221">
        <f t="shared" si="1"/>
        <v>1</v>
      </c>
    </row>
    <row r="32" spans="3:66" s="179" customFormat="1" ht="12.75">
      <c r="C32" s="179">
        <v>1901</v>
      </c>
      <c r="D32" s="179" t="s">
        <v>28</v>
      </c>
      <c r="E32" s="180">
        <f t="shared" si="2"/>
        <v>1620</v>
      </c>
      <c r="F32" s="180"/>
      <c r="G32" s="180"/>
      <c r="H32" s="180"/>
      <c r="I32" s="180"/>
      <c r="J32" s="180">
        <v>162</v>
      </c>
      <c r="K32" s="180">
        <v>408</v>
      </c>
      <c r="L32" s="180">
        <v>432</v>
      </c>
      <c r="M32" s="180">
        <v>448</v>
      </c>
      <c r="N32" s="180">
        <v>170</v>
      </c>
      <c r="O32" s="180"/>
      <c r="Q32" s="181" t="s">
        <v>28</v>
      </c>
      <c r="R32" s="182">
        <v>1743</v>
      </c>
      <c r="S32" s="182"/>
      <c r="T32" s="182"/>
      <c r="U32" s="182"/>
      <c r="V32" s="182"/>
      <c r="W32" s="182">
        <v>165</v>
      </c>
      <c r="X32" s="182">
        <v>425</v>
      </c>
      <c r="Y32" s="182">
        <v>453</v>
      </c>
      <c r="Z32" s="182">
        <v>468</v>
      </c>
      <c r="AA32" s="182">
        <v>232</v>
      </c>
      <c r="AD32" s="179" t="s">
        <v>28</v>
      </c>
      <c r="AE32" s="183">
        <f t="shared" si="3"/>
        <v>-123</v>
      </c>
      <c r="AF32" s="183">
        <f t="shared" si="4"/>
        <v>0</v>
      </c>
      <c r="AG32" s="183">
        <f t="shared" si="5"/>
        <v>0</v>
      </c>
      <c r="AH32" s="183">
        <f t="shared" si="6"/>
        <v>0</v>
      </c>
      <c r="AI32" s="183">
        <f t="shared" si="7"/>
        <v>0</v>
      </c>
      <c r="AJ32" s="183">
        <f t="shared" si="8"/>
        <v>-3</v>
      </c>
      <c r="AK32" s="183">
        <f t="shared" si="9"/>
        <v>-17</v>
      </c>
      <c r="AL32" s="183">
        <f t="shared" si="10"/>
        <v>-21</v>
      </c>
      <c r="AM32" s="183">
        <f t="shared" si="11"/>
        <v>-20</v>
      </c>
      <c r="AN32" s="183">
        <f t="shared" si="12"/>
        <v>-62</v>
      </c>
      <c r="AO32" s="184"/>
      <c r="BF32" s="179">
        <f t="shared" si="13"/>
      </c>
      <c r="BG32" t="s">
        <v>28</v>
      </c>
      <c r="BL32" s="179">
        <v>1901</v>
      </c>
      <c r="BM32" s="179">
        <v>1620</v>
      </c>
      <c r="BN32" s="221">
        <f t="shared" si="1"/>
        <v>0</v>
      </c>
    </row>
    <row r="33" spans="3:66" s="179" customFormat="1" ht="12.75">
      <c r="C33" s="179">
        <v>2101</v>
      </c>
      <c r="D33" s="179" t="s">
        <v>29</v>
      </c>
      <c r="E33" s="180">
        <f t="shared" si="2"/>
        <v>69</v>
      </c>
      <c r="F33" s="180"/>
      <c r="G33" s="180"/>
      <c r="H33" s="180"/>
      <c r="I33" s="180"/>
      <c r="J33" s="180"/>
      <c r="K33" s="180"/>
      <c r="L33" s="180">
        <v>13</v>
      </c>
      <c r="M33" s="180">
        <v>56</v>
      </c>
      <c r="N33" s="180"/>
      <c r="O33" s="180"/>
      <c r="Q33" s="181" t="s">
        <v>29</v>
      </c>
      <c r="R33" s="182">
        <v>69</v>
      </c>
      <c r="S33" s="182"/>
      <c r="T33" s="182"/>
      <c r="U33" s="182"/>
      <c r="V33" s="182"/>
      <c r="W33" s="182"/>
      <c r="X33" s="182"/>
      <c r="Y33" s="182">
        <v>16</v>
      </c>
      <c r="Z33" s="182">
        <v>53</v>
      </c>
      <c r="AA33" s="182"/>
      <c r="AD33" s="179" t="s">
        <v>29</v>
      </c>
      <c r="AE33" s="183">
        <f t="shared" si="3"/>
        <v>0</v>
      </c>
      <c r="AF33" s="183">
        <f t="shared" si="4"/>
        <v>0</v>
      </c>
      <c r="AG33" s="183">
        <f t="shared" si="5"/>
        <v>0</v>
      </c>
      <c r="AH33" s="183">
        <f t="shared" si="6"/>
        <v>0</v>
      </c>
      <c r="AI33" s="183">
        <f t="shared" si="7"/>
        <v>0</v>
      </c>
      <c r="AJ33" s="183">
        <f t="shared" si="8"/>
        <v>0</v>
      </c>
      <c r="AK33" s="183">
        <f t="shared" si="9"/>
        <v>0</v>
      </c>
      <c r="AL33" s="183">
        <f t="shared" si="10"/>
        <v>-3</v>
      </c>
      <c r="AM33" s="183">
        <f t="shared" si="11"/>
        <v>3</v>
      </c>
      <c r="AN33" s="183">
        <f t="shared" si="12"/>
        <v>0</v>
      </c>
      <c r="AO33" s="184"/>
      <c r="BF33" s="179">
        <f t="shared" si="13"/>
      </c>
      <c r="BG33" t="s">
        <v>29</v>
      </c>
      <c r="BL33" s="179">
        <v>2101</v>
      </c>
      <c r="BM33" s="179">
        <v>68</v>
      </c>
      <c r="BN33" s="221">
        <f t="shared" si="1"/>
        <v>-1</v>
      </c>
    </row>
    <row r="34" spans="3:66" s="179" customFormat="1" ht="12.75">
      <c r="C34" s="179">
        <v>2201</v>
      </c>
      <c r="D34" s="179" t="s">
        <v>30</v>
      </c>
      <c r="E34" s="180">
        <f t="shared" si="2"/>
        <v>172</v>
      </c>
      <c r="F34" s="180"/>
      <c r="G34" s="180"/>
      <c r="H34" s="180"/>
      <c r="I34" s="180"/>
      <c r="J34" s="180"/>
      <c r="K34" s="180"/>
      <c r="L34" s="180">
        <v>70</v>
      </c>
      <c r="M34" s="180">
        <v>102</v>
      </c>
      <c r="N34" s="180"/>
      <c r="O34" s="180"/>
      <c r="Q34" s="181" t="s">
        <v>30</v>
      </c>
      <c r="R34" s="182">
        <v>174</v>
      </c>
      <c r="S34" s="182"/>
      <c r="T34" s="182"/>
      <c r="U34" s="182"/>
      <c r="V34" s="182"/>
      <c r="W34" s="182"/>
      <c r="X34" s="182"/>
      <c r="Y34" s="182">
        <v>124</v>
      </c>
      <c r="Z34" s="182">
        <v>50</v>
      </c>
      <c r="AA34" s="182"/>
      <c r="AD34" s="179" t="s">
        <v>30</v>
      </c>
      <c r="AE34" s="183">
        <f t="shared" si="3"/>
        <v>-2</v>
      </c>
      <c r="AF34" s="183">
        <f t="shared" si="4"/>
        <v>0</v>
      </c>
      <c r="AG34" s="183">
        <f t="shared" si="5"/>
        <v>0</v>
      </c>
      <c r="AH34" s="183">
        <f t="shared" si="6"/>
        <v>0</v>
      </c>
      <c r="AI34" s="183">
        <f t="shared" si="7"/>
        <v>0</v>
      </c>
      <c r="AJ34" s="183">
        <f t="shared" si="8"/>
        <v>0</v>
      </c>
      <c r="AK34" s="183">
        <f t="shared" si="9"/>
        <v>0</v>
      </c>
      <c r="AL34" s="183">
        <f t="shared" si="10"/>
        <v>-54</v>
      </c>
      <c r="AM34" s="183">
        <f t="shared" si="11"/>
        <v>52</v>
      </c>
      <c r="AN34" s="183">
        <f t="shared" si="12"/>
        <v>0</v>
      </c>
      <c r="AO34" s="184"/>
      <c r="BF34" s="179">
        <f t="shared" si="13"/>
      </c>
      <c r="BG34" t="s">
        <v>30</v>
      </c>
      <c r="BL34" s="179">
        <v>2201</v>
      </c>
      <c r="BM34" s="179">
        <v>172</v>
      </c>
      <c r="BN34" s="221">
        <f t="shared" si="1"/>
        <v>0</v>
      </c>
    </row>
    <row r="35" spans="3:66" s="179" customFormat="1" ht="12.75">
      <c r="C35" s="179">
        <v>3101</v>
      </c>
      <c r="D35" s="179" t="s">
        <v>31</v>
      </c>
      <c r="E35" s="180">
        <f t="shared" si="2"/>
        <v>291</v>
      </c>
      <c r="F35" s="180"/>
      <c r="G35" s="180"/>
      <c r="H35" s="180"/>
      <c r="I35" s="180"/>
      <c r="J35" s="180">
        <v>184</v>
      </c>
      <c r="K35" s="180">
        <v>107</v>
      </c>
      <c r="L35" s="180"/>
      <c r="M35" s="180"/>
      <c r="N35" s="180"/>
      <c r="O35" s="180"/>
      <c r="Q35" s="181" t="s">
        <v>31</v>
      </c>
      <c r="R35" s="182">
        <v>294</v>
      </c>
      <c r="S35" s="182"/>
      <c r="T35" s="182"/>
      <c r="U35" s="182"/>
      <c r="V35" s="182"/>
      <c r="W35" s="182">
        <v>187</v>
      </c>
      <c r="X35" s="182">
        <v>107</v>
      </c>
      <c r="Y35" s="182"/>
      <c r="Z35" s="182"/>
      <c r="AA35" s="182"/>
      <c r="AD35" s="179" t="s">
        <v>31</v>
      </c>
      <c r="AE35" s="183">
        <f t="shared" si="3"/>
        <v>-3</v>
      </c>
      <c r="AF35" s="183">
        <f t="shared" si="4"/>
        <v>0</v>
      </c>
      <c r="AG35" s="183">
        <f t="shared" si="5"/>
        <v>0</v>
      </c>
      <c r="AH35" s="183">
        <f t="shared" si="6"/>
        <v>0</v>
      </c>
      <c r="AI35" s="183">
        <f t="shared" si="7"/>
        <v>0</v>
      </c>
      <c r="AJ35" s="183">
        <f t="shared" si="8"/>
        <v>-3</v>
      </c>
      <c r="AK35" s="183">
        <f t="shared" si="9"/>
        <v>0</v>
      </c>
      <c r="AL35" s="183">
        <f t="shared" si="10"/>
        <v>0</v>
      </c>
      <c r="AM35" s="183">
        <f t="shared" si="11"/>
        <v>0</v>
      </c>
      <c r="AN35" s="183">
        <f t="shared" si="12"/>
        <v>0</v>
      </c>
      <c r="AO35" s="184"/>
      <c r="BF35" s="179">
        <f t="shared" si="13"/>
      </c>
      <c r="BG35" t="s">
        <v>31</v>
      </c>
      <c r="BL35" s="179">
        <v>3101</v>
      </c>
      <c r="BM35" s="179">
        <v>291</v>
      </c>
      <c r="BN35" s="221">
        <f t="shared" si="1"/>
        <v>0</v>
      </c>
    </row>
    <row r="36" spans="3:66" s="179" customFormat="1" ht="12.75">
      <c r="C36" s="179">
        <v>3601</v>
      </c>
      <c r="D36" s="179" t="s">
        <v>32</v>
      </c>
      <c r="E36" s="180">
        <f t="shared" si="2"/>
        <v>31</v>
      </c>
      <c r="F36" s="180"/>
      <c r="G36" s="180"/>
      <c r="H36" s="180"/>
      <c r="I36" s="180"/>
      <c r="J36" s="180"/>
      <c r="K36" s="180"/>
      <c r="L36" s="180"/>
      <c r="M36" s="180">
        <v>31</v>
      </c>
      <c r="N36" s="180"/>
      <c r="O36" s="180"/>
      <c r="Q36" s="181" t="s">
        <v>32</v>
      </c>
      <c r="R36" s="182">
        <v>31</v>
      </c>
      <c r="S36" s="182"/>
      <c r="T36" s="182"/>
      <c r="U36" s="182"/>
      <c r="V36" s="182"/>
      <c r="W36" s="182"/>
      <c r="X36" s="182"/>
      <c r="Y36" s="182"/>
      <c r="Z36" s="182">
        <v>31</v>
      </c>
      <c r="AA36" s="182"/>
      <c r="AD36" s="179" t="s">
        <v>32</v>
      </c>
      <c r="AE36" s="183">
        <f t="shared" si="3"/>
        <v>0</v>
      </c>
      <c r="AF36" s="183">
        <f t="shared" si="4"/>
        <v>0</v>
      </c>
      <c r="AG36" s="183">
        <f t="shared" si="5"/>
        <v>0</v>
      </c>
      <c r="AH36" s="183">
        <f t="shared" si="6"/>
        <v>0</v>
      </c>
      <c r="AI36" s="183">
        <f t="shared" si="7"/>
        <v>0</v>
      </c>
      <c r="AJ36" s="183">
        <f t="shared" si="8"/>
        <v>0</v>
      </c>
      <c r="AK36" s="183">
        <f t="shared" si="9"/>
        <v>0</v>
      </c>
      <c r="AL36" s="183">
        <f t="shared" si="10"/>
        <v>0</v>
      </c>
      <c r="AM36" s="183">
        <f t="shared" si="11"/>
        <v>0</v>
      </c>
      <c r="AN36" s="183">
        <f t="shared" si="12"/>
        <v>0</v>
      </c>
      <c r="AO36" s="184"/>
      <c r="BF36" s="179">
        <f t="shared" si="13"/>
      </c>
      <c r="BG36" t="s">
        <v>32</v>
      </c>
      <c r="BL36" s="179">
        <v>3601</v>
      </c>
      <c r="BM36" s="179">
        <v>31</v>
      </c>
      <c r="BN36" s="221">
        <f t="shared" si="1"/>
        <v>0</v>
      </c>
    </row>
    <row r="37" spans="3:66" s="179" customFormat="1" ht="12.75">
      <c r="C37" s="179">
        <v>3801</v>
      </c>
      <c r="D37" s="179" t="s">
        <v>33</v>
      </c>
      <c r="E37" s="180">
        <f t="shared" si="2"/>
        <v>263</v>
      </c>
      <c r="F37" s="180"/>
      <c r="G37" s="180"/>
      <c r="H37" s="180"/>
      <c r="I37" s="180"/>
      <c r="J37" s="180"/>
      <c r="K37" s="180"/>
      <c r="L37" s="180">
        <v>101</v>
      </c>
      <c r="M37" s="180">
        <v>162</v>
      </c>
      <c r="N37" s="180"/>
      <c r="O37" s="180"/>
      <c r="Q37" s="181" t="s">
        <v>33</v>
      </c>
      <c r="R37" s="182">
        <v>263</v>
      </c>
      <c r="S37" s="182"/>
      <c r="T37" s="182"/>
      <c r="U37" s="182"/>
      <c r="V37" s="182"/>
      <c r="W37" s="182"/>
      <c r="X37" s="182"/>
      <c r="Y37" s="182">
        <v>103</v>
      </c>
      <c r="Z37" s="182">
        <v>160</v>
      </c>
      <c r="AA37" s="182"/>
      <c r="AD37" s="179" t="s">
        <v>33</v>
      </c>
      <c r="AE37" s="183">
        <f t="shared" si="3"/>
        <v>0</v>
      </c>
      <c r="AF37" s="183">
        <f t="shared" si="4"/>
        <v>0</v>
      </c>
      <c r="AG37" s="183">
        <f t="shared" si="5"/>
        <v>0</v>
      </c>
      <c r="AH37" s="183">
        <f t="shared" si="6"/>
        <v>0</v>
      </c>
      <c r="AI37" s="183">
        <f t="shared" si="7"/>
        <v>0</v>
      </c>
      <c r="AJ37" s="183">
        <f t="shared" si="8"/>
        <v>0</v>
      </c>
      <c r="AK37" s="183">
        <f t="shared" si="9"/>
        <v>0</v>
      </c>
      <c r="AL37" s="183">
        <f t="shared" si="10"/>
        <v>-2</v>
      </c>
      <c r="AM37" s="183">
        <f t="shared" si="11"/>
        <v>2</v>
      </c>
      <c r="AN37" s="183">
        <f t="shared" si="12"/>
        <v>0</v>
      </c>
      <c r="AO37" s="184"/>
      <c r="BF37" s="179">
        <f t="shared" si="13"/>
      </c>
      <c r="BG37" t="s">
        <v>33</v>
      </c>
      <c r="BL37" s="179">
        <v>3801</v>
      </c>
      <c r="BM37" s="179">
        <v>263</v>
      </c>
      <c r="BN37" s="221">
        <f t="shared" si="1"/>
        <v>0</v>
      </c>
    </row>
    <row r="38" spans="3:66" s="179" customFormat="1" ht="12.75">
      <c r="C38" s="179">
        <v>3901</v>
      </c>
      <c r="D38" s="179" t="s">
        <v>34</v>
      </c>
      <c r="E38" s="180">
        <f t="shared" si="2"/>
        <v>132</v>
      </c>
      <c r="F38" s="180"/>
      <c r="G38" s="180"/>
      <c r="H38" s="180"/>
      <c r="I38" s="180"/>
      <c r="J38" s="180">
        <v>11</v>
      </c>
      <c r="K38" s="180">
        <v>29</v>
      </c>
      <c r="L38" s="180">
        <v>30</v>
      </c>
      <c r="M38" s="180">
        <v>62</v>
      </c>
      <c r="N38" s="180"/>
      <c r="O38" s="180"/>
      <c r="Q38" s="181" t="s">
        <v>34</v>
      </c>
      <c r="R38" s="182">
        <v>133</v>
      </c>
      <c r="S38" s="182"/>
      <c r="T38" s="182"/>
      <c r="U38" s="182"/>
      <c r="V38" s="182"/>
      <c r="W38" s="182">
        <v>12</v>
      </c>
      <c r="X38" s="182">
        <v>29</v>
      </c>
      <c r="Y38" s="182">
        <v>30</v>
      </c>
      <c r="Z38" s="182">
        <v>62</v>
      </c>
      <c r="AA38" s="182"/>
      <c r="AD38" s="179" t="s">
        <v>34</v>
      </c>
      <c r="AE38" s="183">
        <f t="shared" si="3"/>
        <v>-1</v>
      </c>
      <c r="AF38" s="183">
        <f t="shared" si="4"/>
        <v>0</v>
      </c>
      <c r="AG38" s="183">
        <f t="shared" si="5"/>
        <v>0</v>
      </c>
      <c r="AH38" s="183">
        <f t="shared" si="6"/>
        <v>0</v>
      </c>
      <c r="AI38" s="183">
        <f t="shared" si="7"/>
        <v>0</v>
      </c>
      <c r="AJ38" s="183">
        <f t="shared" si="8"/>
        <v>-1</v>
      </c>
      <c r="AK38" s="183">
        <f t="shared" si="9"/>
        <v>0</v>
      </c>
      <c r="AL38" s="183">
        <f t="shared" si="10"/>
        <v>0</v>
      </c>
      <c r="AM38" s="183">
        <f t="shared" si="11"/>
        <v>0</v>
      </c>
      <c r="AN38" s="183">
        <f t="shared" si="12"/>
        <v>0</v>
      </c>
      <c r="AO38" s="184"/>
      <c r="BF38" s="179">
        <f t="shared" si="13"/>
      </c>
      <c r="BG38" t="s">
        <v>34</v>
      </c>
      <c r="BL38" s="179">
        <v>3901</v>
      </c>
      <c r="BM38" s="179">
        <v>133</v>
      </c>
      <c r="BN38" s="221">
        <f t="shared" si="1"/>
        <v>1</v>
      </c>
    </row>
    <row r="39" spans="3:66" s="179" customFormat="1" ht="12.75">
      <c r="C39" s="179">
        <v>4101</v>
      </c>
      <c r="D39" s="179" t="s">
        <v>35</v>
      </c>
      <c r="E39" s="180">
        <f t="shared" si="2"/>
        <v>55</v>
      </c>
      <c r="F39" s="180"/>
      <c r="G39" s="180"/>
      <c r="H39" s="180"/>
      <c r="I39" s="180"/>
      <c r="J39" s="180">
        <v>-104</v>
      </c>
      <c r="K39" s="180"/>
      <c r="L39" s="180">
        <v>57</v>
      </c>
      <c r="M39" s="180">
        <v>102</v>
      </c>
      <c r="N39" s="180"/>
      <c r="O39" s="180"/>
      <c r="Q39" s="181" t="s">
        <v>35</v>
      </c>
      <c r="R39" s="182">
        <v>54</v>
      </c>
      <c r="S39" s="182"/>
      <c r="T39" s="182"/>
      <c r="U39" s="182"/>
      <c r="V39" s="182"/>
      <c r="W39" s="182">
        <v>-104</v>
      </c>
      <c r="X39" s="182"/>
      <c r="Y39" s="182">
        <v>58</v>
      </c>
      <c r="Z39" s="182">
        <v>101</v>
      </c>
      <c r="AA39" s="182"/>
      <c r="AD39" s="179" t="s">
        <v>35</v>
      </c>
      <c r="AE39" s="183">
        <f t="shared" si="3"/>
        <v>1</v>
      </c>
      <c r="AF39" s="183">
        <f t="shared" si="4"/>
        <v>0</v>
      </c>
      <c r="AG39" s="183">
        <f t="shared" si="5"/>
        <v>0</v>
      </c>
      <c r="AH39" s="183">
        <f t="shared" si="6"/>
        <v>0</v>
      </c>
      <c r="AI39" s="183">
        <f t="shared" si="7"/>
        <v>0</v>
      </c>
      <c r="AJ39" s="183">
        <f t="shared" si="8"/>
        <v>0</v>
      </c>
      <c r="AK39" s="183">
        <f t="shared" si="9"/>
        <v>0</v>
      </c>
      <c r="AL39" s="183">
        <f t="shared" si="10"/>
        <v>-1</v>
      </c>
      <c r="AM39" s="183">
        <f t="shared" si="11"/>
        <v>1</v>
      </c>
      <c r="AN39" s="183">
        <f t="shared" si="12"/>
        <v>0</v>
      </c>
      <c r="AO39" s="184"/>
      <c r="BF39" s="179">
        <f t="shared" si="13"/>
      </c>
      <c r="BG39" t="s">
        <v>35</v>
      </c>
      <c r="BL39" s="179">
        <v>4101</v>
      </c>
      <c r="BM39" s="179">
        <v>54</v>
      </c>
      <c r="BN39" s="221">
        <f t="shared" si="1"/>
        <v>-1</v>
      </c>
    </row>
    <row r="40" spans="3:66" s="179" customFormat="1" ht="12.75">
      <c r="C40" s="179">
        <v>4301</v>
      </c>
      <c r="D40" s="179" t="s">
        <v>36</v>
      </c>
      <c r="E40" s="180">
        <f t="shared" si="2"/>
        <v>603</v>
      </c>
      <c r="F40" s="180"/>
      <c r="G40" s="180"/>
      <c r="H40" s="180"/>
      <c r="I40" s="180"/>
      <c r="J40" s="180"/>
      <c r="K40" s="180">
        <v>11</v>
      </c>
      <c r="L40" s="180">
        <v>274</v>
      </c>
      <c r="M40" s="180">
        <v>318</v>
      </c>
      <c r="N40" s="180"/>
      <c r="O40" s="180"/>
      <c r="Q40" s="181" t="s">
        <v>36</v>
      </c>
      <c r="R40" s="182">
        <v>603</v>
      </c>
      <c r="S40" s="182"/>
      <c r="T40" s="182"/>
      <c r="U40" s="182"/>
      <c r="V40" s="182"/>
      <c r="W40" s="182"/>
      <c r="X40" s="182">
        <v>11</v>
      </c>
      <c r="Y40" s="182">
        <v>274</v>
      </c>
      <c r="Z40" s="182">
        <v>318</v>
      </c>
      <c r="AA40" s="182"/>
      <c r="AD40" s="179" t="s">
        <v>36</v>
      </c>
      <c r="AE40" s="183">
        <f t="shared" si="3"/>
        <v>0</v>
      </c>
      <c r="AF40" s="183">
        <f t="shared" si="4"/>
        <v>0</v>
      </c>
      <c r="AG40" s="183">
        <f t="shared" si="5"/>
        <v>0</v>
      </c>
      <c r="AH40" s="183">
        <f t="shared" si="6"/>
        <v>0</v>
      </c>
      <c r="AI40" s="183">
        <f t="shared" si="7"/>
        <v>0</v>
      </c>
      <c r="AJ40" s="183">
        <f t="shared" si="8"/>
        <v>0</v>
      </c>
      <c r="AK40" s="183">
        <f t="shared" si="9"/>
        <v>0</v>
      </c>
      <c r="AL40" s="183">
        <f t="shared" si="10"/>
        <v>0</v>
      </c>
      <c r="AM40" s="183">
        <f t="shared" si="11"/>
        <v>0</v>
      </c>
      <c r="AN40" s="183">
        <f t="shared" si="12"/>
        <v>0</v>
      </c>
      <c r="AO40" s="184"/>
      <c r="BF40" s="179">
        <f t="shared" si="13"/>
      </c>
      <c r="BG40" t="s">
        <v>36</v>
      </c>
      <c r="BL40" s="179">
        <v>4301</v>
      </c>
      <c r="BM40" s="179">
        <v>603</v>
      </c>
      <c r="BN40" s="221">
        <f t="shared" si="1"/>
        <v>0</v>
      </c>
    </row>
    <row r="41" spans="3:66" s="179" customFormat="1" ht="12.75">
      <c r="C41" s="179">
        <v>4401</v>
      </c>
      <c r="D41" s="179" t="s">
        <v>37</v>
      </c>
      <c r="E41" s="180">
        <f t="shared" si="2"/>
        <v>1084</v>
      </c>
      <c r="F41" s="180"/>
      <c r="G41" s="180"/>
      <c r="H41" s="180"/>
      <c r="I41" s="180"/>
      <c r="J41" s="180"/>
      <c r="K41" s="180"/>
      <c r="L41" s="180">
        <v>314</v>
      </c>
      <c r="M41" s="180">
        <v>770</v>
      </c>
      <c r="N41" s="180"/>
      <c r="O41" s="180"/>
      <c r="Q41" s="181" t="s">
        <v>37</v>
      </c>
      <c r="R41" s="182">
        <v>1084</v>
      </c>
      <c r="S41" s="182"/>
      <c r="T41" s="182"/>
      <c r="U41" s="182"/>
      <c r="V41" s="182"/>
      <c r="W41" s="182"/>
      <c r="X41" s="182"/>
      <c r="Y41" s="182">
        <v>326</v>
      </c>
      <c r="Z41" s="182">
        <v>758</v>
      </c>
      <c r="AA41" s="182"/>
      <c r="AD41" s="179" t="s">
        <v>37</v>
      </c>
      <c r="AE41" s="183">
        <f t="shared" si="3"/>
        <v>0</v>
      </c>
      <c r="AF41" s="183">
        <f t="shared" si="4"/>
        <v>0</v>
      </c>
      <c r="AG41" s="183">
        <f t="shared" si="5"/>
        <v>0</v>
      </c>
      <c r="AH41" s="183">
        <f t="shared" si="6"/>
        <v>0</v>
      </c>
      <c r="AI41" s="183">
        <f t="shared" si="7"/>
        <v>0</v>
      </c>
      <c r="AJ41" s="183">
        <f t="shared" si="8"/>
        <v>0</v>
      </c>
      <c r="AK41" s="183">
        <f t="shared" si="9"/>
        <v>0</v>
      </c>
      <c r="AL41" s="183">
        <f t="shared" si="10"/>
        <v>-12</v>
      </c>
      <c r="AM41" s="183">
        <f t="shared" si="11"/>
        <v>12</v>
      </c>
      <c r="AN41" s="183">
        <f t="shared" si="12"/>
        <v>0</v>
      </c>
      <c r="AO41" s="184"/>
      <c r="BF41" s="179">
        <f t="shared" si="13"/>
      </c>
      <c r="BG41" t="s">
        <v>37</v>
      </c>
      <c r="BL41" s="179">
        <v>4401</v>
      </c>
      <c r="BM41" s="179">
        <v>1084</v>
      </c>
      <c r="BN41" s="221">
        <f t="shared" si="1"/>
        <v>0</v>
      </c>
    </row>
    <row r="42" spans="3:66" s="179" customFormat="1" ht="12.75">
      <c r="C42" s="179">
        <v>4501</v>
      </c>
      <c r="D42" s="179" t="s">
        <v>38</v>
      </c>
      <c r="E42" s="180">
        <f t="shared" si="2"/>
        <v>683</v>
      </c>
      <c r="F42" s="180"/>
      <c r="G42" s="180"/>
      <c r="H42" s="180"/>
      <c r="I42" s="180"/>
      <c r="J42" s="180"/>
      <c r="K42" s="180"/>
      <c r="L42" s="180">
        <v>356</v>
      </c>
      <c r="M42" s="180">
        <v>274</v>
      </c>
      <c r="N42" s="180">
        <v>53</v>
      </c>
      <c r="O42" s="180"/>
      <c r="Q42" s="181" t="s">
        <v>38</v>
      </c>
      <c r="R42" s="182">
        <v>685</v>
      </c>
      <c r="S42" s="182"/>
      <c r="T42" s="182"/>
      <c r="U42" s="182"/>
      <c r="V42" s="182"/>
      <c r="W42" s="182"/>
      <c r="X42" s="182"/>
      <c r="Y42" s="182">
        <v>356</v>
      </c>
      <c r="Z42" s="182">
        <v>230</v>
      </c>
      <c r="AA42" s="182">
        <v>99</v>
      </c>
      <c r="AD42" s="179" t="s">
        <v>38</v>
      </c>
      <c r="AE42" s="183">
        <f t="shared" si="3"/>
        <v>-2</v>
      </c>
      <c r="AF42" s="183">
        <f t="shared" si="4"/>
        <v>0</v>
      </c>
      <c r="AG42" s="183">
        <f t="shared" si="5"/>
        <v>0</v>
      </c>
      <c r="AH42" s="183">
        <f t="shared" si="6"/>
        <v>0</v>
      </c>
      <c r="AI42" s="183">
        <f t="shared" si="7"/>
        <v>0</v>
      </c>
      <c r="AJ42" s="183">
        <f t="shared" si="8"/>
        <v>0</v>
      </c>
      <c r="AK42" s="183">
        <f t="shared" si="9"/>
        <v>0</v>
      </c>
      <c r="AL42" s="183">
        <f t="shared" si="10"/>
        <v>0</v>
      </c>
      <c r="AM42" s="183">
        <f t="shared" si="11"/>
        <v>44</v>
      </c>
      <c r="AN42" s="183">
        <f t="shared" si="12"/>
        <v>-46</v>
      </c>
      <c r="AO42" s="184"/>
      <c r="BF42" s="179">
        <f t="shared" si="13"/>
      </c>
      <c r="BG42" t="s">
        <v>38</v>
      </c>
      <c r="BL42" s="179">
        <v>4501</v>
      </c>
      <c r="BM42" s="179">
        <v>683</v>
      </c>
      <c r="BN42" s="221">
        <f t="shared" si="1"/>
        <v>0</v>
      </c>
    </row>
    <row r="43" spans="3:66" s="179" customFormat="1" ht="12.75">
      <c r="C43" s="179">
        <v>5101</v>
      </c>
      <c r="D43" s="179" t="s">
        <v>39</v>
      </c>
      <c r="E43" s="180">
        <f t="shared" si="2"/>
        <v>150</v>
      </c>
      <c r="F43" s="180"/>
      <c r="G43" s="180"/>
      <c r="H43" s="180"/>
      <c r="I43" s="180"/>
      <c r="J43" s="180"/>
      <c r="K43" s="180"/>
      <c r="L43" s="180">
        <v>7</v>
      </c>
      <c r="M43" s="180">
        <v>143</v>
      </c>
      <c r="N43" s="180"/>
      <c r="O43" s="180"/>
      <c r="Q43" s="181" t="s">
        <v>39</v>
      </c>
      <c r="R43" s="182">
        <v>151</v>
      </c>
      <c r="S43" s="182"/>
      <c r="T43" s="182"/>
      <c r="U43" s="182"/>
      <c r="V43" s="182"/>
      <c r="W43" s="182"/>
      <c r="X43" s="182"/>
      <c r="Y43" s="182">
        <v>7</v>
      </c>
      <c r="Z43" s="182">
        <v>144</v>
      </c>
      <c r="AA43" s="182"/>
      <c r="AD43" s="179" t="s">
        <v>39</v>
      </c>
      <c r="AE43" s="183">
        <f t="shared" si="3"/>
        <v>-1</v>
      </c>
      <c r="AF43" s="183">
        <f t="shared" si="4"/>
        <v>0</v>
      </c>
      <c r="AG43" s="183">
        <f t="shared" si="5"/>
        <v>0</v>
      </c>
      <c r="AH43" s="183">
        <f t="shared" si="6"/>
        <v>0</v>
      </c>
      <c r="AI43" s="183">
        <f t="shared" si="7"/>
        <v>0</v>
      </c>
      <c r="AJ43" s="183">
        <f t="shared" si="8"/>
        <v>0</v>
      </c>
      <c r="AK43" s="183">
        <f t="shared" si="9"/>
        <v>0</v>
      </c>
      <c r="AL43" s="183">
        <f t="shared" si="10"/>
        <v>0</v>
      </c>
      <c r="AM43" s="183">
        <f t="shared" si="11"/>
        <v>-1</v>
      </c>
      <c r="AN43" s="183">
        <f t="shared" si="12"/>
        <v>0</v>
      </c>
      <c r="AO43" s="184"/>
      <c r="BF43" s="179">
        <f t="shared" si="13"/>
      </c>
      <c r="BG43" t="s">
        <v>39</v>
      </c>
      <c r="BL43" s="179">
        <v>5101</v>
      </c>
      <c r="BM43" s="179">
        <v>151</v>
      </c>
      <c r="BN43" s="221">
        <f t="shared" si="1"/>
        <v>1</v>
      </c>
    </row>
    <row r="44" spans="3:66" s="179" customFormat="1" ht="12.75">
      <c r="C44" s="179">
        <v>5201</v>
      </c>
      <c r="D44" s="179" t="s">
        <v>40</v>
      </c>
      <c r="E44" s="180">
        <f t="shared" si="2"/>
        <v>196</v>
      </c>
      <c r="F44" s="180"/>
      <c r="G44" s="180"/>
      <c r="H44" s="180"/>
      <c r="I44" s="180"/>
      <c r="J44" s="180"/>
      <c r="K44" s="180"/>
      <c r="L44" s="180">
        <v>81</v>
      </c>
      <c r="M44" s="180">
        <v>115</v>
      </c>
      <c r="N44" s="180"/>
      <c r="O44" s="180"/>
      <c r="Q44" s="181" t="s">
        <v>40</v>
      </c>
      <c r="R44" s="182">
        <v>197</v>
      </c>
      <c r="S44" s="182"/>
      <c r="T44" s="182"/>
      <c r="U44" s="182"/>
      <c r="V44" s="182"/>
      <c r="W44" s="182"/>
      <c r="X44" s="182"/>
      <c r="Y44" s="182">
        <v>82</v>
      </c>
      <c r="Z44" s="182">
        <v>115</v>
      </c>
      <c r="AA44" s="182"/>
      <c r="AD44" s="179" t="s">
        <v>40</v>
      </c>
      <c r="AE44" s="183">
        <f t="shared" si="3"/>
        <v>-1</v>
      </c>
      <c r="AF44" s="183">
        <f t="shared" si="4"/>
        <v>0</v>
      </c>
      <c r="AG44" s="183">
        <f t="shared" si="5"/>
        <v>0</v>
      </c>
      <c r="AH44" s="183">
        <f t="shared" si="6"/>
        <v>0</v>
      </c>
      <c r="AI44" s="183">
        <f t="shared" si="7"/>
        <v>0</v>
      </c>
      <c r="AJ44" s="183">
        <f t="shared" si="8"/>
        <v>0</v>
      </c>
      <c r="AK44" s="183">
        <f t="shared" si="9"/>
        <v>0</v>
      </c>
      <c r="AL44" s="183">
        <f t="shared" si="10"/>
        <v>-1</v>
      </c>
      <c r="AM44" s="183">
        <f t="shared" si="11"/>
        <v>0</v>
      </c>
      <c r="AN44" s="183">
        <f t="shared" si="12"/>
        <v>0</v>
      </c>
      <c r="AO44" s="184"/>
      <c r="BF44" s="179">
        <f t="shared" si="13"/>
      </c>
      <c r="BG44" t="s">
        <v>40</v>
      </c>
      <c r="BL44" s="179">
        <v>5201</v>
      </c>
      <c r="BM44" s="179">
        <v>197</v>
      </c>
      <c r="BN44" s="221">
        <f t="shared" si="1"/>
        <v>1</v>
      </c>
    </row>
    <row r="45" spans="3:66" s="179" customFormat="1" ht="12.75">
      <c r="C45" s="179">
        <v>5301</v>
      </c>
      <c r="D45" s="179" t="s">
        <v>41</v>
      </c>
      <c r="E45" s="180">
        <f t="shared" si="2"/>
        <v>165</v>
      </c>
      <c r="F45" s="180"/>
      <c r="G45" s="180"/>
      <c r="H45" s="180"/>
      <c r="I45" s="180"/>
      <c r="J45" s="180"/>
      <c r="K45" s="180"/>
      <c r="L45" s="180">
        <v>51</v>
      </c>
      <c r="M45" s="180">
        <v>114</v>
      </c>
      <c r="N45" s="180"/>
      <c r="O45" s="180"/>
      <c r="Q45" s="181" t="s">
        <v>41</v>
      </c>
      <c r="R45" s="182">
        <v>164</v>
      </c>
      <c r="S45" s="182"/>
      <c r="T45" s="182"/>
      <c r="U45" s="182"/>
      <c r="V45" s="182"/>
      <c r="W45" s="182"/>
      <c r="X45" s="182"/>
      <c r="Y45" s="182">
        <v>51</v>
      </c>
      <c r="Z45" s="182">
        <v>114</v>
      </c>
      <c r="AA45" s="182"/>
      <c r="AD45" s="179" t="s">
        <v>41</v>
      </c>
      <c r="AE45" s="183">
        <f t="shared" si="3"/>
        <v>1</v>
      </c>
      <c r="AF45" s="183">
        <f t="shared" si="4"/>
        <v>0</v>
      </c>
      <c r="AG45" s="183">
        <f t="shared" si="5"/>
        <v>0</v>
      </c>
      <c r="AH45" s="183">
        <f t="shared" si="6"/>
        <v>0</v>
      </c>
      <c r="AI45" s="183">
        <f t="shared" si="7"/>
        <v>0</v>
      </c>
      <c r="AJ45" s="183">
        <f t="shared" si="8"/>
        <v>0</v>
      </c>
      <c r="AK45" s="183">
        <f t="shared" si="9"/>
        <v>0</v>
      </c>
      <c r="AL45" s="183">
        <f t="shared" si="10"/>
        <v>0</v>
      </c>
      <c r="AM45" s="183">
        <f t="shared" si="11"/>
        <v>0</v>
      </c>
      <c r="AN45" s="183">
        <f t="shared" si="12"/>
        <v>0</v>
      </c>
      <c r="AO45" s="184"/>
      <c r="BF45" s="179">
        <f t="shared" si="13"/>
      </c>
      <c r="BG45" t="s">
        <v>41</v>
      </c>
      <c r="BL45" s="179">
        <v>5301</v>
      </c>
      <c r="BM45" s="179">
        <v>164</v>
      </c>
      <c r="BN45" s="221">
        <f t="shared" si="1"/>
        <v>-1</v>
      </c>
    </row>
    <row r="46" spans="3:66" s="179" customFormat="1" ht="12.75">
      <c r="C46" s="179">
        <v>5401</v>
      </c>
      <c r="D46" s="179" t="s">
        <v>42</v>
      </c>
      <c r="E46" s="180">
        <f t="shared" si="2"/>
        <v>205</v>
      </c>
      <c r="F46" s="180"/>
      <c r="G46" s="180"/>
      <c r="H46" s="180"/>
      <c r="I46" s="180"/>
      <c r="J46" s="180"/>
      <c r="K46" s="180"/>
      <c r="L46" s="180">
        <v>12</v>
      </c>
      <c r="M46" s="180">
        <v>193</v>
      </c>
      <c r="N46" s="180"/>
      <c r="O46" s="180"/>
      <c r="Q46" s="181" t="s">
        <v>42</v>
      </c>
      <c r="R46" s="182">
        <v>205</v>
      </c>
      <c r="S46" s="182"/>
      <c r="T46" s="182"/>
      <c r="U46" s="182"/>
      <c r="V46" s="182"/>
      <c r="W46" s="182"/>
      <c r="X46" s="182"/>
      <c r="Y46" s="182">
        <v>12</v>
      </c>
      <c r="Z46" s="182">
        <v>194</v>
      </c>
      <c r="AA46" s="182"/>
      <c r="AD46" s="179" t="s">
        <v>42</v>
      </c>
      <c r="AE46" s="183">
        <f t="shared" si="3"/>
        <v>0</v>
      </c>
      <c r="AF46" s="183">
        <f t="shared" si="4"/>
        <v>0</v>
      </c>
      <c r="AG46" s="183">
        <f t="shared" si="5"/>
        <v>0</v>
      </c>
      <c r="AH46" s="183">
        <f t="shared" si="6"/>
        <v>0</v>
      </c>
      <c r="AI46" s="183">
        <f t="shared" si="7"/>
        <v>0</v>
      </c>
      <c r="AJ46" s="183">
        <f t="shared" si="8"/>
        <v>0</v>
      </c>
      <c r="AK46" s="183">
        <f t="shared" si="9"/>
        <v>0</v>
      </c>
      <c r="AL46" s="183">
        <f t="shared" si="10"/>
        <v>0</v>
      </c>
      <c r="AM46" s="183">
        <f t="shared" si="11"/>
        <v>-1</v>
      </c>
      <c r="AN46" s="183">
        <f t="shared" si="12"/>
        <v>0</v>
      </c>
      <c r="AO46" s="184"/>
      <c r="BF46" s="179">
        <f t="shared" si="13"/>
      </c>
      <c r="BG46" t="s">
        <v>42</v>
      </c>
      <c r="BL46" s="179">
        <v>5401</v>
      </c>
      <c r="BM46" s="179">
        <v>205</v>
      </c>
      <c r="BN46" s="221">
        <f t="shared" si="1"/>
        <v>0</v>
      </c>
    </row>
    <row r="47" spans="3:66" s="179" customFormat="1" ht="12.75">
      <c r="C47" s="179">
        <v>5501</v>
      </c>
      <c r="D47" s="179" t="s">
        <v>43</v>
      </c>
      <c r="E47" s="180">
        <f t="shared" si="2"/>
        <v>129</v>
      </c>
      <c r="F47" s="180"/>
      <c r="G47" s="180"/>
      <c r="H47" s="180"/>
      <c r="I47" s="180"/>
      <c r="J47" s="180"/>
      <c r="K47" s="180"/>
      <c r="L47" s="180">
        <v>17</v>
      </c>
      <c r="M47" s="180">
        <v>112</v>
      </c>
      <c r="N47" s="180"/>
      <c r="O47" s="180"/>
      <c r="Q47" s="181" t="s">
        <v>43</v>
      </c>
      <c r="R47" s="182">
        <v>129</v>
      </c>
      <c r="S47" s="182"/>
      <c r="T47" s="182"/>
      <c r="U47" s="182"/>
      <c r="V47" s="182"/>
      <c r="W47" s="182"/>
      <c r="X47" s="182"/>
      <c r="Y47" s="182">
        <v>17</v>
      </c>
      <c r="Z47" s="182">
        <v>112</v>
      </c>
      <c r="AA47" s="182"/>
      <c r="AD47" s="179" t="s">
        <v>43</v>
      </c>
      <c r="AE47" s="183">
        <f t="shared" si="3"/>
        <v>0</v>
      </c>
      <c r="AF47" s="183">
        <f t="shared" si="4"/>
        <v>0</v>
      </c>
      <c r="AG47" s="183">
        <f t="shared" si="5"/>
        <v>0</v>
      </c>
      <c r="AH47" s="183">
        <f t="shared" si="6"/>
        <v>0</v>
      </c>
      <c r="AI47" s="183">
        <f t="shared" si="7"/>
        <v>0</v>
      </c>
      <c r="AJ47" s="183">
        <f t="shared" si="8"/>
        <v>0</v>
      </c>
      <c r="AK47" s="183">
        <f t="shared" si="9"/>
        <v>0</v>
      </c>
      <c r="AL47" s="183">
        <f t="shared" si="10"/>
        <v>0</v>
      </c>
      <c r="AM47" s="183">
        <f t="shared" si="11"/>
        <v>0</v>
      </c>
      <c r="AN47" s="183">
        <f t="shared" si="12"/>
        <v>0</v>
      </c>
      <c r="AO47" s="184"/>
      <c r="BF47" s="179">
        <f t="shared" si="13"/>
      </c>
      <c r="BG47" t="s">
        <v>43</v>
      </c>
      <c r="BL47" s="179">
        <v>5501</v>
      </c>
      <c r="BM47" s="179">
        <v>129</v>
      </c>
      <c r="BN47" s="221">
        <f t="shared" si="1"/>
        <v>0</v>
      </c>
    </row>
    <row r="48" spans="3:66" s="179" customFormat="1" ht="12.75">
      <c r="C48" s="179">
        <v>5601</v>
      </c>
      <c r="D48" s="179" t="s">
        <v>44</v>
      </c>
      <c r="E48" s="180">
        <f t="shared" si="2"/>
        <v>222</v>
      </c>
      <c r="F48" s="180"/>
      <c r="G48" s="180"/>
      <c r="H48" s="180"/>
      <c r="I48" s="180"/>
      <c r="J48" s="180"/>
      <c r="K48" s="180"/>
      <c r="L48" s="180">
        <v>12</v>
      </c>
      <c r="M48" s="180">
        <v>210</v>
      </c>
      <c r="N48" s="180"/>
      <c r="O48" s="180"/>
      <c r="Q48" s="181" t="s">
        <v>44</v>
      </c>
      <c r="R48" s="182">
        <v>223</v>
      </c>
      <c r="S48" s="182"/>
      <c r="T48" s="182"/>
      <c r="U48" s="182"/>
      <c r="V48" s="182"/>
      <c r="W48" s="182"/>
      <c r="X48" s="182"/>
      <c r="Y48" s="182">
        <v>12</v>
      </c>
      <c r="Z48" s="182">
        <v>211</v>
      </c>
      <c r="AA48" s="182"/>
      <c r="AD48" s="179" t="s">
        <v>44</v>
      </c>
      <c r="AE48" s="183">
        <f t="shared" si="3"/>
        <v>-1</v>
      </c>
      <c r="AF48" s="183">
        <f t="shared" si="4"/>
        <v>0</v>
      </c>
      <c r="AG48" s="183">
        <f t="shared" si="5"/>
        <v>0</v>
      </c>
      <c r="AH48" s="183">
        <f t="shared" si="6"/>
        <v>0</v>
      </c>
      <c r="AI48" s="183">
        <f t="shared" si="7"/>
        <v>0</v>
      </c>
      <c r="AJ48" s="183">
        <f t="shared" si="8"/>
        <v>0</v>
      </c>
      <c r="AK48" s="183">
        <f t="shared" si="9"/>
        <v>0</v>
      </c>
      <c r="AL48" s="183">
        <f t="shared" si="10"/>
        <v>0</v>
      </c>
      <c r="AM48" s="183">
        <f t="shared" si="11"/>
        <v>-1</v>
      </c>
      <c r="AN48" s="183">
        <f t="shared" si="12"/>
        <v>0</v>
      </c>
      <c r="AO48" s="184"/>
      <c r="BF48" s="179">
        <f t="shared" si="13"/>
      </c>
      <c r="BG48" t="s">
        <v>44</v>
      </c>
      <c r="BL48" s="179">
        <v>5601</v>
      </c>
      <c r="BM48" s="179">
        <v>222</v>
      </c>
      <c r="BN48" s="221">
        <f t="shared" si="1"/>
        <v>0</v>
      </c>
    </row>
    <row r="49" spans="3:66" s="179" customFormat="1" ht="12.75">
      <c r="C49" s="179">
        <v>5801</v>
      </c>
      <c r="D49" s="179" t="s">
        <v>45</v>
      </c>
      <c r="E49" s="180">
        <f t="shared" si="2"/>
        <v>69</v>
      </c>
      <c r="F49" s="180"/>
      <c r="G49" s="180"/>
      <c r="H49" s="180"/>
      <c r="I49" s="180"/>
      <c r="J49" s="180">
        <v>7</v>
      </c>
      <c r="K49" s="180">
        <v>24</v>
      </c>
      <c r="L49" s="180">
        <v>19</v>
      </c>
      <c r="M49" s="180">
        <v>19</v>
      </c>
      <c r="N49" s="180"/>
      <c r="O49" s="180"/>
      <c r="Q49" s="181" t="s">
        <v>45</v>
      </c>
      <c r="R49" s="182">
        <v>69</v>
      </c>
      <c r="S49" s="182"/>
      <c r="T49" s="182"/>
      <c r="U49" s="182"/>
      <c r="V49" s="182"/>
      <c r="W49" s="182">
        <v>7</v>
      </c>
      <c r="X49" s="182">
        <v>24</v>
      </c>
      <c r="Y49" s="182">
        <v>19</v>
      </c>
      <c r="Z49" s="182">
        <v>19</v>
      </c>
      <c r="AA49" s="182"/>
      <c r="AD49" s="179" t="s">
        <v>45</v>
      </c>
      <c r="AE49" s="183">
        <f t="shared" si="3"/>
        <v>0</v>
      </c>
      <c r="AF49" s="183">
        <f t="shared" si="4"/>
        <v>0</v>
      </c>
      <c r="AG49" s="183">
        <f t="shared" si="5"/>
        <v>0</v>
      </c>
      <c r="AH49" s="183">
        <f t="shared" si="6"/>
        <v>0</v>
      </c>
      <c r="AI49" s="183">
        <f t="shared" si="7"/>
        <v>0</v>
      </c>
      <c r="AJ49" s="183">
        <f t="shared" si="8"/>
        <v>0</v>
      </c>
      <c r="AK49" s="183">
        <f t="shared" si="9"/>
        <v>0</v>
      </c>
      <c r="AL49" s="183">
        <f t="shared" si="10"/>
        <v>0</v>
      </c>
      <c r="AM49" s="183">
        <f t="shared" si="11"/>
        <v>0</v>
      </c>
      <c r="AN49" s="183">
        <f t="shared" si="12"/>
        <v>0</v>
      </c>
      <c r="AO49" s="184"/>
      <c r="BF49" s="179">
        <f t="shared" si="13"/>
      </c>
      <c r="BG49" t="s">
        <v>45</v>
      </c>
      <c r="BL49" s="179">
        <v>5801</v>
      </c>
      <c r="BM49" s="179">
        <v>69</v>
      </c>
      <c r="BN49" s="221">
        <f t="shared" si="1"/>
        <v>0</v>
      </c>
    </row>
    <row r="50" spans="3:66" s="179" customFormat="1" ht="12.75">
      <c r="C50" s="179">
        <v>6101</v>
      </c>
      <c r="D50" s="179" t="s">
        <v>46</v>
      </c>
      <c r="E50" s="180">
        <f t="shared" si="2"/>
        <v>46</v>
      </c>
      <c r="F50" s="180"/>
      <c r="G50" s="180"/>
      <c r="H50" s="180"/>
      <c r="I50" s="180"/>
      <c r="J50" s="180"/>
      <c r="K50" s="180"/>
      <c r="L50" s="180">
        <v>46</v>
      </c>
      <c r="M50" s="180"/>
      <c r="N50" s="180"/>
      <c r="O50" s="180"/>
      <c r="Q50" s="181" t="s">
        <v>46</v>
      </c>
      <c r="R50" s="182">
        <v>46</v>
      </c>
      <c r="S50" s="182"/>
      <c r="T50" s="182"/>
      <c r="U50" s="182"/>
      <c r="V50" s="182"/>
      <c r="W50" s="182"/>
      <c r="X50" s="182"/>
      <c r="Y50" s="182">
        <v>46</v>
      </c>
      <c r="Z50" s="182"/>
      <c r="AA50" s="182"/>
      <c r="AD50" s="179" t="s">
        <v>46</v>
      </c>
      <c r="AE50" s="183">
        <f t="shared" si="3"/>
        <v>0</v>
      </c>
      <c r="AF50" s="183">
        <f t="shared" si="4"/>
        <v>0</v>
      </c>
      <c r="AG50" s="183">
        <f t="shared" si="5"/>
        <v>0</v>
      </c>
      <c r="AH50" s="183">
        <f t="shared" si="6"/>
        <v>0</v>
      </c>
      <c r="AI50" s="183">
        <f t="shared" si="7"/>
        <v>0</v>
      </c>
      <c r="AJ50" s="183">
        <f t="shared" si="8"/>
        <v>0</v>
      </c>
      <c r="AK50" s="183">
        <f t="shared" si="9"/>
        <v>0</v>
      </c>
      <c r="AL50" s="183">
        <f t="shared" si="10"/>
        <v>0</v>
      </c>
      <c r="AM50" s="183">
        <f t="shared" si="11"/>
        <v>0</v>
      </c>
      <c r="AN50" s="183">
        <f t="shared" si="12"/>
        <v>0</v>
      </c>
      <c r="AO50" s="184"/>
      <c r="BF50" s="179">
        <f t="shared" si="13"/>
      </c>
      <c r="BG50" t="s">
        <v>46</v>
      </c>
      <c r="BL50" s="179">
        <v>6101</v>
      </c>
      <c r="BM50" s="179">
        <v>46</v>
      </c>
      <c r="BN50" s="221">
        <f t="shared" si="1"/>
        <v>0</v>
      </c>
    </row>
    <row r="51" spans="3:66" s="179" customFormat="1" ht="12.75">
      <c r="C51" s="179">
        <v>6201</v>
      </c>
      <c r="D51" s="179" t="s">
        <v>47</v>
      </c>
      <c r="E51" s="180">
        <f t="shared" si="2"/>
        <v>655</v>
      </c>
      <c r="F51" s="180"/>
      <c r="G51" s="180"/>
      <c r="H51" s="180"/>
      <c r="I51" s="180"/>
      <c r="J51" s="180"/>
      <c r="K51" s="180"/>
      <c r="L51" s="180">
        <v>271</v>
      </c>
      <c r="M51" s="180">
        <v>384</v>
      </c>
      <c r="N51" s="180"/>
      <c r="O51" s="180"/>
      <c r="Q51" s="181" t="s">
        <v>47</v>
      </c>
      <c r="R51" s="182">
        <v>655</v>
      </c>
      <c r="S51" s="182"/>
      <c r="T51" s="182"/>
      <c r="U51" s="182"/>
      <c r="V51" s="182"/>
      <c r="W51" s="182"/>
      <c r="X51" s="182"/>
      <c r="Y51" s="182">
        <v>271</v>
      </c>
      <c r="Z51" s="182">
        <v>384</v>
      </c>
      <c r="AA51" s="182"/>
      <c r="AD51" s="179" t="s">
        <v>47</v>
      </c>
      <c r="AE51" s="183">
        <f t="shared" si="3"/>
        <v>0</v>
      </c>
      <c r="AF51" s="183">
        <f t="shared" si="4"/>
        <v>0</v>
      </c>
      <c r="AG51" s="183">
        <f t="shared" si="5"/>
        <v>0</v>
      </c>
      <c r="AH51" s="183">
        <f t="shared" si="6"/>
        <v>0</v>
      </c>
      <c r="AI51" s="183">
        <f t="shared" si="7"/>
        <v>0</v>
      </c>
      <c r="AJ51" s="183">
        <f t="shared" si="8"/>
        <v>0</v>
      </c>
      <c r="AK51" s="183">
        <f t="shared" si="9"/>
        <v>0</v>
      </c>
      <c r="AL51" s="183">
        <f t="shared" si="10"/>
        <v>0</v>
      </c>
      <c r="AM51" s="183">
        <f t="shared" si="11"/>
        <v>0</v>
      </c>
      <c r="AN51" s="183">
        <f t="shared" si="12"/>
        <v>0</v>
      </c>
      <c r="AO51" s="184"/>
      <c r="BF51" s="179">
        <f t="shared" si="13"/>
      </c>
      <c r="BG51" t="s">
        <v>47</v>
      </c>
      <c r="BL51" s="179">
        <v>6201</v>
      </c>
      <c r="BM51" s="179">
        <v>655</v>
      </c>
      <c r="BN51" s="221">
        <f t="shared" si="1"/>
        <v>0</v>
      </c>
    </row>
    <row r="52" spans="3:66" s="179" customFormat="1" ht="12.75">
      <c r="C52" s="179">
        <v>6301</v>
      </c>
      <c r="D52" s="179" t="s">
        <v>48</v>
      </c>
      <c r="E52" s="180">
        <f t="shared" si="2"/>
        <v>105</v>
      </c>
      <c r="F52" s="180"/>
      <c r="G52" s="180"/>
      <c r="H52" s="180"/>
      <c r="I52" s="180"/>
      <c r="J52" s="180"/>
      <c r="K52" s="180"/>
      <c r="L52" s="180">
        <v>105</v>
      </c>
      <c r="M52" s="180"/>
      <c r="N52" s="180"/>
      <c r="O52" s="180"/>
      <c r="Q52" s="181" t="s">
        <v>48</v>
      </c>
      <c r="R52" s="182">
        <v>105</v>
      </c>
      <c r="S52" s="182"/>
      <c r="T52" s="182"/>
      <c r="U52" s="182"/>
      <c r="V52" s="182"/>
      <c r="W52" s="182"/>
      <c r="X52" s="182"/>
      <c r="Y52" s="182">
        <v>105</v>
      </c>
      <c r="Z52" s="182"/>
      <c r="AA52" s="182"/>
      <c r="AD52" s="179" t="s">
        <v>48</v>
      </c>
      <c r="AE52" s="183">
        <f t="shared" si="3"/>
        <v>0</v>
      </c>
      <c r="AF52" s="183">
        <f t="shared" si="4"/>
        <v>0</v>
      </c>
      <c r="AG52" s="183">
        <f t="shared" si="5"/>
        <v>0</v>
      </c>
      <c r="AH52" s="183">
        <f t="shared" si="6"/>
        <v>0</v>
      </c>
      <c r="AI52" s="183">
        <f t="shared" si="7"/>
        <v>0</v>
      </c>
      <c r="AJ52" s="183">
        <f t="shared" si="8"/>
        <v>0</v>
      </c>
      <c r="AK52" s="183">
        <f t="shared" si="9"/>
        <v>0</v>
      </c>
      <c r="AL52" s="183">
        <f t="shared" si="10"/>
        <v>0</v>
      </c>
      <c r="AM52" s="183">
        <f t="shared" si="11"/>
        <v>0</v>
      </c>
      <c r="AN52" s="183">
        <f t="shared" si="12"/>
        <v>0</v>
      </c>
      <c r="AO52" s="184"/>
      <c r="BF52" s="179">
        <f t="shared" si="13"/>
      </c>
      <c r="BG52" t="s">
        <v>48</v>
      </c>
      <c r="BL52" s="179">
        <v>6301</v>
      </c>
      <c r="BM52" s="179">
        <v>105</v>
      </c>
      <c r="BN52" s="221">
        <f t="shared" si="1"/>
        <v>0</v>
      </c>
    </row>
    <row r="53" spans="3:66" s="179" customFormat="1" ht="12.75">
      <c r="C53" s="179">
        <v>6401</v>
      </c>
      <c r="D53" s="179" t="s">
        <v>49</v>
      </c>
      <c r="E53" s="180">
        <f t="shared" si="2"/>
        <v>573</v>
      </c>
      <c r="F53" s="180"/>
      <c r="G53" s="180"/>
      <c r="H53" s="180"/>
      <c r="I53" s="180"/>
      <c r="J53" s="180"/>
      <c r="K53" s="180"/>
      <c r="L53" s="180">
        <v>107</v>
      </c>
      <c r="M53" s="180">
        <v>466</v>
      </c>
      <c r="N53" s="180"/>
      <c r="O53" s="180"/>
      <c r="Q53" s="181" t="s">
        <v>49</v>
      </c>
      <c r="R53" s="182">
        <v>570</v>
      </c>
      <c r="S53" s="182"/>
      <c r="T53" s="182"/>
      <c r="U53" s="182"/>
      <c r="V53" s="182"/>
      <c r="W53" s="182"/>
      <c r="X53" s="182"/>
      <c r="Y53" s="182">
        <v>245</v>
      </c>
      <c r="Z53" s="182">
        <v>325</v>
      </c>
      <c r="AA53" s="182"/>
      <c r="AD53" s="179" t="s">
        <v>49</v>
      </c>
      <c r="AE53" s="183">
        <f t="shared" si="3"/>
        <v>3</v>
      </c>
      <c r="AF53" s="183">
        <f t="shared" si="4"/>
        <v>0</v>
      </c>
      <c r="AG53" s="183">
        <f t="shared" si="5"/>
        <v>0</v>
      </c>
      <c r="AH53" s="183">
        <f t="shared" si="6"/>
        <v>0</v>
      </c>
      <c r="AI53" s="183">
        <f t="shared" si="7"/>
        <v>0</v>
      </c>
      <c r="AJ53" s="183">
        <f t="shared" si="8"/>
        <v>0</v>
      </c>
      <c r="AK53" s="183">
        <f t="shared" si="9"/>
        <v>0</v>
      </c>
      <c r="AL53" s="183">
        <f t="shared" si="10"/>
        <v>-138</v>
      </c>
      <c r="AM53" s="183">
        <f t="shared" si="11"/>
        <v>141</v>
      </c>
      <c r="AN53" s="183">
        <f t="shared" si="12"/>
        <v>0</v>
      </c>
      <c r="AO53" s="184"/>
      <c r="BF53" s="179">
        <f t="shared" si="13"/>
      </c>
      <c r="BG53" t="s">
        <v>49</v>
      </c>
      <c r="BL53" s="179">
        <v>6401</v>
      </c>
      <c r="BM53" s="179">
        <v>573</v>
      </c>
      <c r="BN53" s="221">
        <f t="shared" si="1"/>
        <v>0</v>
      </c>
    </row>
    <row r="54" spans="3:66" s="179" customFormat="1" ht="12.75">
      <c r="C54" s="179">
        <v>7301</v>
      </c>
      <c r="D54" s="179" t="s">
        <v>50</v>
      </c>
      <c r="E54" s="180">
        <f t="shared" si="2"/>
        <v>204</v>
      </c>
      <c r="F54" s="180"/>
      <c r="G54" s="180"/>
      <c r="H54" s="180"/>
      <c r="I54" s="180"/>
      <c r="J54" s="180">
        <v>2</v>
      </c>
      <c r="K54" s="180">
        <v>5</v>
      </c>
      <c r="L54" s="180">
        <v>197</v>
      </c>
      <c r="M54" s="180"/>
      <c r="N54" s="180"/>
      <c r="O54" s="180"/>
      <c r="Q54" s="181" t="s">
        <v>50</v>
      </c>
      <c r="R54" s="182">
        <v>204</v>
      </c>
      <c r="S54" s="182"/>
      <c r="T54" s="182"/>
      <c r="U54" s="182"/>
      <c r="V54" s="182"/>
      <c r="W54" s="182">
        <v>2</v>
      </c>
      <c r="X54" s="182">
        <v>5</v>
      </c>
      <c r="Y54" s="182">
        <v>197</v>
      </c>
      <c r="Z54" s="182"/>
      <c r="AA54" s="182"/>
      <c r="AD54" s="179" t="s">
        <v>50</v>
      </c>
      <c r="AE54" s="183">
        <f t="shared" si="3"/>
        <v>0</v>
      </c>
      <c r="AF54" s="183">
        <f t="shared" si="4"/>
        <v>0</v>
      </c>
      <c r="AG54" s="183">
        <f t="shared" si="5"/>
        <v>0</v>
      </c>
      <c r="AH54" s="183">
        <f t="shared" si="6"/>
        <v>0</v>
      </c>
      <c r="AI54" s="183">
        <f t="shared" si="7"/>
        <v>0</v>
      </c>
      <c r="AJ54" s="183">
        <f t="shared" si="8"/>
        <v>0</v>
      </c>
      <c r="AK54" s="183">
        <f t="shared" si="9"/>
        <v>0</v>
      </c>
      <c r="AL54" s="183">
        <f t="shared" si="10"/>
        <v>0</v>
      </c>
      <c r="AM54" s="183">
        <f t="shared" si="11"/>
        <v>0</v>
      </c>
      <c r="AN54" s="183">
        <f t="shared" si="12"/>
        <v>0</v>
      </c>
      <c r="AO54" s="184"/>
      <c r="BF54" s="179">
        <f t="shared" si="13"/>
      </c>
      <c r="BG54" t="s">
        <v>50</v>
      </c>
      <c r="BL54" s="179">
        <v>7301</v>
      </c>
      <c r="BM54" s="179">
        <v>204</v>
      </c>
      <c r="BN54" s="221">
        <f t="shared" si="1"/>
        <v>0</v>
      </c>
    </row>
    <row r="55" spans="3:66" s="179" customFormat="1" ht="12.75">
      <c r="C55" s="179">
        <v>7401</v>
      </c>
      <c r="D55" s="179" t="s">
        <v>51</v>
      </c>
      <c r="E55" s="180">
        <f t="shared" si="2"/>
        <v>1417</v>
      </c>
      <c r="F55" s="180"/>
      <c r="G55" s="180"/>
      <c r="H55" s="180"/>
      <c r="I55" s="180"/>
      <c r="J55" s="180">
        <v>-308</v>
      </c>
      <c r="K55" s="180">
        <v>23</v>
      </c>
      <c r="L55" s="180">
        <v>615</v>
      </c>
      <c r="M55" s="180">
        <v>857</v>
      </c>
      <c r="N55" s="180">
        <v>230</v>
      </c>
      <c r="O55" s="180"/>
      <c r="Q55" s="181" t="s">
        <v>51</v>
      </c>
      <c r="R55" s="182">
        <v>1435</v>
      </c>
      <c r="S55" s="182"/>
      <c r="T55" s="182"/>
      <c r="U55" s="182"/>
      <c r="V55" s="182"/>
      <c r="W55" s="182">
        <v>-308</v>
      </c>
      <c r="X55" s="182">
        <v>23</v>
      </c>
      <c r="Y55" s="182">
        <v>577</v>
      </c>
      <c r="Z55" s="182">
        <v>857</v>
      </c>
      <c r="AA55" s="182">
        <v>286</v>
      </c>
      <c r="AD55" s="179" t="s">
        <v>51</v>
      </c>
      <c r="AE55" s="183">
        <f t="shared" si="3"/>
        <v>-18</v>
      </c>
      <c r="AF55" s="183">
        <f t="shared" si="4"/>
        <v>0</v>
      </c>
      <c r="AG55" s="183">
        <f t="shared" si="5"/>
        <v>0</v>
      </c>
      <c r="AH55" s="183">
        <f t="shared" si="6"/>
        <v>0</v>
      </c>
      <c r="AI55" s="183">
        <f t="shared" si="7"/>
        <v>0</v>
      </c>
      <c r="AJ55" s="183">
        <f t="shared" si="8"/>
        <v>0</v>
      </c>
      <c r="AK55" s="183">
        <f t="shared" si="9"/>
        <v>0</v>
      </c>
      <c r="AL55" s="183">
        <f t="shared" si="10"/>
        <v>38</v>
      </c>
      <c r="AM55" s="183">
        <f t="shared" si="11"/>
        <v>0</v>
      </c>
      <c r="AN55" s="183">
        <f t="shared" si="12"/>
        <v>-56</v>
      </c>
      <c r="AO55" s="184"/>
      <c r="BF55" s="179">
        <f t="shared" si="13"/>
      </c>
      <c r="BG55" t="s">
        <v>51</v>
      </c>
      <c r="BL55" s="179">
        <v>7401</v>
      </c>
      <c r="BM55" s="179">
        <v>1416</v>
      </c>
      <c r="BN55" s="221">
        <f t="shared" si="1"/>
        <v>-1</v>
      </c>
    </row>
    <row r="56" spans="3:66" s="179" customFormat="1" ht="12.75">
      <c r="C56" s="179">
        <v>7501</v>
      </c>
      <c r="D56" s="179" t="s">
        <v>52</v>
      </c>
      <c r="E56" s="180">
        <f t="shared" si="2"/>
        <v>1407</v>
      </c>
      <c r="F56" s="180"/>
      <c r="G56" s="180"/>
      <c r="H56" s="180"/>
      <c r="I56" s="180"/>
      <c r="J56" s="180"/>
      <c r="K56" s="180"/>
      <c r="L56" s="180">
        <v>336</v>
      </c>
      <c r="M56" s="180">
        <v>806</v>
      </c>
      <c r="N56" s="180">
        <v>265</v>
      </c>
      <c r="O56" s="180"/>
      <c r="Q56" s="181" t="s">
        <v>52</v>
      </c>
      <c r="R56" s="182">
        <v>1436</v>
      </c>
      <c r="S56" s="182"/>
      <c r="T56" s="182"/>
      <c r="U56" s="182"/>
      <c r="V56" s="182"/>
      <c r="W56" s="182"/>
      <c r="X56" s="182"/>
      <c r="Y56" s="182">
        <v>311</v>
      </c>
      <c r="Z56" s="182">
        <v>799</v>
      </c>
      <c r="AA56" s="182">
        <v>326</v>
      </c>
      <c r="AD56" s="179" t="s">
        <v>52</v>
      </c>
      <c r="AE56" s="183">
        <f t="shared" si="3"/>
        <v>-29</v>
      </c>
      <c r="AF56" s="183">
        <f t="shared" si="4"/>
        <v>0</v>
      </c>
      <c r="AG56" s="183">
        <f t="shared" si="5"/>
        <v>0</v>
      </c>
      <c r="AH56" s="183">
        <f t="shared" si="6"/>
        <v>0</v>
      </c>
      <c r="AI56" s="183">
        <f t="shared" si="7"/>
        <v>0</v>
      </c>
      <c r="AJ56" s="183">
        <f t="shared" si="8"/>
        <v>0</v>
      </c>
      <c r="AK56" s="183">
        <f t="shared" si="9"/>
        <v>0</v>
      </c>
      <c r="AL56" s="183">
        <f t="shared" si="10"/>
        <v>25</v>
      </c>
      <c r="AM56" s="183">
        <f t="shared" si="11"/>
        <v>7</v>
      </c>
      <c r="AN56" s="183">
        <f t="shared" si="12"/>
        <v>-61</v>
      </c>
      <c r="AO56" s="184"/>
      <c r="BF56" s="179">
        <f t="shared" si="13"/>
      </c>
      <c r="BG56" t="s">
        <v>52</v>
      </c>
      <c r="BL56" s="179">
        <v>7501</v>
      </c>
      <c r="BM56" s="179">
        <v>1407</v>
      </c>
      <c r="BN56" s="221">
        <f t="shared" si="1"/>
        <v>0</v>
      </c>
    </row>
    <row r="57" spans="3:66" s="179" customFormat="1" ht="12.75">
      <c r="C57" s="179">
        <v>7503</v>
      </c>
      <c r="D57" s="179" t="s">
        <v>53</v>
      </c>
      <c r="E57" s="180">
        <f t="shared" si="2"/>
        <v>4511</v>
      </c>
      <c r="F57" s="180"/>
      <c r="G57" s="180"/>
      <c r="H57" s="180"/>
      <c r="I57" s="180"/>
      <c r="J57" s="180"/>
      <c r="K57" s="180"/>
      <c r="L57" s="180">
        <v>1668</v>
      </c>
      <c r="M57" s="180">
        <v>2205</v>
      </c>
      <c r="N57" s="180">
        <v>638</v>
      </c>
      <c r="O57" s="180"/>
      <c r="Q57" s="181" t="s">
        <v>53</v>
      </c>
      <c r="R57" s="182">
        <v>4518</v>
      </c>
      <c r="S57" s="182"/>
      <c r="T57" s="182"/>
      <c r="U57" s="182"/>
      <c r="V57" s="182"/>
      <c r="W57" s="182"/>
      <c r="X57" s="182"/>
      <c r="Y57" s="182">
        <v>1579</v>
      </c>
      <c r="Z57" s="182">
        <v>2192</v>
      </c>
      <c r="AA57" s="182">
        <v>747</v>
      </c>
      <c r="AD57" s="179" t="s">
        <v>53</v>
      </c>
      <c r="AE57" s="183">
        <f t="shared" si="3"/>
        <v>-7</v>
      </c>
      <c r="AF57" s="183">
        <f t="shared" si="4"/>
        <v>0</v>
      </c>
      <c r="AG57" s="183">
        <f t="shared" si="5"/>
        <v>0</v>
      </c>
      <c r="AH57" s="183">
        <f t="shared" si="6"/>
        <v>0</v>
      </c>
      <c r="AI57" s="183">
        <f t="shared" si="7"/>
        <v>0</v>
      </c>
      <c r="AJ57" s="183">
        <f t="shared" si="8"/>
        <v>0</v>
      </c>
      <c r="AK57" s="183">
        <f t="shared" si="9"/>
        <v>0</v>
      </c>
      <c r="AL57" s="183">
        <f t="shared" si="10"/>
        <v>89</v>
      </c>
      <c r="AM57" s="183">
        <f t="shared" si="11"/>
        <v>13</v>
      </c>
      <c r="AN57" s="183">
        <f t="shared" si="12"/>
        <v>-109</v>
      </c>
      <c r="AO57" s="184"/>
      <c r="BF57" s="179">
        <f t="shared" si="13"/>
      </c>
      <c r="BG57" t="s">
        <v>53</v>
      </c>
      <c r="BL57" s="179">
        <v>7503</v>
      </c>
      <c r="BM57" s="179">
        <v>4512</v>
      </c>
      <c r="BN57" s="221">
        <f t="shared" si="1"/>
        <v>1</v>
      </c>
    </row>
    <row r="58" spans="3:66" s="179" customFormat="1" ht="12.75">
      <c r="C58" s="179">
        <v>7601</v>
      </c>
      <c r="D58" s="179" t="s">
        <v>54</v>
      </c>
      <c r="E58" s="180">
        <f t="shared" si="2"/>
        <v>412</v>
      </c>
      <c r="F58" s="180"/>
      <c r="G58" s="180"/>
      <c r="H58" s="180"/>
      <c r="I58" s="180"/>
      <c r="J58" s="180"/>
      <c r="K58" s="180"/>
      <c r="L58" s="180">
        <v>207</v>
      </c>
      <c r="M58" s="180">
        <v>205</v>
      </c>
      <c r="N58" s="180"/>
      <c r="O58" s="180"/>
      <c r="Q58" s="181" t="s">
        <v>54</v>
      </c>
      <c r="R58" s="182">
        <v>413</v>
      </c>
      <c r="S58" s="182"/>
      <c r="T58" s="182"/>
      <c r="U58" s="182"/>
      <c r="V58" s="182"/>
      <c r="W58" s="182"/>
      <c r="X58" s="182"/>
      <c r="Y58" s="182">
        <v>192</v>
      </c>
      <c r="Z58" s="182">
        <v>221</v>
      </c>
      <c r="AA58" s="182"/>
      <c r="AD58" s="179" t="s">
        <v>54</v>
      </c>
      <c r="AE58" s="183">
        <f t="shared" si="3"/>
        <v>-1</v>
      </c>
      <c r="AF58" s="183">
        <f t="shared" si="4"/>
        <v>0</v>
      </c>
      <c r="AG58" s="183">
        <f t="shared" si="5"/>
        <v>0</v>
      </c>
      <c r="AH58" s="183">
        <f t="shared" si="6"/>
        <v>0</v>
      </c>
      <c r="AI58" s="183">
        <f t="shared" si="7"/>
        <v>0</v>
      </c>
      <c r="AJ58" s="183">
        <f t="shared" si="8"/>
        <v>0</v>
      </c>
      <c r="AK58" s="183">
        <f t="shared" si="9"/>
        <v>0</v>
      </c>
      <c r="AL58" s="183">
        <f t="shared" si="10"/>
        <v>15</v>
      </c>
      <c r="AM58" s="183">
        <f t="shared" si="11"/>
        <v>-16</v>
      </c>
      <c r="AN58" s="183">
        <f t="shared" si="12"/>
        <v>0</v>
      </c>
      <c r="AO58" s="184"/>
      <c r="BF58" s="179">
        <f t="shared" si="13"/>
      </c>
      <c r="BG58" t="s">
        <v>54</v>
      </c>
      <c r="BL58" s="179">
        <v>7601</v>
      </c>
      <c r="BM58" s="179">
        <v>413</v>
      </c>
      <c r="BN58" s="221">
        <f t="shared" si="1"/>
        <v>1</v>
      </c>
    </row>
    <row r="59" spans="3:66" s="179" customFormat="1" ht="12.75">
      <c r="C59" s="179">
        <v>8101</v>
      </c>
      <c r="D59" s="179" t="s">
        <v>55</v>
      </c>
      <c r="E59" s="180">
        <f t="shared" si="2"/>
        <v>3843</v>
      </c>
      <c r="F59" s="180"/>
      <c r="G59" s="180"/>
      <c r="H59" s="180"/>
      <c r="I59" s="180"/>
      <c r="J59" s="180">
        <v>278</v>
      </c>
      <c r="K59" s="180">
        <v>1034</v>
      </c>
      <c r="L59" s="180">
        <v>1158</v>
      </c>
      <c r="M59" s="180">
        <v>1074</v>
      </c>
      <c r="N59" s="180">
        <v>299</v>
      </c>
      <c r="O59" s="180"/>
      <c r="Q59" s="181" t="s">
        <v>55</v>
      </c>
      <c r="R59" s="182">
        <v>3486</v>
      </c>
      <c r="S59" s="182"/>
      <c r="T59" s="182"/>
      <c r="U59" s="182"/>
      <c r="V59" s="182"/>
      <c r="W59" s="182">
        <v>283</v>
      </c>
      <c r="X59" s="182">
        <v>895</v>
      </c>
      <c r="Y59" s="182">
        <v>1015</v>
      </c>
      <c r="Z59" s="182">
        <v>927</v>
      </c>
      <c r="AA59" s="182">
        <v>365</v>
      </c>
      <c r="AD59" s="179" t="s">
        <v>55</v>
      </c>
      <c r="AE59" s="183">
        <f t="shared" si="3"/>
        <v>357</v>
      </c>
      <c r="AF59" s="183">
        <f t="shared" si="4"/>
        <v>0</v>
      </c>
      <c r="AG59" s="183">
        <f t="shared" si="5"/>
        <v>0</v>
      </c>
      <c r="AH59" s="183">
        <f t="shared" si="6"/>
        <v>0</v>
      </c>
      <c r="AI59" s="183">
        <f t="shared" si="7"/>
        <v>0</v>
      </c>
      <c r="AJ59" s="183">
        <f t="shared" si="8"/>
        <v>-5</v>
      </c>
      <c r="AK59" s="183">
        <f t="shared" si="9"/>
        <v>139</v>
      </c>
      <c r="AL59" s="183">
        <f t="shared" si="10"/>
        <v>143</v>
      </c>
      <c r="AM59" s="183">
        <f t="shared" si="11"/>
        <v>147</v>
      </c>
      <c r="AN59" s="183">
        <f t="shared" si="12"/>
        <v>-66</v>
      </c>
      <c r="AO59" s="184"/>
      <c r="BF59" s="179">
        <f t="shared" si="13"/>
      </c>
      <c r="BG59" t="s">
        <v>55</v>
      </c>
      <c r="BL59" s="179">
        <v>8101</v>
      </c>
      <c r="BM59" s="179">
        <v>3844</v>
      </c>
      <c r="BN59" s="221">
        <f t="shared" si="1"/>
        <v>1</v>
      </c>
    </row>
    <row r="60" spans="3:66" s="179" customFormat="1" ht="12.75">
      <c r="C60" s="179">
        <v>8102</v>
      </c>
      <c r="D60" s="179" t="s">
        <v>56</v>
      </c>
      <c r="E60" s="180">
        <f t="shared" si="2"/>
        <v>499</v>
      </c>
      <c r="F60" s="180"/>
      <c r="G60" s="180"/>
      <c r="H60" s="180"/>
      <c r="I60" s="180"/>
      <c r="J60" s="180">
        <v>60</v>
      </c>
      <c r="K60" s="180">
        <v>159</v>
      </c>
      <c r="L60" s="180">
        <v>159</v>
      </c>
      <c r="M60" s="180">
        <v>102</v>
      </c>
      <c r="N60" s="180">
        <v>19</v>
      </c>
      <c r="O60" s="180"/>
      <c r="Q60" s="181" t="s">
        <v>56</v>
      </c>
      <c r="R60" s="182">
        <v>504</v>
      </c>
      <c r="S60" s="182"/>
      <c r="T60" s="182"/>
      <c r="U60" s="182"/>
      <c r="V60" s="182"/>
      <c r="W60" s="182">
        <v>60</v>
      </c>
      <c r="X60" s="182">
        <v>159</v>
      </c>
      <c r="Y60" s="182">
        <v>159</v>
      </c>
      <c r="Z60" s="182">
        <v>102</v>
      </c>
      <c r="AA60" s="182">
        <v>24</v>
      </c>
      <c r="AD60" s="179" t="s">
        <v>56</v>
      </c>
      <c r="AE60" s="183">
        <f t="shared" si="3"/>
        <v>-5</v>
      </c>
      <c r="AF60" s="183">
        <f t="shared" si="4"/>
        <v>0</v>
      </c>
      <c r="AG60" s="183">
        <f t="shared" si="5"/>
        <v>0</v>
      </c>
      <c r="AH60" s="183">
        <f t="shared" si="6"/>
        <v>0</v>
      </c>
      <c r="AI60" s="183">
        <f t="shared" si="7"/>
        <v>0</v>
      </c>
      <c r="AJ60" s="183">
        <f t="shared" si="8"/>
        <v>0</v>
      </c>
      <c r="AK60" s="183">
        <f t="shared" si="9"/>
        <v>0</v>
      </c>
      <c r="AL60" s="183">
        <f t="shared" si="10"/>
        <v>0</v>
      </c>
      <c r="AM60" s="183">
        <f t="shared" si="11"/>
        <v>0</v>
      </c>
      <c r="AN60" s="183">
        <f t="shared" si="12"/>
        <v>-5</v>
      </c>
      <c r="AO60" s="184"/>
      <c r="BF60" s="179">
        <f t="shared" si="13"/>
      </c>
      <c r="BG60" t="s">
        <v>56</v>
      </c>
      <c r="BL60" s="179">
        <v>8102</v>
      </c>
      <c r="BM60" s="179">
        <v>499</v>
      </c>
      <c r="BN60" s="221">
        <f t="shared" si="1"/>
        <v>0</v>
      </c>
    </row>
    <row r="61" spans="3:66" s="179" customFormat="1" ht="12.75">
      <c r="C61" s="179">
        <v>8202</v>
      </c>
      <c r="D61" s="179" t="s">
        <v>57</v>
      </c>
      <c r="E61" s="180">
        <f t="shared" si="2"/>
        <v>2649</v>
      </c>
      <c r="F61" s="180"/>
      <c r="G61" s="180"/>
      <c r="H61" s="180"/>
      <c r="I61" s="180"/>
      <c r="J61" s="180">
        <v>476</v>
      </c>
      <c r="K61" s="180">
        <v>665</v>
      </c>
      <c r="L61" s="180">
        <v>663</v>
      </c>
      <c r="M61" s="180">
        <v>660</v>
      </c>
      <c r="N61" s="180">
        <v>185</v>
      </c>
      <c r="O61" s="180"/>
      <c r="Q61" s="181" t="s">
        <v>57</v>
      </c>
      <c r="R61" s="182">
        <v>2658</v>
      </c>
      <c r="S61" s="182"/>
      <c r="T61" s="182"/>
      <c r="U61" s="182"/>
      <c r="V61" s="182"/>
      <c r="W61" s="182">
        <v>484</v>
      </c>
      <c r="X61" s="182">
        <v>666</v>
      </c>
      <c r="Y61" s="182">
        <v>663</v>
      </c>
      <c r="Z61" s="182">
        <v>661</v>
      </c>
      <c r="AA61" s="182">
        <v>185</v>
      </c>
      <c r="AD61" s="179" t="s">
        <v>57</v>
      </c>
      <c r="AE61" s="183">
        <f t="shared" si="3"/>
        <v>-9</v>
      </c>
      <c r="AF61" s="183">
        <f t="shared" si="4"/>
        <v>0</v>
      </c>
      <c r="AG61" s="183">
        <f t="shared" si="5"/>
        <v>0</v>
      </c>
      <c r="AH61" s="183">
        <f t="shared" si="6"/>
        <v>0</v>
      </c>
      <c r="AI61" s="183">
        <f t="shared" si="7"/>
        <v>0</v>
      </c>
      <c r="AJ61" s="183">
        <f t="shared" si="8"/>
        <v>-8</v>
      </c>
      <c r="AK61" s="183">
        <f t="shared" si="9"/>
        <v>-1</v>
      </c>
      <c r="AL61" s="183">
        <f t="shared" si="10"/>
        <v>0</v>
      </c>
      <c r="AM61" s="183">
        <f t="shared" si="11"/>
        <v>-1</v>
      </c>
      <c r="AN61" s="183">
        <f t="shared" si="12"/>
        <v>0</v>
      </c>
      <c r="AO61" s="184"/>
      <c r="BF61" s="179">
        <f t="shared" si="13"/>
      </c>
      <c r="BG61" t="s">
        <v>57</v>
      </c>
      <c r="BL61" s="179">
        <v>8202</v>
      </c>
      <c r="BM61" s="179">
        <v>2649</v>
      </c>
      <c r="BN61" s="221">
        <f t="shared" si="1"/>
        <v>0</v>
      </c>
    </row>
    <row r="62" spans="3:66" s="179" customFormat="1" ht="12.75">
      <c r="C62" s="179">
        <v>8203</v>
      </c>
      <c r="D62" s="179" t="s">
        <v>58</v>
      </c>
      <c r="E62" s="180">
        <f t="shared" si="2"/>
        <v>1408</v>
      </c>
      <c r="F62" s="180"/>
      <c r="G62" s="180"/>
      <c r="H62" s="180"/>
      <c r="I62" s="180"/>
      <c r="J62" s="180">
        <v>160</v>
      </c>
      <c r="K62" s="180">
        <v>377</v>
      </c>
      <c r="L62" s="180">
        <v>376</v>
      </c>
      <c r="M62" s="180">
        <v>374</v>
      </c>
      <c r="N62" s="180">
        <v>121</v>
      </c>
      <c r="O62" s="180"/>
      <c r="Q62" s="181" t="s">
        <v>58</v>
      </c>
      <c r="R62" s="182">
        <v>1411</v>
      </c>
      <c r="S62" s="182"/>
      <c r="T62" s="182"/>
      <c r="U62" s="182"/>
      <c r="V62" s="182"/>
      <c r="W62" s="182">
        <v>160</v>
      </c>
      <c r="X62" s="182">
        <v>378</v>
      </c>
      <c r="Y62" s="182">
        <v>376</v>
      </c>
      <c r="Z62" s="182">
        <v>375</v>
      </c>
      <c r="AA62" s="182">
        <v>121</v>
      </c>
      <c r="AD62" s="179" t="s">
        <v>58</v>
      </c>
      <c r="AE62" s="183">
        <f t="shared" si="3"/>
        <v>-3</v>
      </c>
      <c r="AF62" s="183">
        <f t="shared" si="4"/>
        <v>0</v>
      </c>
      <c r="AG62" s="183">
        <f t="shared" si="5"/>
        <v>0</v>
      </c>
      <c r="AH62" s="183">
        <f t="shared" si="6"/>
        <v>0</v>
      </c>
      <c r="AI62" s="183">
        <f t="shared" si="7"/>
        <v>0</v>
      </c>
      <c r="AJ62" s="183">
        <f t="shared" si="8"/>
        <v>0</v>
      </c>
      <c r="AK62" s="183">
        <f t="shared" si="9"/>
        <v>-1</v>
      </c>
      <c r="AL62" s="183">
        <f t="shared" si="10"/>
        <v>0</v>
      </c>
      <c r="AM62" s="183">
        <f t="shared" si="11"/>
        <v>-1</v>
      </c>
      <c r="AN62" s="183">
        <f t="shared" si="12"/>
        <v>0</v>
      </c>
      <c r="AO62" s="184"/>
      <c r="BF62" s="179">
        <f t="shared" si="13"/>
      </c>
      <c r="BG62" t="s">
        <v>58</v>
      </c>
      <c r="BL62" s="179">
        <v>8203</v>
      </c>
      <c r="BM62" s="179">
        <v>1408</v>
      </c>
      <c r="BN62" s="221">
        <f t="shared" si="1"/>
        <v>0</v>
      </c>
    </row>
    <row r="63" spans="3:66" s="179" customFormat="1" ht="12.75">
      <c r="C63" s="179">
        <v>8204</v>
      </c>
      <c r="D63" s="179" t="s">
        <v>59</v>
      </c>
      <c r="E63" s="180">
        <f t="shared" si="2"/>
        <v>1154</v>
      </c>
      <c r="F63" s="180"/>
      <c r="G63" s="180"/>
      <c r="H63" s="180"/>
      <c r="I63" s="180"/>
      <c r="J63" s="180">
        <v>181</v>
      </c>
      <c r="K63" s="180">
        <v>295</v>
      </c>
      <c r="L63" s="180">
        <v>293</v>
      </c>
      <c r="M63" s="180">
        <v>292</v>
      </c>
      <c r="N63" s="180">
        <v>93</v>
      </c>
      <c r="O63" s="180"/>
      <c r="Q63" s="181" t="s">
        <v>59</v>
      </c>
      <c r="R63" s="182">
        <v>1161</v>
      </c>
      <c r="S63" s="182"/>
      <c r="T63" s="182"/>
      <c r="U63" s="182"/>
      <c r="V63" s="182"/>
      <c r="W63" s="182">
        <v>177</v>
      </c>
      <c r="X63" s="182">
        <v>283</v>
      </c>
      <c r="Y63" s="182">
        <v>282</v>
      </c>
      <c r="Z63" s="182">
        <v>281</v>
      </c>
      <c r="AA63" s="182">
        <v>138</v>
      </c>
      <c r="AD63" s="179" t="s">
        <v>59</v>
      </c>
      <c r="AE63" s="183">
        <f t="shared" si="3"/>
        <v>-7</v>
      </c>
      <c r="AF63" s="183">
        <f t="shared" si="4"/>
        <v>0</v>
      </c>
      <c r="AG63" s="183">
        <f t="shared" si="5"/>
        <v>0</v>
      </c>
      <c r="AH63" s="183">
        <f t="shared" si="6"/>
        <v>0</v>
      </c>
      <c r="AI63" s="183">
        <f t="shared" si="7"/>
        <v>0</v>
      </c>
      <c r="AJ63" s="183">
        <f t="shared" si="8"/>
        <v>4</v>
      </c>
      <c r="AK63" s="183">
        <f t="shared" si="9"/>
        <v>12</v>
      </c>
      <c r="AL63" s="183">
        <f t="shared" si="10"/>
        <v>11</v>
      </c>
      <c r="AM63" s="183">
        <f t="shared" si="11"/>
        <v>11</v>
      </c>
      <c r="AN63" s="183">
        <f t="shared" si="12"/>
        <v>-45</v>
      </c>
      <c r="AO63" s="184"/>
      <c r="BF63" s="179">
        <f t="shared" si="13"/>
      </c>
      <c r="BG63" t="s">
        <v>59</v>
      </c>
      <c r="BL63" s="179">
        <v>8204</v>
      </c>
      <c r="BM63" s="179">
        <v>1154</v>
      </c>
      <c r="BN63" s="221">
        <f t="shared" si="1"/>
        <v>0</v>
      </c>
    </row>
    <row r="64" spans="3:66" s="179" customFormat="1" ht="12.75">
      <c r="C64" s="179">
        <v>8205</v>
      </c>
      <c r="D64" t="s">
        <v>96</v>
      </c>
      <c r="E64" s="180">
        <f t="shared" si="2"/>
        <v>598</v>
      </c>
      <c r="F64" s="180"/>
      <c r="G64" s="180"/>
      <c r="H64" s="180"/>
      <c r="I64" s="180"/>
      <c r="J64" s="180">
        <v>102</v>
      </c>
      <c r="K64" s="180">
        <v>266</v>
      </c>
      <c r="L64" s="180">
        <v>162</v>
      </c>
      <c r="M64" s="180">
        <v>56</v>
      </c>
      <c r="N64" s="180">
        <v>12</v>
      </c>
      <c r="O64" s="180"/>
      <c r="Q64" s="181" t="s">
        <v>60</v>
      </c>
      <c r="R64" s="182">
        <v>599</v>
      </c>
      <c r="S64" s="182"/>
      <c r="T64" s="182"/>
      <c r="U64" s="182"/>
      <c r="V64" s="182"/>
      <c r="W64" s="182">
        <v>104</v>
      </c>
      <c r="X64" s="182">
        <v>264</v>
      </c>
      <c r="Y64" s="182">
        <v>160</v>
      </c>
      <c r="Z64" s="182">
        <v>57</v>
      </c>
      <c r="AA64" s="182">
        <v>14</v>
      </c>
      <c r="AD64" s="179" t="s">
        <v>60</v>
      </c>
      <c r="AE64" s="183">
        <f t="shared" si="3"/>
        <v>-1</v>
      </c>
      <c r="AF64" s="183">
        <f t="shared" si="4"/>
        <v>0</v>
      </c>
      <c r="AG64" s="183">
        <f t="shared" si="5"/>
        <v>0</v>
      </c>
      <c r="AH64" s="183">
        <f t="shared" si="6"/>
        <v>0</v>
      </c>
      <c r="AI64" s="183">
        <f t="shared" si="7"/>
        <v>0</v>
      </c>
      <c r="AJ64" s="183">
        <f t="shared" si="8"/>
        <v>-2</v>
      </c>
      <c r="AK64" s="183">
        <f t="shared" si="9"/>
        <v>2</v>
      </c>
      <c r="AL64" s="183">
        <f t="shared" si="10"/>
        <v>2</v>
      </c>
      <c r="AM64" s="183">
        <f t="shared" si="11"/>
        <v>-1</v>
      </c>
      <c r="AN64" s="183">
        <f t="shared" si="12"/>
        <v>-2</v>
      </c>
      <c r="AO64" s="184"/>
      <c r="BF64" s="179">
        <f t="shared" si="13"/>
      </c>
      <c r="BG64" t="s">
        <v>96</v>
      </c>
      <c r="BL64" s="179">
        <v>8205</v>
      </c>
      <c r="BM64" s="179">
        <v>597</v>
      </c>
      <c r="BN64" s="221">
        <f t="shared" si="1"/>
        <v>-1</v>
      </c>
    </row>
    <row r="65" spans="3:66" s="179" customFormat="1" ht="12.75">
      <c r="C65" s="179">
        <v>8210</v>
      </c>
      <c r="D65" s="179" t="s">
        <v>61</v>
      </c>
      <c r="E65" s="180">
        <f t="shared" si="2"/>
        <v>19</v>
      </c>
      <c r="F65" s="180"/>
      <c r="G65" s="180"/>
      <c r="H65" s="180"/>
      <c r="I65" s="180"/>
      <c r="J65" s="180">
        <v>19</v>
      </c>
      <c r="K65" s="180"/>
      <c r="L65" s="180"/>
      <c r="M65" s="180"/>
      <c r="N65" s="180"/>
      <c r="O65" s="180"/>
      <c r="Q65" s="181" t="s">
        <v>61</v>
      </c>
      <c r="R65" s="182">
        <v>19</v>
      </c>
      <c r="S65" s="182"/>
      <c r="T65" s="182"/>
      <c r="U65" s="182"/>
      <c r="V65" s="182"/>
      <c r="W65" s="182">
        <v>19</v>
      </c>
      <c r="X65" s="182"/>
      <c r="Y65" s="182"/>
      <c r="Z65" s="182"/>
      <c r="AA65" s="182"/>
      <c r="AD65" s="179" t="s">
        <v>61</v>
      </c>
      <c r="AE65" s="183">
        <f t="shared" si="3"/>
        <v>0</v>
      </c>
      <c r="AF65" s="183">
        <f t="shared" si="4"/>
        <v>0</v>
      </c>
      <c r="AG65" s="183">
        <f t="shared" si="5"/>
        <v>0</v>
      </c>
      <c r="AH65" s="183">
        <f t="shared" si="6"/>
        <v>0</v>
      </c>
      <c r="AI65" s="183">
        <f t="shared" si="7"/>
        <v>0</v>
      </c>
      <c r="AJ65" s="183">
        <f t="shared" si="8"/>
        <v>0</v>
      </c>
      <c r="AK65" s="183">
        <f t="shared" si="9"/>
        <v>0</v>
      </c>
      <c r="AL65" s="183">
        <f t="shared" si="10"/>
        <v>0</v>
      </c>
      <c r="AM65" s="183">
        <f t="shared" si="11"/>
        <v>0</v>
      </c>
      <c r="AN65" s="183">
        <f t="shared" si="12"/>
        <v>0</v>
      </c>
      <c r="AO65" s="184"/>
      <c r="BF65" s="179">
        <f t="shared" si="13"/>
      </c>
      <c r="BG65" t="s">
        <v>61</v>
      </c>
      <c r="BL65" s="179">
        <v>8210</v>
      </c>
      <c r="BM65" s="179">
        <v>19</v>
      </c>
      <c r="BN65" s="221">
        <f t="shared" si="1"/>
        <v>0</v>
      </c>
    </row>
    <row r="66" spans="3:66" s="179" customFormat="1" ht="12.75">
      <c r="C66" s="179">
        <v>8215</v>
      </c>
      <c r="D66" s="179" t="s">
        <v>62</v>
      </c>
      <c r="E66" s="180">
        <f t="shared" si="2"/>
        <v>121</v>
      </c>
      <c r="F66" s="180"/>
      <c r="G66" s="180"/>
      <c r="H66" s="180"/>
      <c r="I66" s="180"/>
      <c r="J66" s="180">
        <v>15</v>
      </c>
      <c r="K66" s="180">
        <v>32</v>
      </c>
      <c r="L66" s="180">
        <v>32</v>
      </c>
      <c r="M66" s="180">
        <v>32</v>
      </c>
      <c r="N66" s="180">
        <v>10</v>
      </c>
      <c r="O66" s="180"/>
      <c r="Q66" s="181" t="s">
        <v>62</v>
      </c>
      <c r="R66" s="182">
        <v>121</v>
      </c>
      <c r="S66" s="182"/>
      <c r="T66" s="182"/>
      <c r="U66" s="182"/>
      <c r="V66" s="182"/>
      <c r="W66" s="182">
        <v>15</v>
      </c>
      <c r="X66" s="182">
        <v>32</v>
      </c>
      <c r="Y66" s="182">
        <v>32</v>
      </c>
      <c r="Z66" s="182">
        <v>32</v>
      </c>
      <c r="AA66" s="182">
        <v>10</v>
      </c>
      <c r="AD66" s="179" t="s">
        <v>62</v>
      </c>
      <c r="AE66" s="183">
        <f t="shared" si="3"/>
        <v>0</v>
      </c>
      <c r="AF66" s="183">
        <f t="shared" si="4"/>
        <v>0</v>
      </c>
      <c r="AG66" s="183">
        <f t="shared" si="5"/>
        <v>0</v>
      </c>
      <c r="AH66" s="183">
        <f t="shared" si="6"/>
        <v>0</v>
      </c>
      <c r="AI66" s="183">
        <f t="shared" si="7"/>
        <v>0</v>
      </c>
      <c r="AJ66" s="183">
        <f t="shared" si="8"/>
        <v>0</v>
      </c>
      <c r="AK66" s="183">
        <f t="shared" si="9"/>
        <v>0</v>
      </c>
      <c r="AL66" s="183">
        <f t="shared" si="10"/>
        <v>0</v>
      </c>
      <c r="AM66" s="183">
        <f t="shared" si="11"/>
        <v>0</v>
      </c>
      <c r="AN66" s="183">
        <f t="shared" si="12"/>
        <v>0</v>
      </c>
      <c r="AO66" s="184"/>
      <c r="BF66" s="179">
        <f t="shared" si="13"/>
      </c>
      <c r="BG66" t="s">
        <v>62</v>
      </c>
      <c r="BL66" s="179">
        <v>8215</v>
      </c>
      <c r="BM66" s="179">
        <v>121</v>
      </c>
      <c r="BN66" s="221">
        <f t="shared" si="1"/>
        <v>0</v>
      </c>
    </row>
    <row r="67" spans="3:66" s="179" customFormat="1" ht="12.75">
      <c r="C67" s="179">
        <v>8501</v>
      </c>
      <c r="D67" s="179" t="s">
        <v>63</v>
      </c>
      <c r="E67" s="180">
        <f t="shared" si="2"/>
        <v>765</v>
      </c>
      <c r="F67" s="180"/>
      <c r="G67" s="180"/>
      <c r="H67" s="180"/>
      <c r="I67" s="180"/>
      <c r="J67" s="180"/>
      <c r="K67" s="180"/>
      <c r="L67" s="180">
        <v>276</v>
      </c>
      <c r="M67" s="180">
        <v>70</v>
      </c>
      <c r="N67" s="180">
        <v>419</v>
      </c>
      <c r="O67" s="180"/>
      <c r="Q67" s="181" t="s">
        <v>63</v>
      </c>
      <c r="R67" s="182">
        <v>765</v>
      </c>
      <c r="S67" s="182"/>
      <c r="T67" s="182"/>
      <c r="U67" s="182"/>
      <c r="V67" s="182"/>
      <c r="W67" s="182"/>
      <c r="X67" s="182"/>
      <c r="Y67" s="182">
        <v>276</v>
      </c>
      <c r="Z67" s="182">
        <v>70</v>
      </c>
      <c r="AA67" s="182">
        <v>419</v>
      </c>
      <c r="AD67" s="179" t="s">
        <v>63</v>
      </c>
      <c r="AE67" s="183">
        <f t="shared" si="3"/>
        <v>0</v>
      </c>
      <c r="AF67" s="183">
        <f t="shared" si="4"/>
        <v>0</v>
      </c>
      <c r="AG67" s="183">
        <f t="shared" si="5"/>
        <v>0</v>
      </c>
      <c r="AH67" s="183">
        <f t="shared" si="6"/>
        <v>0</v>
      </c>
      <c r="AI67" s="183">
        <f t="shared" si="7"/>
        <v>0</v>
      </c>
      <c r="AJ67" s="183">
        <f t="shared" si="8"/>
        <v>0</v>
      </c>
      <c r="AK67" s="183">
        <f t="shared" si="9"/>
        <v>0</v>
      </c>
      <c r="AL67" s="183">
        <f t="shared" si="10"/>
        <v>0</v>
      </c>
      <c r="AM67" s="183">
        <f t="shared" si="11"/>
        <v>0</v>
      </c>
      <c r="AN67" s="183">
        <f t="shared" si="12"/>
        <v>0</v>
      </c>
      <c r="AO67" s="184"/>
      <c r="BF67" s="179">
        <f t="shared" si="13"/>
      </c>
      <c r="BG67" t="s">
        <v>63</v>
      </c>
      <c r="BL67" s="179">
        <v>8501</v>
      </c>
      <c r="BM67" s="179">
        <v>765</v>
      </c>
      <c r="BN67" s="221">
        <f>+BM67-E67</f>
        <v>0</v>
      </c>
    </row>
    <row r="68" spans="3:66" s="179" customFormat="1" ht="12.75">
      <c r="C68" s="179">
        <v>8998</v>
      </c>
      <c r="D68" s="179" t="s">
        <v>64</v>
      </c>
      <c r="E68" s="180">
        <f>SUM(F68:N68)</f>
        <v>1453</v>
      </c>
      <c r="F68" s="187"/>
      <c r="G68" s="187"/>
      <c r="H68" s="187"/>
      <c r="I68" s="187"/>
      <c r="J68" s="187">
        <v>144</v>
      </c>
      <c r="K68" s="187">
        <v>384</v>
      </c>
      <c r="L68" s="187">
        <v>406</v>
      </c>
      <c r="M68" s="187">
        <v>431</v>
      </c>
      <c r="N68" s="187">
        <v>88</v>
      </c>
      <c r="O68" s="180"/>
      <c r="Q68" s="181" t="s">
        <v>64</v>
      </c>
      <c r="R68" s="188">
        <v>1457</v>
      </c>
      <c r="S68" s="188"/>
      <c r="T68" s="188"/>
      <c r="U68" s="188"/>
      <c r="V68" s="188"/>
      <c r="W68" s="188">
        <v>147</v>
      </c>
      <c r="X68" s="188">
        <v>384</v>
      </c>
      <c r="Y68" s="188">
        <v>406</v>
      </c>
      <c r="Z68" s="188">
        <v>431</v>
      </c>
      <c r="AA68" s="188">
        <v>88</v>
      </c>
      <c r="AD68" s="179" t="s">
        <v>64</v>
      </c>
      <c r="AE68" s="183">
        <f t="shared" si="3"/>
        <v>-4</v>
      </c>
      <c r="AF68" s="183">
        <f t="shared" si="4"/>
        <v>0</v>
      </c>
      <c r="AG68" s="183">
        <f t="shared" si="5"/>
        <v>0</v>
      </c>
      <c r="AH68" s="183">
        <f t="shared" si="6"/>
        <v>0</v>
      </c>
      <c r="AI68" s="183">
        <f t="shared" si="7"/>
        <v>0</v>
      </c>
      <c r="AJ68" s="183">
        <f t="shared" si="8"/>
        <v>-3</v>
      </c>
      <c r="AK68" s="183">
        <f t="shared" si="9"/>
        <v>0</v>
      </c>
      <c r="AL68" s="183">
        <f t="shared" si="10"/>
        <v>0</v>
      </c>
      <c r="AM68" s="183">
        <f t="shared" si="11"/>
        <v>0</v>
      </c>
      <c r="AN68" s="183">
        <f t="shared" si="12"/>
        <v>0</v>
      </c>
      <c r="AO68" s="184"/>
      <c r="BF68" s="179">
        <f>IF(BG68=D68,"","X")</f>
      </c>
      <c r="BG68" t="s">
        <v>64</v>
      </c>
      <c r="BH68"/>
      <c r="BI68"/>
      <c r="BJ68"/>
      <c r="BK68"/>
      <c r="BL68">
        <v>8998</v>
      </c>
      <c r="BM68" s="179">
        <v>1454</v>
      </c>
      <c r="BN68" s="221">
        <f>+BM68-E68</f>
        <v>1</v>
      </c>
    </row>
    <row r="69" spans="5:65" ht="15.75" thickBot="1">
      <c r="E69" s="8"/>
      <c r="F69" s="9"/>
      <c r="G69" s="9"/>
      <c r="H69" s="9"/>
      <c r="I69" s="9"/>
      <c r="J69" s="9"/>
      <c r="K69" s="9"/>
      <c r="L69" s="9"/>
      <c r="M69" s="9"/>
      <c r="N69" s="9"/>
      <c r="O69" s="1"/>
      <c r="R69" s="74"/>
      <c r="S69" s="75"/>
      <c r="T69" s="75"/>
      <c r="U69" s="75"/>
      <c r="V69" s="75"/>
      <c r="W69" s="75"/>
      <c r="X69" s="75"/>
      <c r="Y69" s="75"/>
      <c r="Z69" s="75"/>
      <c r="AA69" s="75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3"/>
      <c r="BF69" s="179"/>
      <c r="BH69" s="1"/>
      <c r="BM69">
        <f>SUM(BM3:BM68)</f>
        <v>50859</v>
      </c>
    </row>
    <row r="70" spans="4:59" ht="18">
      <c r="D70" s="33" t="s">
        <v>81</v>
      </c>
      <c r="E70" s="34">
        <f>SUM(E3:E68)</f>
        <v>50854</v>
      </c>
      <c r="F70" s="35"/>
      <c r="G70" s="35"/>
      <c r="H70" s="35"/>
      <c r="I70" s="35"/>
      <c r="J70" s="35">
        <f>SUM(J3:J68)</f>
        <v>6120</v>
      </c>
      <c r="K70" s="35">
        <f>SUM(K3:K68)</f>
        <v>14483</v>
      </c>
      <c r="L70" s="35">
        <f>SUM(L3:L68)</f>
        <v>15068</v>
      </c>
      <c r="M70" s="35">
        <f>SUM(M3:M68)</f>
        <v>12581</v>
      </c>
      <c r="N70" s="36">
        <f>SUM(N3:N68)</f>
        <v>2602</v>
      </c>
      <c r="O70" s="1"/>
      <c r="Q70" s="76" t="s">
        <v>81</v>
      </c>
      <c r="R70" s="77">
        <v>50487</v>
      </c>
      <c r="S70" s="78"/>
      <c r="T70" s="78"/>
      <c r="U70" s="78"/>
      <c r="V70" s="78"/>
      <c r="W70" s="78">
        <v>6468</v>
      </c>
      <c r="X70" s="78">
        <v>13881</v>
      </c>
      <c r="Y70" s="78">
        <v>14483</v>
      </c>
      <c r="Z70" s="78">
        <v>12598</v>
      </c>
      <c r="AA70" s="79">
        <v>3054</v>
      </c>
      <c r="AD70" s="33" t="s">
        <v>81</v>
      </c>
      <c r="AE70" s="135">
        <f aca="true" t="shared" si="14" ref="AE70:AN70">+E70-R70</f>
        <v>367</v>
      </c>
      <c r="AF70" s="136">
        <f t="shared" si="14"/>
        <v>0</v>
      </c>
      <c r="AG70" s="136">
        <f t="shared" si="14"/>
        <v>0</v>
      </c>
      <c r="AH70" s="136">
        <f t="shared" si="14"/>
        <v>0</v>
      </c>
      <c r="AI70" s="136">
        <f t="shared" si="14"/>
        <v>0</v>
      </c>
      <c r="AJ70" s="136">
        <f t="shared" si="14"/>
        <v>-348</v>
      </c>
      <c r="AK70" s="136">
        <f t="shared" si="14"/>
        <v>602</v>
      </c>
      <c r="AL70" s="136">
        <f t="shared" si="14"/>
        <v>585</v>
      </c>
      <c r="AM70" s="136">
        <f t="shared" si="14"/>
        <v>-17</v>
      </c>
      <c r="AN70" s="137">
        <f t="shared" si="14"/>
        <v>-452</v>
      </c>
      <c r="AO70" s="133"/>
      <c r="BG70" s="1">
        <f>SUM(J70:N70)</f>
        <v>50854</v>
      </c>
    </row>
    <row r="71" spans="4:59" ht="15">
      <c r="D71" s="37"/>
      <c r="E71" s="38"/>
      <c r="F71" s="39"/>
      <c r="G71" s="39"/>
      <c r="H71" s="39"/>
      <c r="I71" s="39"/>
      <c r="J71" s="39"/>
      <c r="K71" s="39"/>
      <c r="L71" s="39"/>
      <c r="M71" s="39"/>
      <c r="N71" s="40"/>
      <c r="O71" s="1"/>
      <c r="Q71" s="80"/>
      <c r="R71" s="74"/>
      <c r="S71" s="75"/>
      <c r="T71" s="75"/>
      <c r="U71" s="75"/>
      <c r="V71" s="75"/>
      <c r="W71" s="75"/>
      <c r="X71" s="75"/>
      <c r="Y71" s="75"/>
      <c r="Z71" s="75"/>
      <c r="AA71" s="81"/>
      <c r="AD71" s="37"/>
      <c r="AE71" s="138"/>
      <c r="AF71" s="139"/>
      <c r="AG71" s="139"/>
      <c r="AH71" s="139"/>
      <c r="AI71" s="139"/>
      <c r="AJ71" s="139"/>
      <c r="AK71" s="139"/>
      <c r="AL71" s="139"/>
      <c r="AM71" s="139"/>
      <c r="AN71" s="140"/>
      <c r="AO71" s="133"/>
      <c r="BG71" s="1">
        <f>SUM(J3:N68)</f>
        <v>50854</v>
      </c>
    </row>
    <row r="72" spans="4:41" ht="18.75">
      <c r="D72" s="41" t="s">
        <v>75</v>
      </c>
      <c r="E72" s="42">
        <f>SUM(J72:N72)</f>
        <v>13731</v>
      </c>
      <c r="F72" s="205">
        <f>+E72/E70</f>
        <v>0.2700082589373501</v>
      </c>
      <c r="G72" s="44"/>
      <c r="H72" s="44"/>
      <c r="I72" s="44"/>
      <c r="J72" s="44">
        <v>144</v>
      </c>
      <c r="K72" s="44">
        <v>2205</v>
      </c>
      <c r="L72" s="44">
        <v>3492</v>
      </c>
      <c r="M72" s="44">
        <f>3837+613</f>
        <v>4450</v>
      </c>
      <c r="N72" s="45">
        <f>2300+1140</f>
        <v>3440</v>
      </c>
      <c r="O72" s="1"/>
      <c r="Q72" s="82" t="s">
        <v>75</v>
      </c>
      <c r="R72" s="83">
        <v>11765</v>
      </c>
      <c r="S72" s="84">
        <v>0.23303028502386752</v>
      </c>
      <c r="T72" s="85"/>
      <c r="U72" s="85"/>
      <c r="V72" s="85"/>
      <c r="W72" s="85">
        <v>390</v>
      </c>
      <c r="X72" s="85">
        <v>2050</v>
      </c>
      <c r="Y72" s="85">
        <v>3720</v>
      </c>
      <c r="Z72" s="85">
        <v>3305</v>
      </c>
      <c r="AA72" s="86">
        <v>2300</v>
      </c>
      <c r="AD72" s="41" t="s">
        <v>75</v>
      </c>
      <c r="AE72" s="141">
        <f aca="true" t="shared" si="15" ref="AE72:AN72">+E72-R72</f>
        <v>1966</v>
      </c>
      <c r="AF72" s="142">
        <f>+F72-S72</f>
        <v>0.036977973913482565</v>
      </c>
      <c r="AG72" s="143">
        <f t="shared" si="15"/>
        <v>0</v>
      </c>
      <c r="AH72" s="143">
        <f t="shared" si="15"/>
        <v>0</v>
      </c>
      <c r="AI72" s="143">
        <f t="shared" si="15"/>
        <v>0</v>
      </c>
      <c r="AJ72" s="143">
        <f t="shared" si="15"/>
        <v>-246</v>
      </c>
      <c r="AK72" s="143">
        <f t="shared" si="15"/>
        <v>155</v>
      </c>
      <c r="AL72" s="143">
        <f t="shared" si="15"/>
        <v>-228</v>
      </c>
      <c r="AM72" s="143">
        <f t="shared" si="15"/>
        <v>1145</v>
      </c>
      <c r="AN72" s="144">
        <f t="shared" si="15"/>
        <v>1140</v>
      </c>
      <c r="AO72" s="133"/>
    </row>
    <row r="73" spans="4:41" ht="13.5" customHeight="1">
      <c r="D73" s="41"/>
      <c r="E73" s="42"/>
      <c r="F73" s="43"/>
      <c r="G73" s="44"/>
      <c r="H73" s="44"/>
      <c r="I73" s="44"/>
      <c r="J73" s="44"/>
      <c r="K73" s="44"/>
      <c r="L73" s="44"/>
      <c r="M73" s="44"/>
      <c r="N73" s="45"/>
      <c r="O73" s="1"/>
      <c r="Q73" s="82"/>
      <c r="R73" s="83"/>
      <c r="S73" s="84"/>
      <c r="T73" s="85"/>
      <c r="U73" s="85"/>
      <c r="V73" s="85"/>
      <c r="W73" s="85"/>
      <c r="X73" s="85"/>
      <c r="Y73" s="85"/>
      <c r="Z73" s="85"/>
      <c r="AA73" s="86"/>
      <c r="AD73" s="41"/>
      <c r="AE73" s="141"/>
      <c r="AF73" s="142"/>
      <c r="AG73" s="143"/>
      <c r="AH73" s="143"/>
      <c r="AI73" s="143"/>
      <c r="AJ73" s="143"/>
      <c r="AK73" s="143"/>
      <c r="AL73" s="143"/>
      <c r="AM73" s="143"/>
      <c r="AN73" s="144"/>
      <c r="AO73" s="133"/>
    </row>
    <row r="74" spans="4:41" ht="18">
      <c r="D74" s="41"/>
      <c r="E74" s="46"/>
      <c r="F74" s="47"/>
      <c r="G74" s="47"/>
      <c r="H74" s="47"/>
      <c r="I74" s="47"/>
      <c r="J74" s="48"/>
      <c r="K74" s="48">
        <f>+K72/K70</f>
        <v>0.15224746254229096</v>
      </c>
      <c r="L74" s="48">
        <f>+L72/L70</f>
        <v>0.23174940270772498</v>
      </c>
      <c r="M74" s="48">
        <f>+M72/M70</f>
        <v>0.3537079723392417</v>
      </c>
      <c r="N74" s="49">
        <f>+N72/N70</f>
        <v>1.3220599538816296</v>
      </c>
      <c r="O74" s="1"/>
      <c r="Q74" s="82"/>
      <c r="R74" s="87"/>
      <c r="S74" s="88"/>
      <c r="T74" s="88"/>
      <c r="U74" s="88"/>
      <c r="V74" s="88"/>
      <c r="W74" s="89">
        <v>0.06029684601113173</v>
      </c>
      <c r="X74" s="89">
        <v>0.14768388444636554</v>
      </c>
      <c r="Y74" s="89">
        <v>0.2568528619761099</v>
      </c>
      <c r="Z74" s="89">
        <v>0.2623432290839816</v>
      </c>
      <c r="AA74" s="90">
        <v>0.7531106745252129</v>
      </c>
      <c r="AD74" s="41"/>
      <c r="AE74" s="141"/>
      <c r="AF74" s="143"/>
      <c r="AG74" s="143"/>
      <c r="AH74" s="143"/>
      <c r="AI74" s="143"/>
      <c r="AJ74" s="145">
        <v>0.06029684601113173</v>
      </c>
      <c r="AK74" s="145">
        <v>0.14768388444636554</v>
      </c>
      <c r="AL74" s="145">
        <v>0.2568528619761099</v>
      </c>
      <c r="AM74" s="145">
        <v>0.2623432290839816</v>
      </c>
      <c r="AN74" s="146">
        <v>0.7531106745252129</v>
      </c>
      <c r="AO74" s="133"/>
    </row>
    <row r="75" spans="4:41" ht="15">
      <c r="D75" s="37"/>
      <c r="E75" s="50"/>
      <c r="F75" s="51"/>
      <c r="G75" s="51"/>
      <c r="H75" s="51"/>
      <c r="I75" s="52" t="s">
        <v>100</v>
      </c>
      <c r="J75" s="197">
        <v>0</v>
      </c>
      <c r="K75" s="254" t="s">
        <v>108</v>
      </c>
      <c r="L75" s="175" t="s">
        <v>109</v>
      </c>
      <c r="M75" s="175" t="s">
        <v>110</v>
      </c>
      <c r="N75" s="176" t="s">
        <v>111</v>
      </c>
      <c r="O75" s="1"/>
      <c r="Q75" s="80"/>
      <c r="R75" s="91"/>
      <c r="S75" s="92"/>
      <c r="T75" s="92"/>
      <c r="U75" s="92"/>
      <c r="V75" s="92"/>
      <c r="W75" s="93" t="s">
        <v>76</v>
      </c>
      <c r="X75" s="93" t="s">
        <v>77</v>
      </c>
      <c r="Y75" s="94">
        <v>0.21</v>
      </c>
      <c r="Z75" s="94">
        <v>0.28</v>
      </c>
      <c r="AA75" s="95"/>
      <c r="AD75" s="37"/>
      <c r="AE75" s="138"/>
      <c r="AF75" s="147"/>
      <c r="AG75" s="147"/>
      <c r="AH75" s="147"/>
      <c r="AI75" s="147"/>
      <c r="AJ75" s="148" t="s">
        <v>76</v>
      </c>
      <c r="AK75" s="148" t="s">
        <v>77</v>
      </c>
      <c r="AL75" s="145">
        <v>0.21</v>
      </c>
      <c r="AM75" s="145">
        <v>0.28</v>
      </c>
      <c r="AN75" s="140"/>
      <c r="AO75" s="133"/>
    </row>
    <row r="76" spans="4:41" ht="18.75" thickBot="1">
      <c r="D76" s="41" t="s">
        <v>80</v>
      </c>
      <c r="E76" s="42">
        <f>SUM(F76:J76)</f>
        <v>67178.41</v>
      </c>
      <c r="F76" s="56">
        <v>5941.92</v>
      </c>
      <c r="G76" s="56">
        <v>14314.35</v>
      </c>
      <c r="H76" s="56">
        <v>18131.61</v>
      </c>
      <c r="I76" s="56">
        <v>19072.81</v>
      </c>
      <c r="J76" s="44">
        <v>9717.72</v>
      </c>
      <c r="K76" s="57"/>
      <c r="L76" s="57"/>
      <c r="M76" s="57"/>
      <c r="N76" s="53"/>
      <c r="Q76" s="82" t="s">
        <v>80</v>
      </c>
      <c r="R76" s="96">
        <v>67306</v>
      </c>
      <c r="S76" s="97">
        <v>5942</v>
      </c>
      <c r="T76" s="97">
        <v>14314</v>
      </c>
      <c r="U76" s="97">
        <v>18132</v>
      </c>
      <c r="V76" s="97">
        <v>19073</v>
      </c>
      <c r="W76" s="98">
        <v>9845</v>
      </c>
      <c r="X76" s="99"/>
      <c r="Y76" s="99"/>
      <c r="Z76" s="99"/>
      <c r="AA76" s="100"/>
      <c r="AD76" s="41" t="s">
        <v>80</v>
      </c>
      <c r="AE76" s="149">
        <f aca="true" t="shared" si="16" ref="AE76:AN77">+E76-R76</f>
        <v>-127.58999999999651</v>
      </c>
      <c r="AF76" s="150">
        <f t="shared" si="16"/>
        <v>-0.07999999999992724</v>
      </c>
      <c r="AG76" s="150">
        <f t="shared" si="16"/>
        <v>0.3500000000003638</v>
      </c>
      <c r="AH76" s="150">
        <f t="shared" si="16"/>
        <v>-0.3899999999994179</v>
      </c>
      <c r="AI76" s="150">
        <f t="shared" si="16"/>
        <v>-0.18999999999869033</v>
      </c>
      <c r="AJ76" s="151">
        <f t="shared" si="16"/>
        <v>-127.28000000000065</v>
      </c>
      <c r="AK76" s="152">
        <f t="shared" si="16"/>
        <v>0</v>
      </c>
      <c r="AL76" s="152">
        <f t="shared" si="16"/>
        <v>0</v>
      </c>
      <c r="AM76" s="152">
        <f t="shared" si="16"/>
        <v>0</v>
      </c>
      <c r="AN76" s="153">
        <f t="shared" si="16"/>
        <v>0</v>
      </c>
      <c r="AO76" s="133"/>
    </row>
    <row r="77" spans="4:60" ht="21" thickTop="1">
      <c r="D77" s="54" t="s">
        <v>78</v>
      </c>
      <c r="E77" s="55">
        <f aca="true" t="shared" si="17" ref="E77:N77">SUM(E76,E72,E70)</f>
        <v>131763.41</v>
      </c>
      <c r="F77" s="56">
        <f>SUM(F76,F72,F70)</f>
        <v>5942.190008258937</v>
      </c>
      <c r="G77" s="56">
        <f t="shared" si="17"/>
        <v>14314.35</v>
      </c>
      <c r="H77" s="56">
        <f t="shared" si="17"/>
        <v>18131.61</v>
      </c>
      <c r="I77" s="56">
        <f t="shared" si="17"/>
        <v>19072.81</v>
      </c>
      <c r="J77" s="44">
        <f t="shared" si="17"/>
        <v>15981.72</v>
      </c>
      <c r="K77" s="44">
        <f t="shared" si="17"/>
        <v>16688</v>
      </c>
      <c r="L77" s="44">
        <f t="shared" si="17"/>
        <v>18560</v>
      </c>
      <c r="M77" s="44">
        <f t="shared" si="17"/>
        <v>17031</v>
      </c>
      <c r="N77" s="45">
        <f t="shared" si="17"/>
        <v>6042</v>
      </c>
      <c r="O77" s="1">
        <f>SUM(F77:N77)</f>
        <v>131763.68000825893</v>
      </c>
      <c r="P77" s="6">
        <f>SUM(F77:N77)</f>
        <v>131763.68000825893</v>
      </c>
      <c r="Q77" s="101" t="s">
        <v>78</v>
      </c>
      <c r="R77" s="102">
        <v>129558</v>
      </c>
      <c r="S77" s="103">
        <v>5942.233030285024</v>
      </c>
      <c r="T77" s="103">
        <v>14314</v>
      </c>
      <c r="U77" s="103">
        <v>18132</v>
      </c>
      <c r="V77" s="103">
        <v>19073</v>
      </c>
      <c r="W77" s="85">
        <v>16703</v>
      </c>
      <c r="X77" s="85">
        <v>15931</v>
      </c>
      <c r="Y77" s="85">
        <v>18203</v>
      </c>
      <c r="Z77" s="85">
        <v>15903</v>
      </c>
      <c r="AA77" s="86">
        <v>5354</v>
      </c>
      <c r="AD77" s="54" t="s">
        <v>78</v>
      </c>
      <c r="AE77" s="154">
        <f t="shared" si="16"/>
        <v>2205.4100000000035</v>
      </c>
      <c r="AF77" s="147">
        <f t="shared" si="16"/>
        <v>-0.043022026086873666</v>
      </c>
      <c r="AG77" s="147">
        <f t="shared" si="16"/>
        <v>0.3500000000003638</v>
      </c>
      <c r="AH77" s="147">
        <f t="shared" si="16"/>
        <v>-0.3899999999994179</v>
      </c>
      <c r="AI77" s="147">
        <f t="shared" si="16"/>
        <v>-0.18999999999869033</v>
      </c>
      <c r="AJ77" s="143">
        <f t="shared" si="16"/>
        <v>-721.2800000000007</v>
      </c>
      <c r="AK77" s="143">
        <f t="shared" si="16"/>
        <v>757</v>
      </c>
      <c r="AL77" s="143">
        <f t="shared" si="16"/>
        <v>357</v>
      </c>
      <c r="AM77" s="143">
        <f t="shared" si="16"/>
        <v>1128</v>
      </c>
      <c r="AN77" s="144">
        <f t="shared" si="16"/>
        <v>688</v>
      </c>
      <c r="AO77" s="133"/>
      <c r="BH77" s="1"/>
    </row>
    <row r="78" spans="4:60" ht="15.75" thickBot="1">
      <c r="D78" s="37"/>
      <c r="E78" s="50"/>
      <c r="F78" s="51"/>
      <c r="G78" s="51"/>
      <c r="H78" s="51"/>
      <c r="I78" s="51"/>
      <c r="J78" s="57"/>
      <c r="K78" s="57"/>
      <c r="L78" s="57"/>
      <c r="M78" s="57"/>
      <c r="N78" s="53"/>
      <c r="P78" s="6">
        <f aca="true" t="shared" si="18" ref="P78:P94">SUM(F78:N78)</f>
        <v>0</v>
      </c>
      <c r="Q78" s="80"/>
      <c r="R78" s="91"/>
      <c r="S78" s="92"/>
      <c r="T78" s="92"/>
      <c r="U78" s="92"/>
      <c r="V78" s="92"/>
      <c r="W78" s="104"/>
      <c r="X78" s="104"/>
      <c r="Y78" s="104"/>
      <c r="Z78" s="104"/>
      <c r="AA78" s="95"/>
      <c r="AD78" s="37"/>
      <c r="AE78" s="138"/>
      <c r="AF78" s="147"/>
      <c r="AG78" s="147"/>
      <c r="AH78" s="147"/>
      <c r="AI78" s="147"/>
      <c r="AJ78" s="139"/>
      <c r="AK78" s="139"/>
      <c r="AL78" s="139"/>
      <c r="AM78" s="139"/>
      <c r="AN78" s="140"/>
      <c r="AO78" s="133"/>
      <c r="BH78" s="1"/>
    </row>
    <row r="79" spans="4:41" ht="19.5" thickBot="1">
      <c r="D79" s="200" t="s">
        <v>97</v>
      </c>
      <c r="E79" s="201"/>
      <c r="F79" s="202"/>
      <c r="G79" s="202"/>
      <c r="H79" s="202"/>
      <c r="I79" s="202"/>
      <c r="J79" s="202">
        <v>16771</v>
      </c>
      <c r="K79" s="202">
        <v>15900</v>
      </c>
      <c r="L79" s="202">
        <v>18560</v>
      </c>
      <c r="M79" s="202">
        <f>+M77</f>
        <v>17031</v>
      </c>
      <c r="N79" s="203">
        <f>+N77</f>
        <v>6042</v>
      </c>
      <c r="P79" s="6">
        <f t="shared" si="18"/>
        <v>74304</v>
      </c>
      <c r="Q79" s="105" t="s">
        <v>79</v>
      </c>
      <c r="R79" s="106"/>
      <c r="S79" s="107"/>
      <c r="T79" s="107"/>
      <c r="U79" s="107"/>
      <c r="V79" s="107"/>
      <c r="W79" s="107">
        <v>16771</v>
      </c>
      <c r="X79" s="107">
        <v>15900</v>
      </c>
      <c r="Y79" s="107">
        <v>18200</v>
      </c>
      <c r="Z79" s="107">
        <v>18900</v>
      </c>
      <c r="AA79" s="108">
        <v>19500</v>
      </c>
      <c r="AD79" s="58" t="s">
        <v>79</v>
      </c>
      <c r="AE79" s="155"/>
      <c r="AF79" s="156"/>
      <c r="AG79" s="156"/>
      <c r="AH79" s="156"/>
      <c r="AI79" s="156"/>
      <c r="AJ79" s="156">
        <v>16771</v>
      </c>
      <c r="AK79" s="156">
        <v>15900</v>
      </c>
      <c r="AL79" s="156">
        <v>18200</v>
      </c>
      <c r="AM79" s="156">
        <v>18900</v>
      </c>
      <c r="AN79" s="157">
        <v>19500</v>
      </c>
      <c r="AO79" s="133"/>
    </row>
    <row r="80" spans="4:41" ht="18.75">
      <c r="D80" s="198" t="s">
        <v>99</v>
      </c>
      <c r="E80" s="190"/>
      <c r="F80" s="191"/>
      <c r="G80" s="191"/>
      <c r="H80" s="191"/>
      <c r="I80" s="191"/>
      <c r="J80" s="196">
        <v>680</v>
      </c>
      <c r="K80" s="196">
        <v>720</v>
      </c>
      <c r="L80" s="196">
        <v>740</v>
      </c>
      <c r="M80" s="196">
        <f>+M81-M79</f>
        <v>2269</v>
      </c>
      <c r="N80" s="199">
        <f>+N81-N79</f>
        <v>13258</v>
      </c>
      <c r="P80" s="6"/>
      <c r="Q80" s="192"/>
      <c r="R80" s="193"/>
      <c r="S80" s="194"/>
      <c r="T80" s="194"/>
      <c r="U80" s="194"/>
      <c r="V80" s="194"/>
      <c r="W80" s="194"/>
      <c r="X80" s="194"/>
      <c r="Y80" s="194"/>
      <c r="Z80" s="194"/>
      <c r="AA80" s="194"/>
      <c r="AD80" s="189"/>
      <c r="AE80" s="142"/>
      <c r="AF80" s="195"/>
      <c r="AG80" s="195"/>
      <c r="AH80" s="195"/>
      <c r="AI80" s="195"/>
      <c r="AJ80" s="195"/>
      <c r="AK80" s="195"/>
      <c r="AL80" s="195"/>
      <c r="AM80" s="195"/>
      <c r="AN80" s="195"/>
      <c r="AO80" s="133"/>
    </row>
    <row r="81" spans="4:41" ht="19.5" thickBot="1">
      <c r="D81" s="58" t="s">
        <v>98</v>
      </c>
      <c r="E81" s="59"/>
      <c r="F81" s="60"/>
      <c r="G81" s="60"/>
      <c r="H81" s="60"/>
      <c r="I81" s="60"/>
      <c r="J81" s="60">
        <f>+J80+J79</f>
        <v>17451</v>
      </c>
      <c r="K81" s="60">
        <f>+K80+K79</f>
        <v>16620</v>
      </c>
      <c r="L81" s="60">
        <f>+L80+L79</f>
        <v>19300</v>
      </c>
      <c r="M81" s="60">
        <v>19300</v>
      </c>
      <c r="N81" s="61">
        <v>19300</v>
      </c>
      <c r="P81" s="6"/>
      <c r="Q81" s="192"/>
      <c r="R81" s="193"/>
      <c r="S81" s="194"/>
      <c r="T81" s="194"/>
      <c r="U81" s="194"/>
      <c r="V81" s="194"/>
      <c r="W81" s="194"/>
      <c r="X81" s="194"/>
      <c r="Y81" s="194"/>
      <c r="Z81" s="194"/>
      <c r="AA81" s="194"/>
      <c r="AD81" s="189"/>
      <c r="AE81" s="142"/>
      <c r="AF81" s="195"/>
      <c r="AG81" s="195"/>
      <c r="AH81" s="195"/>
      <c r="AI81" s="195"/>
      <c r="AJ81" s="195"/>
      <c r="AK81" s="195"/>
      <c r="AL81" s="195"/>
      <c r="AM81" s="195"/>
      <c r="AN81" s="195"/>
      <c r="AO81" s="133"/>
    </row>
    <row r="82" spans="16:41" ht="15">
      <c r="P82" s="6">
        <f t="shared" si="18"/>
        <v>0</v>
      </c>
      <c r="R82" s="109"/>
      <c r="AE82" s="134"/>
      <c r="AF82" s="158"/>
      <c r="AG82" s="158"/>
      <c r="AH82" s="158"/>
      <c r="AI82" s="158"/>
      <c r="AJ82" s="158"/>
      <c r="AK82" s="158"/>
      <c r="AL82" s="158"/>
      <c r="AM82" s="158"/>
      <c r="AN82" s="158"/>
      <c r="AO82" s="133"/>
    </row>
    <row r="83" spans="16:41" ht="15.75" thickBot="1">
      <c r="P83" s="6">
        <f t="shared" si="18"/>
        <v>0</v>
      </c>
      <c r="R83" s="109"/>
      <c r="AE83" s="134"/>
      <c r="AF83" s="158"/>
      <c r="AG83" s="158"/>
      <c r="AH83" s="158"/>
      <c r="AI83" s="158"/>
      <c r="AJ83" s="158"/>
      <c r="AK83" s="158"/>
      <c r="AL83" s="158"/>
      <c r="AM83" s="158"/>
      <c r="AN83" s="158"/>
      <c r="AO83" s="133"/>
    </row>
    <row r="84" spans="4:41" ht="18">
      <c r="D84" s="12" t="s">
        <v>83</v>
      </c>
      <c r="E84" s="13"/>
      <c r="F84" s="14"/>
      <c r="G84" s="14"/>
      <c r="H84" s="14"/>
      <c r="I84" s="14"/>
      <c r="J84" s="14"/>
      <c r="K84" s="14"/>
      <c r="L84" s="14"/>
      <c r="M84" s="14"/>
      <c r="N84" s="15"/>
      <c r="P84" s="6">
        <f t="shared" si="18"/>
        <v>0</v>
      </c>
      <c r="Q84" s="110" t="s">
        <v>83</v>
      </c>
      <c r="R84" s="111"/>
      <c r="S84" s="112"/>
      <c r="T84" s="112"/>
      <c r="U84" s="112"/>
      <c r="V84" s="112"/>
      <c r="W84" s="112"/>
      <c r="X84" s="112"/>
      <c r="Y84" s="112"/>
      <c r="Z84" s="112"/>
      <c r="AA84" s="113"/>
      <c r="AD84" s="12" t="s">
        <v>83</v>
      </c>
      <c r="AE84" s="159"/>
      <c r="AF84" s="160"/>
      <c r="AG84" s="160"/>
      <c r="AH84" s="160"/>
      <c r="AI84" s="160"/>
      <c r="AJ84" s="160"/>
      <c r="AK84" s="160"/>
      <c r="AL84" s="160"/>
      <c r="AM84" s="160"/>
      <c r="AN84" s="161"/>
      <c r="AO84" s="133"/>
    </row>
    <row r="85" spans="4:60" ht="20.25">
      <c r="D85" s="16" t="s">
        <v>87</v>
      </c>
      <c r="E85" s="17">
        <f>SUM(F85:N85)</f>
        <v>117733</v>
      </c>
      <c r="F85" s="204">
        <v>4796</v>
      </c>
      <c r="G85" s="204">
        <v>11467</v>
      </c>
      <c r="H85" s="204">
        <v>15971</v>
      </c>
      <c r="I85" s="204">
        <v>17297</v>
      </c>
      <c r="J85" s="18">
        <f>13976+3-5</f>
        <v>13974</v>
      </c>
      <c r="K85" s="18">
        <f>14822-2+9</f>
        <v>14829</v>
      </c>
      <c r="L85" s="18">
        <f>17262-1</f>
        <v>17261</v>
      </c>
      <c r="M85" s="18">
        <f>15699+609</f>
        <v>16308</v>
      </c>
      <c r="N85" s="19">
        <f>4688+1142</f>
        <v>5830</v>
      </c>
      <c r="O85" s="1">
        <f>SUM(E85,E88)</f>
        <v>131763</v>
      </c>
      <c r="P85" s="6">
        <f t="shared" si="18"/>
        <v>117733</v>
      </c>
      <c r="Q85" s="114" t="s">
        <v>87</v>
      </c>
      <c r="R85" s="115">
        <v>115398</v>
      </c>
      <c r="S85" s="85">
        <v>4796</v>
      </c>
      <c r="T85" s="85">
        <v>11467</v>
      </c>
      <c r="U85" s="85">
        <v>15971</v>
      </c>
      <c r="V85" s="85">
        <v>17297</v>
      </c>
      <c r="W85" s="85">
        <v>14612</v>
      </c>
      <c r="X85" s="85">
        <v>14220</v>
      </c>
      <c r="Y85" s="85">
        <v>16818</v>
      </c>
      <c r="Z85" s="85">
        <v>15148</v>
      </c>
      <c r="AA85" s="86">
        <v>5069</v>
      </c>
      <c r="AD85" s="16" t="s">
        <v>87</v>
      </c>
      <c r="AE85" s="162">
        <f aca="true" t="shared" si="19" ref="AE85:AN85">+E85-R85</f>
        <v>2335</v>
      </c>
      <c r="AF85" s="163">
        <f t="shared" si="19"/>
        <v>0</v>
      </c>
      <c r="AG85" s="163">
        <f t="shared" si="19"/>
        <v>0</v>
      </c>
      <c r="AH85" s="163">
        <f t="shared" si="19"/>
        <v>0</v>
      </c>
      <c r="AI85" s="163">
        <f t="shared" si="19"/>
        <v>0</v>
      </c>
      <c r="AJ85" s="163">
        <f t="shared" si="19"/>
        <v>-638</v>
      </c>
      <c r="AK85" s="163">
        <f t="shared" si="19"/>
        <v>609</v>
      </c>
      <c r="AL85" s="163">
        <f t="shared" si="19"/>
        <v>443</v>
      </c>
      <c r="AM85" s="163">
        <f t="shared" si="19"/>
        <v>1160</v>
      </c>
      <c r="AN85" s="164">
        <f t="shared" si="19"/>
        <v>761</v>
      </c>
      <c r="AO85" s="133"/>
      <c r="BG85" s="1">
        <f>SUM(F85:N85,F88:N88)</f>
        <v>131763</v>
      </c>
      <c r="BH85" s="1">
        <f>SUM(J85:K85)</f>
        <v>28803</v>
      </c>
    </row>
    <row r="86" spans="4:60" ht="15">
      <c r="D86" s="20" t="s">
        <v>101</v>
      </c>
      <c r="E86" s="21"/>
      <c r="F86" s="22"/>
      <c r="G86" s="22"/>
      <c r="H86" s="22"/>
      <c r="I86" s="22"/>
      <c r="J86" s="22">
        <f>15152-250</f>
        <v>14902</v>
      </c>
      <c r="K86" s="22">
        <v>14950</v>
      </c>
      <c r="L86" s="23"/>
      <c r="M86" s="23"/>
      <c r="N86" s="24"/>
      <c r="P86" s="6">
        <f t="shared" si="18"/>
        <v>29852</v>
      </c>
      <c r="Q86" s="116" t="s">
        <v>86</v>
      </c>
      <c r="R86" s="117"/>
      <c r="S86" s="118"/>
      <c r="T86" s="118"/>
      <c r="U86" s="118"/>
      <c r="V86" s="118"/>
      <c r="W86" s="118">
        <v>15152</v>
      </c>
      <c r="X86" s="118">
        <v>14950</v>
      </c>
      <c r="Y86" s="75"/>
      <c r="Z86" s="75"/>
      <c r="AA86" s="81"/>
      <c r="AD86" s="20" t="s">
        <v>86</v>
      </c>
      <c r="AE86" s="165"/>
      <c r="AF86" s="166"/>
      <c r="AG86" s="166"/>
      <c r="AH86" s="166"/>
      <c r="AI86" s="166"/>
      <c r="AJ86" s="166">
        <v>15152</v>
      </c>
      <c r="AK86" s="166">
        <v>14950</v>
      </c>
      <c r="AL86" s="167"/>
      <c r="AM86" s="167"/>
      <c r="AN86" s="168"/>
      <c r="AO86" s="133"/>
      <c r="BH86" s="1">
        <f>SUM(J86:K86)</f>
        <v>29852</v>
      </c>
    </row>
    <row r="87" spans="4:59" ht="18">
      <c r="D87" s="25" t="s">
        <v>84</v>
      </c>
      <c r="E87" s="26"/>
      <c r="F87" s="23"/>
      <c r="G87" s="23"/>
      <c r="H87" s="23"/>
      <c r="I87" s="23"/>
      <c r="J87" s="23"/>
      <c r="K87" s="23"/>
      <c r="L87" s="23"/>
      <c r="M87" s="23"/>
      <c r="N87" s="24"/>
      <c r="P87" s="6">
        <f>SUM(F87:N87)</f>
        <v>0</v>
      </c>
      <c r="Q87" s="119" t="s">
        <v>84</v>
      </c>
      <c r="R87" s="74"/>
      <c r="S87" s="75"/>
      <c r="T87" s="75"/>
      <c r="U87" s="75"/>
      <c r="V87" s="75"/>
      <c r="W87" s="75"/>
      <c r="X87" s="75"/>
      <c r="Y87" s="75"/>
      <c r="Z87" s="75"/>
      <c r="AA87" s="81"/>
      <c r="AD87" s="25" t="s">
        <v>84</v>
      </c>
      <c r="AE87" s="169"/>
      <c r="AF87" s="167"/>
      <c r="AG87" s="167"/>
      <c r="AH87" s="167"/>
      <c r="AI87" s="167"/>
      <c r="AJ87" s="167"/>
      <c r="AK87" s="167"/>
      <c r="AL87" s="167"/>
      <c r="AM87" s="167"/>
      <c r="AN87" s="168"/>
      <c r="AO87" s="133"/>
      <c r="BG87" s="1">
        <f>SUM(E85:E88)</f>
        <v>131763</v>
      </c>
    </row>
    <row r="88" spans="4:60" ht="20.25">
      <c r="D88" s="16" t="s">
        <v>85</v>
      </c>
      <c r="E88" s="17">
        <f>SUM(F88:N88)</f>
        <v>14030</v>
      </c>
      <c r="F88" s="23">
        <v>1146</v>
      </c>
      <c r="G88" s="23">
        <v>2847</v>
      </c>
      <c r="H88" s="23">
        <v>2161</v>
      </c>
      <c r="I88" s="23">
        <v>1776</v>
      </c>
      <c r="J88" s="23">
        <v>2090</v>
      </c>
      <c r="K88" s="23">
        <v>1776</v>
      </c>
      <c r="L88" s="23">
        <v>1299</v>
      </c>
      <c r="M88" s="23">
        <v>723</v>
      </c>
      <c r="N88" s="24">
        <v>212</v>
      </c>
      <c r="P88" s="6">
        <f t="shared" si="18"/>
        <v>14030</v>
      </c>
      <c r="Q88" s="114" t="s">
        <v>85</v>
      </c>
      <c r="R88" s="115">
        <v>14159</v>
      </c>
      <c r="S88" s="75">
        <v>1146</v>
      </c>
      <c r="T88" s="75">
        <v>2847</v>
      </c>
      <c r="U88" s="75">
        <v>2161</v>
      </c>
      <c r="V88" s="75">
        <v>1776</v>
      </c>
      <c r="W88" s="75">
        <v>2091</v>
      </c>
      <c r="X88" s="75">
        <v>1712</v>
      </c>
      <c r="Y88" s="75">
        <v>1386</v>
      </c>
      <c r="Z88" s="75">
        <v>753</v>
      </c>
      <c r="AA88" s="81">
        <v>287</v>
      </c>
      <c r="AD88" s="16" t="s">
        <v>85</v>
      </c>
      <c r="AE88" s="162">
        <f aca="true" t="shared" si="20" ref="AE88:AN88">+E88-R88</f>
        <v>-129</v>
      </c>
      <c r="AF88" s="167">
        <f t="shared" si="20"/>
        <v>0</v>
      </c>
      <c r="AG88" s="167">
        <f t="shared" si="20"/>
        <v>0</v>
      </c>
      <c r="AH88" s="167">
        <f t="shared" si="20"/>
        <v>0</v>
      </c>
      <c r="AI88" s="167">
        <f t="shared" si="20"/>
        <v>0</v>
      </c>
      <c r="AJ88" s="167">
        <f t="shared" si="20"/>
        <v>-1</v>
      </c>
      <c r="AK88" s="167">
        <f t="shared" si="20"/>
        <v>64</v>
      </c>
      <c r="AL88" s="167">
        <f t="shared" si="20"/>
        <v>-87</v>
      </c>
      <c r="AM88" s="167">
        <f t="shared" si="20"/>
        <v>-30</v>
      </c>
      <c r="AN88" s="168">
        <f t="shared" si="20"/>
        <v>-75</v>
      </c>
      <c r="AO88" s="133"/>
      <c r="BH88" s="1">
        <f>SUM(J88:K88)</f>
        <v>3866</v>
      </c>
    </row>
    <row r="89" spans="4:60" ht="19.5" thickBot="1">
      <c r="D89" s="27" t="s">
        <v>101</v>
      </c>
      <c r="E89" s="28"/>
      <c r="F89" s="29"/>
      <c r="G89" s="29"/>
      <c r="H89" s="29"/>
      <c r="I89" s="29"/>
      <c r="J89" s="30">
        <f>1619+250</f>
        <v>1869</v>
      </c>
      <c r="K89" s="30">
        <v>950</v>
      </c>
      <c r="L89" s="31"/>
      <c r="M89" s="31"/>
      <c r="N89" s="32"/>
      <c r="P89" s="6">
        <f t="shared" si="18"/>
        <v>2819</v>
      </c>
      <c r="Q89" s="120" t="s">
        <v>86</v>
      </c>
      <c r="R89" s="106"/>
      <c r="S89" s="107"/>
      <c r="T89" s="107"/>
      <c r="U89" s="107"/>
      <c r="V89" s="107"/>
      <c r="W89" s="121">
        <v>1619</v>
      </c>
      <c r="X89" s="121">
        <v>950</v>
      </c>
      <c r="Y89" s="122"/>
      <c r="Z89" s="122"/>
      <c r="AA89" s="123"/>
      <c r="AD89" s="27" t="s">
        <v>86</v>
      </c>
      <c r="AE89" s="170"/>
      <c r="AF89" s="171"/>
      <c r="AG89" s="171"/>
      <c r="AH89" s="171"/>
      <c r="AI89" s="171"/>
      <c r="AJ89" s="172">
        <v>1619</v>
      </c>
      <c r="AK89" s="172">
        <v>950</v>
      </c>
      <c r="AL89" s="173"/>
      <c r="AM89" s="173"/>
      <c r="AN89" s="174"/>
      <c r="AO89" s="133"/>
      <c r="BH89" s="1">
        <f>SUM(J89:K89)</f>
        <v>2819</v>
      </c>
    </row>
    <row r="90" spans="4:66" s="206" customFormat="1" ht="11.25">
      <c r="D90" s="216"/>
      <c r="E90" s="217"/>
      <c r="F90" s="217"/>
      <c r="G90" s="217"/>
      <c r="H90" s="217"/>
      <c r="I90" s="217"/>
      <c r="J90" s="218">
        <f>SUM(J85,J88)</f>
        <v>16064</v>
      </c>
      <c r="K90" s="218">
        <f>SUM(K85,K88)</f>
        <v>16605</v>
      </c>
      <c r="L90" s="218">
        <f>SUM(L85,L88)</f>
        <v>18560</v>
      </c>
      <c r="M90" s="218">
        <f>SUM(M85,M88)</f>
        <v>17031</v>
      </c>
      <c r="N90" s="218">
        <f>SUM(N85,N88)</f>
        <v>6042</v>
      </c>
      <c r="P90" s="210"/>
      <c r="Q90" s="207"/>
      <c r="R90" s="208"/>
      <c r="S90" s="208"/>
      <c r="T90" s="208"/>
      <c r="U90" s="208"/>
      <c r="V90" s="208"/>
      <c r="W90" s="211"/>
      <c r="X90" s="211"/>
      <c r="Y90" s="209"/>
      <c r="Z90" s="209"/>
      <c r="AA90" s="209"/>
      <c r="AD90" s="207"/>
      <c r="AE90" s="212"/>
      <c r="AF90" s="212"/>
      <c r="AG90" s="212"/>
      <c r="AH90" s="212"/>
      <c r="AI90" s="212"/>
      <c r="AJ90" s="213"/>
      <c r="AK90" s="213"/>
      <c r="AL90" s="214"/>
      <c r="AM90" s="214"/>
      <c r="AN90" s="214"/>
      <c r="AO90" s="215"/>
      <c r="BN90" s="222"/>
    </row>
    <row r="91" spans="4:66" s="206" customFormat="1" ht="11.25">
      <c r="D91" s="216"/>
      <c r="E91" s="217"/>
      <c r="F91" s="217"/>
      <c r="G91" s="217"/>
      <c r="H91" s="217"/>
      <c r="I91" s="217"/>
      <c r="J91" s="218">
        <f>+J90-J77</f>
        <v>82.28000000000065</v>
      </c>
      <c r="K91" s="218">
        <f>+K90-K77</f>
        <v>-83</v>
      </c>
      <c r="L91" s="218">
        <f>+L90-L77</f>
        <v>0</v>
      </c>
      <c r="M91" s="218">
        <f>+M90-M77</f>
        <v>0</v>
      </c>
      <c r="N91" s="218">
        <f>+N90-N77</f>
        <v>0</v>
      </c>
      <c r="P91" s="210"/>
      <c r="Q91" s="207"/>
      <c r="R91" s="208"/>
      <c r="S91" s="208"/>
      <c r="T91" s="208"/>
      <c r="U91" s="208"/>
      <c r="V91" s="208"/>
      <c r="W91" s="211"/>
      <c r="X91" s="211"/>
      <c r="Y91" s="209"/>
      <c r="Z91" s="209"/>
      <c r="AA91" s="209"/>
      <c r="AD91" s="207"/>
      <c r="AE91" s="212"/>
      <c r="AF91" s="212"/>
      <c r="AG91" s="212"/>
      <c r="AH91" s="212"/>
      <c r="AI91" s="212"/>
      <c r="AJ91" s="213"/>
      <c r="AK91" s="213"/>
      <c r="AL91" s="214"/>
      <c r="AM91" s="214"/>
      <c r="AN91" s="214"/>
      <c r="AO91" s="215"/>
      <c r="BN91" s="222"/>
    </row>
    <row r="92" spans="5:40" ht="15">
      <c r="E92" s="219" t="s">
        <v>102</v>
      </c>
      <c r="F92" s="11"/>
      <c r="G92" s="11"/>
      <c r="H92" s="11"/>
      <c r="I92" s="11"/>
      <c r="J92" s="11"/>
      <c r="K92" s="11"/>
      <c r="L92" s="11"/>
      <c r="M92" s="11"/>
      <c r="N92" s="11"/>
      <c r="P92" s="6">
        <f t="shared" si="18"/>
        <v>0</v>
      </c>
      <c r="R92" s="124"/>
      <c r="S92" s="125"/>
      <c r="T92" s="125"/>
      <c r="U92" s="125"/>
      <c r="V92" s="125"/>
      <c r="W92" s="125"/>
      <c r="X92" s="125"/>
      <c r="Y92" s="125"/>
      <c r="Z92" s="125"/>
      <c r="AA92" s="125"/>
      <c r="AE92" s="10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5:37" ht="15.75">
      <c r="E93" s="62"/>
      <c r="F93" s="63" t="s">
        <v>88</v>
      </c>
      <c r="G93" s="177">
        <v>40574</v>
      </c>
      <c r="K93" s="1"/>
      <c r="P93" s="6">
        <f t="shared" si="18"/>
        <v>40574</v>
      </c>
      <c r="R93" s="126"/>
      <c r="S93" s="127" t="s">
        <v>88</v>
      </c>
      <c r="T93" s="128" t="s">
        <v>93</v>
      </c>
      <c r="X93" s="73"/>
      <c r="AE93" s="62"/>
      <c r="AF93" s="63" t="s">
        <v>88</v>
      </c>
      <c r="AG93" s="64" t="s">
        <v>93</v>
      </c>
      <c r="AK93" s="1"/>
    </row>
    <row r="94" spans="5:40" ht="15.75">
      <c r="E94" s="62"/>
      <c r="F94" s="65" t="s">
        <v>91</v>
      </c>
      <c r="G94" s="177">
        <v>40908</v>
      </c>
      <c r="H94" s="1"/>
      <c r="I94" s="1"/>
      <c r="J94" s="1"/>
      <c r="K94" s="1"/>
      <c r="L94" s="1"/>
      <c r="M94" s="1"/>
      <c r="N94" s="1"/>
      <c r="P94" s="6">
        <f t="shared" si="18"/>
        <v>40908</v>
      </c>
      <c r="R94" s="126"/>
      <c r="S94" s="129" t="s">
        <v>91</v>
      </c>
      <c r="T94" s="130" t="s">
        <v>92</v>
      </c>
      <c r="U94" s="73"/>
      <c r="V94" s="73"/>
      <c r="W94" s="73"/>
      <c r="X94" s="73"/>
      <c r="Y94" s="73"/>
      <c r="Z94" s="73"/>
      <c r="AA94" s="73"/>
      <c r="AE94" s="62"/>
      <c r="AF94" s="65" t="s">
        <v>91</v>
      </c>
      <c r="AG94" s="66" t="s">
        <v>92</v>
      </c>
      <c r="AH94" s="1"/>
      <c r="AI94" s="1"/>
      <c r="AJ94" s="1"/>
      <c r="AK94" s="1"/>
      <c r="AL94" s="1"/>
      <c r="AM94" s="1"/>
      <c r="AN94" s="1"/>
    </row>
    <row r="95" spans="5:33" ht="15.75">
      <c r="E95" s="67"/>
      <c r="F95" s="63" t="s">
        <v>89</v>
      </c>
      <c r="G95" s="178">
        <f>(+G94-G93)/30.41</f>
        <v>10.98322920092075</v>
      </c>
      <c r="H95" t="s">
        <v>94</v>
      </c>
      <c r="R95" s="131"/>
      <c r="S95" s="127" t="s">
        <v>89</v>
      </c>
      <c r="T95" s="132" t="s">
        <v>90</v>
      </c>
      <c r="AE95" s="67"/>
      <c r="AF95" s="63" t="s">
        <v>89</v>
      </c>
      <c r="AG95" s="68" t="s">
        <v>90</v>
      </c>
    </row>
    <row r="96" spans="5:33" ht="16.5" thickBot="1">
      <c r="E96" s="67"/>
      <c r="F96" s="63"/>
      <c r="G96" s="178"/>
      <c r="R96" s="131"/>
      <c r="S96" s="127"/>
      <c r="T96" s="132"/>
      <c r="AE96" s="67"/>
      <c r="AF96" s="63"/>
      <c r="AG96" s="68"/>
    </row>
    <row r="97" spans="5:58" ht="18.75">
      <c r="E97" s="224"/>
      <c r="F97" s="225" t="s">
        <v>66</v>
      </c>
      <c r="G97" s="225" t="s">
        <v>67</v>
      </c>
      <c r="H97" s="225" t="s">
        <v>68</v>
      </c>
      <c r="I97" s="225" t="s">
        <v>69</v>
      </c>
      <c r="J97" s="225" t="s">
        <v>70</v>
      </c>
      <c r="K97" s="225" t="s">
        <v>71</v>
      </c>
      <c r="L97" s="225" t="s">
        <v>72</v>
      </c>
      <c r="M97" s="225" t="s">
        <v>73</v>
      </c>
      <c r="N97" s="226" t="s">
        <v>74</v>
      </c>
      <c r="O97" s="227"/>
      <c r="P97" s="227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7"/>
      <c r="AC97" s="227"/>
      <c r="AD97" s="227"/>
      <c r="AE97" s="227"/>
      <c r="AF97" s="227"/>
      <c r="AG97" s="227"/>
      <c r="AH97" s="227"/>
      <c r="AI97" s="227"/>
      <c r="AJ97" s="227"/>
      <c r="AK97" s="227"/>
      <c r="AL97" s="227"/>
      <c r="AM97" s="227"/>
      <c r="AN97" s="227"/>
      <c r="AO97" s="227"/>
      <c r="AP97" s="227"/>
      <c r="AQ97" s="227"/>
      <c r="AR97" s="227"/>
      <c r="AS97" s="227"/>
      <c r="AT97" s="227"/>
      <c r="AU97" s="227"/>
      <c r="AV97" s="227"/>
      <c r="AW97" s="227"/>
      <c r="AX97" s="227"/>
      <c r="AY97" s="227"/>
      <c r="AZ97" s="227"/>
      <c r="BA97" s="227"/>
      <c r="BB97" s="227"/>
      <c r="BC97" s="227"/>
      <c r="BD97" s="227"/>
      <c r="BE97" s="227"/>
      <c r="BF97" s="227"/>
    </row>
    <row r="98" spans="5:58" ht="18.75">
      <c r="E98" s="229" t="s">
        <v>104</v>
      </c>
      <c r="F98" s="230">
        <f>SUM(F77)</f>
        <v>5942.190008258937</v>
      </c>
      <c r="G98" s="230">
        <f>SUM(G77)</f>
        <v>14314.35</v>
      </c>
      <c r="H98" s="230">
        <f>SUM(H77)</f>
        <v>18131.61</v>
      </c>
      <c r="I98" s="230">
        <f>SUM(I77)</f>
        <v>19072.81</v>
      </c>
      <c r="J98" s="230">
        <f>SUM(J70,J76)</f>
        <v>15837.72</v>
      </c>
      <c r="K98" s="230">
        <f>SUM(K70)</f>
        <v>14483</v>
      </c>
      <c r="L98" s="230">
        <f>SUM(L70)</f>
        <v>15068</v>
      </c>
      <c r="M98" s="230">
        <f>SUM(M70)</f>
        <v>12581</v>
      </c>
      <c r="N98" s="231">
        <f>SUM(N70)</f>
        <v>2602</v>
      </c>
      <c r="O98" s="227"/>
      <c r="P98" s="227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32">
        <f>SUM(F98:N98)</f>
        <v>118032.68000825893</v>
      </c>
    </row>
    <row r="99" spans="5:58" ht="18.75">
      <c r="E99" s="229"/>
      <c r="F99" s="233"/>
      <c r="G99" s="233"/>
      <c r="H99" s="233"/>
      <c r="I99" s="233"/>
      <c r="J99" s="233"/>
      <c r="K99" s="233"/>
      <c r="L99" s="233"/>
      <c r="M99" s="233"/>
      <c r="N99" s="234"/>
      <c r="O99" s="227"/>
      <c r="P99" s="227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227"/>
      <c r="AN99" s="227"/>
      <c r="AO99" s="227"/>
      <c r="AP99" s="227"/>
      <c r="AQ99" s="227"/>
      <c r="AR99" s="227"/>
      <c r="AS99" s="227"/>
      <c r="AT99" s="227"/>
      <c r="AU99" s="227"/>
      <c r="AV99" s="227"/>
      <c r="AW99" s="227"/>
      <c r="AX99" s="227"/>
      <c r="AY99" s="227"/>
      <c r="AZ99" s="227"/>
      <c r="BA99" s="227"/>
      <c r="BB99" s="227"/>
      <c r="BC99" s="227"/>
      <c r="BD99" s="227"/>
      <c r="BE99" s="227"/>
      <c r="BF99" s="232">
        <f>SUM(F99:N99)</f>
        <v>0</v>
      </c>
    </row>
    <row r="100" spans="5:59" ht="18.75">
      <c r="E100" s="229" t="s">
        <v>105</v>
      </c>
      <c r="F100" s="233"/>
      <c r="G100" s="233"/>
      <c r="H100" s="233"/>
      <c r="I100" s="233"/>
      <c r="J100" s="230">
        <f>SUM(J72)</f>
        <v>144</v>
      </c>
      <c r="K100" s="230">
        <f>SUM(K72)</f>
        <v>2205</v>
      </c>
      <c r="L100" s="230">
        <f>SUM(L72)</f>
        <v>3492</v>
      </c>
      <c r="M100" s="230">
        <f>SUM(M72)</f>
        <v>4450</v>
      </c>
      <c r="N100" s="231">
        <f>SUM(N72)</f>
        <v>3440</v>
      </c>
      <c r="O100" s="227"/>
      <c r="P100" s="227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32">
        <f>SUM(F100:N100)</f>
        <v>13731</v>
      </c>
      <c r="BG100" s="1">
        <f>SUM(BF98,BF100)</f>
        <v>131763.68000825893</v>
      </c>
    </row>
    <row r="101" spans="5:58" ht="18.75">
      <c r="E101" s="229"/>
      <c r="F101" s="233"/>
      <c r="G101" s="233"/>
      <c r="H101" s="233"/>
      <c r="I101" s="233"/>
      <c r="J101" s="233"/>
      <c r="K101" s="233"/>
      <c r="L101" s="233"/>
      <c r="M101" s="233"/>
      <c r="N101" s="234"/>
      <c r="O101" s="227"/>
      <c r="P101" s="227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7"/>
      <c r="AC101" s="227"/>
      <c r="AD101" s="227"/>
      <c r="AE101" s="227"/>
      <c r="AF101" s="227"/>
      <c r="AG101" s="227"/>
      <c r="AH101" s="227"/>
      <c r="AI101" s="227"/>
      <c r="AJ101" s="227"/>
      <c r="AK101" s="227"/>
      <c r="AL101" s="227"/>
      <c r="AM101" s="227"/>
      <c r="AN101" s="227"/>
      <c r="AO101" s="227"/>
      <c r="AP101" s="227"/>
      <c r="AQ101" s="227"/>
      <c r="AR101" s="227"/>
      <c r="AS101" s="227"/>
      <c r="AT101" s="227"/>
      <c r="AU101" s="227"/>
      <c r="AV101" s="227"/>
      <c r="AW101" s="227"/>
      <c r="AX101" s="227"/>
      <c r="AY101" s="227"/>
      <c r="AZ101" s="227"/>
      <c r="BA101" s="227"/>
      <c r="BB101" s="227"/>
      <c r="BC101" s="227"/>
      <c r="BD101" s="227"/>
      <c r="BE101" s="227"/>
      <c r="BF101" s="232">
        <f>SUM(F101:N101)</f>
        <v>0</v>
      </c>
    </row>
    <row r="102" spans="5:60" ht="18.75">
      <c r="E102" s="229" t="s">
        <v>106</v>
      </c>
      <c r="F102" s="230">
        <f>SUM(F77)</f>
        <v>5942.190008258937</v>
      </c>
      <c r="G102" s="230">
        <f aca="true" t="shared" si="21" ref="G102:N102">SUM(G77)</f>
        <v>14314.35</v>
      </c>
      <c r="H102" s="230">
        <f t="shared" si="21"/>
        <v>18131.61</v>
      </c>
      <c r="I102" s="230">
        <f t="shared" si="21"/>
        <v>19072.81</v>
      </c>
      <c r="J102" s="230">
        <f t="shared" si="21"/>
        <v>15981.72</v>
      </c>
      <c r="K102" s="230">
        <f t="shared" si="21"/>
        <v>16688</v>
      </c>
      <c r="L102" s="230">
        <f t="shared" si="21"/>
        <v>18560</v>
      </c>
      <c r="M102" s="230">
        <f t="shared" si="21"/>
        <v>17031</v>
      </c>
      <c r="N102" s="231">
        <f t="shared" si="21"/>
        <v>6042</v>
      </c>
      <c r="O102" s="227"/>
      <c r="P102" s="227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32">
        <f>SUM(F102:N102)</f>
        <v>131763.68000825893</v>
      </c>
      <c r="BH102" s="1">
        <f>SUM(J102:K102)</f>
        <v>32669.72</v>
      </c>
    </row>
    <row r="103" spans="5:60" ht="18.75">
      <c r="E103" s="229"/>
      <c r="F103" s="233"/>
      <c r="G103" s="233"/>
      <c r="H103" s="233"/>
      <c r="I103" s="233"/>
      <c r="J103" s="233"/>
      <c r="K103" s="233"/>
      <c r="L103" s="233"/>
      <c r="M103" s="233"/>
      <c r="N103" s="234"/>
      <c r="O103" s="227"/>
      <c r="P103" s="227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7"/>
      <c r="AC103" s="227"/>
      <c r="AD103" s="227"/>
      <c r="AE103" s="227"/>
      <c r="AF103" s="227"/>
      <c r="AG103" s="227"/>
      <c r="AH103" s="227"/>
      <c r="AI103" s="227"/>
      <c r="AJ103" s="227"/>
      <c r="AK103" s="227"/>
      <c r="AL103" s="227"/>
      <c r="AM103" s="227"/>
      <c r="AN103" s="227"/>
      <c r="AO103" s="227"/>
      <c r="AP103" s="227"/>
      <c r="AQ103" s="227"/>
      <c r="AR103" s="227"/>
      <c r="AS103" s="227"/>
      <c r="AT103" s="227"/>
      <c r="AU103" s="227"/>
      <c r="AV103" s="227"/>
      <c r="AW103" s="227"/>
      <c r="AX103" s="227"/>
      <c r="AY103" s="227"/>
      <c r="AZ103" s="227"/>
      <c r="BA103" s="227"/>
      <c r="BB103" s="227"/>
      <c r="BC103" s="227"/>
      <c r="BD103" s="227"/>
      <c r="BE103" s="227"/>
      <c r="BF103" s="227"/>
      <c r="BH103" s="1">
        <f>SUM(J103:K103)</f>
        <v>0</v>
      </c>
    </row>
    <row r="104" spans="5:60" ht="19.5" thickBot="1">
      <c r="E104" s="235" t="s">
        <v>107</v>
      </c>
      <c r="F104" s="236"/>
      <c r="G104" s="236"/>
      <c r="H104" s="236"/>
      <c r="I104" s="236"/>
      <c r="J104" s="237">
        <f>SUM(J79)</f>
        <v>16771</v>
      </c>
      <c r="K104" s="237">
        <f>SUM(K79)</f>
        <v>15900</v>
      </c>
      <c r="L104" s="237">
        <f>SUM(L79)</f>
        <v>18560</v>
      </c>
      <c r="M104" s="236"/>
      <c r="N104" s="238"/>
      <c r="O104" s="227"/>
      <c r="P104" s="227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H104" s="1">
        <f>SUM(J104:K104)</f>
        <v>32671</v>
      </c>
    </row>
    <row r="105" spans="5:58" ht="19.5" thickBot="1">
      <c r="E105" s="239"/>
      <c r="F105" s="239"/>
      <c r="G105" s="239"/>
      <c r="H105" s="239"/>
      <c r="I105" s="239"/>
      <c r="J105" s="239"/>
      <c r="K105" s="239"/>
      <c r="L105" s="239"/>
      <c r="M105" s="239"/>
      <c r="N105" s="239"/>
      <c r="O105" s="227"/>
      <c r="P105" s="227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7"/>
      <c r="AC105" s="227"/>
      <c r="AD105" s="227"/>
      <c r="AE105" s="227"/>
      <c r="AF105" s="227"/>
      <c r="AG105" s="227"/>
      <c r="AH105" s="227"/>
      <c r="AI105" s="227"/>
      <c r="AJ105" s="227"/>
      <c r="AK105" s="227"/>
      <c r="AL105" s="227"/>
      <c r="AM105" s="227"/>
      <c r="AN105" s="227"/>
      <c r="AO105" s="227"/>
      <c r="AP105" s="227"/>
      <c r="AQ105" s="227"/>
      <c r="AR105" s="227"/>
      <c r="AS105" s="227"/>
      <c r="AT105" s="227"/>
      <c r="AU105" s="227"/>
      <c r="AV105" s="227"/>
      <c r="AW105" s="227"/>
      <c r="AX105" s="227"/>
      <c r="AY105" s="227"/>
      <c r="AZ105" s="227"/>
      <c r="BA105" s="227"/>
      <c r="BB105" s="227"/>
      <c r="BC105" s="227"/>
      <c r="BD105" s="227"/>
      <c r="BE105" s="227"/>
      <c r="BF105" s="227"/>
    </row>
    <row r="106" spans="5:58" ht="18.75">
      <c r="E106" s="239"/>
      <c r="F106" s="239"/>
      <c r="G106" s="224"/>
      <c r="H106" s="240"/>
      <c r="I106" s="241" t="s">
        <v>88</v>
      </c>
      <c r="J106" s="242">
        <v>40574</v>
      </c>
      <c r="K106" s="243"/>
      <c r="L106" s="239"/>
      <c r="M106" s="239"/>
      <c r="N106" s="239"/>
      <c r="O106" s="227"/>
      <c r="P106" s="227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7"/>
      <c r="AC106" s="227"/>
      <c r="AD106" s="227"/>
      <c r="AE106" s="227"/>
      <c r="AF106" s="227"/>
      <c r="AG106" s="227"/>
      <c r="AH106" s="227"/>
      <c r="AI106" s="227"/>
      <c r="AJ106" s="227"/>
      <c r="AK106" s="227"/>
      <c r="AL106" s="227"/>
      <c r="AM106" s="227"/>
      <c r="AN106" s="227"/>
      <c r="AO106" s="227"/>
      <c r="AP106" s="227"/>
      <c r="AQ106" s="227"/>
      <c r="AR106" s="227"/>
      <c r="AS106" s="227"/>
      <c r="AT106" s="227"/>
      <c r="AU106" s="227"/>
      <c r="AV106" s="227"/>
      <c r="AW106" s="227"/>
      <c r="AX106" s="227"/>
      <c r="AY106" s="227"/>
      <c r="AZ106" s="227"/>
      <c r="BA106" s="227"/>
      <c r="BB106" s="227"/>
      <c r="BC106" s="227"/>
      <c r="BD106" s="227"/>
      <c r="BE106" s="227"/>
      <c r="BF106" s="227"/>
    </row>
    <row r="107" spans="5:58" ht="18.75">
      <c r="E107" s="239"/>
      <c r="F107" s="239"/>
      <c r="G107" s="244"/>
      <c r="H107" s="245"/>
      <c r="I107" s="246" t="s">
        <v>91</v>
      </c>
      <c r="J107" s="247">
        <v>40908</v>
      </c>
      <c r="K107" s="248"/>
      <c r="L107" s="239"/>
      <c r="M107" s="239"/>
      <c r="N107" s="239"/>
      <c r="O107" s="227"/>
      <c r="P107" s="227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7"/>
      <c r="AC107" s="227"/>
      <c r="AD107" s="227"/>
      <c r="AE107" s="227"/>
      <c r="AF107" s="227"/>
      <c r="AG107" s="227"/>
      <c r="AH107" s="227"/>
      <c r="AI107" s="227"/>
      <c r="AJ107" s="227"/>
      <c r="AK107" s="227"/>
      <c r="AL107" s="227"/>
      <c r="AM107" s="227"/>
      <c r="AN107" s="227"/>
      <c r="AO107" s="227"/>
      <c r="AP107" s="227"/>
      <c r="AQ107" s="227"/>
      <c r="AR107" s="227"/>
      <c r="AS107" s="227"/>
      <c r="AT107" s="227"/>
      <c r="AU107" s="227"/>
      <c r="AV107" s="227"/>
      <c r="AW107" s="227"/>
      <c r="AX107" s="227"/>
      <c r="AY107" s="227"/>
      <c r="AZ107" s="227"/>
      <c r="BA107" s="227"/>
      <c r="BB107" s="227"/>
      <c r="BC107" s="227"/>
      <c r="BD107" s="227"/>
      <c r="BE107" s="227"/>
      <c r="BF107" s="227"/>
    </row>
    <row r="108" spans="5:58" ht="19.5" thickBot="1">
      <c r="E108" s="239"/>
      <c r="F108" s="239"/>
      <c r="G108" s="249"/>
      <c r="H108" s="250"/>
      <c r="I108" s="251" t="s">
        <v>89</v>
      </c>
      <c r="J108" s="252">
        <f>(+J107-J106)/30.41</f>
        <v>10.98322920092075</v>
      </c>
      <c r="K108" s="253"/>
      <c r="L108" s="239"/>
      <c r="M108" s="239"/>
      <c r="N108" s="239"/>
      <c r="O108" s="227"/>
      <c r="P108" s="227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7"/>
      <c r="AC108" s="227"/>
      <c r="AD108" s="227"/>
      <c r="AE108" s="227"/>
      <c r="AF108" s="227"/>
      <c r="AG108" s="227"/>
      <c r="AH108" s="227"/>
      <c r="AI108" s="227"/>
      <c r="AJ108" s="227"/>
      <c r="AK108" s="227"/>
      <c r="AL108" s="227"/>
      <c r="AM108" s="227"/>
      <c r="AN108" s="227"/>
      <c r="AO108" s="227"/>
      <c r="AP108" s="227"/>
      <c r="AQ108" s="227"/>
      <c r="AR108" s="227"/>
      <c r="AS108" s="227"/>
      <c r="AT108" s="227"/>
      <c r="AU108" s="227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227"/>
    </row>
    <row r="109" spans="5:33" ht="15.75">
      <c r="E109" s="67"/>
      <c r="F109" s="63"/>
      <c r="G109" s="178"/>
      <c r="R109" s="131"/>
      <c r="S109" s="127"/>
      <c r="T109" s="132"/>
      <c r="AE109" s="67"/>
      <c r="AF109" s="63"/>
      <c r="AG109" s="68"/>
    </row>
    <row r="110" spans="5:33" ht="15.75">
      <c r="E110" s="67"/>
      <c r="F110" s="63"/>
      <c r="G110" s="178"/>
      <c r="R110" s="131"/>
      <c r="S110" s="127"/>
      <c r="T110" s="132"/>
      <c r="AE110" s="67"/>
      <c r="AF110" s="63"/>
      <c r="AG110" s="68"/>
    </row>
    <row r="111" spans="5:33" ht="15.75">
      <c r="E111" s="67"/>
      <c r="F111" s="63"/>
      <c r="G111" s="178"/>
      <c r="R111" s="131"/>
      <c r="S111" s="127"/>
      <c r="T111" s="132"/>
      <c r="AE111" s="67"/>
      <c r="AF111" s="63"/>
      <c r="AG111" s="68"/>
    </row>
    <row r="112" spans="5:33" ht="15.75">
      <c r="E112" s="67"/>
      <c r="F112" s="63"/>
      <c r="G112" s="178"/>
      <c r="R112" s="131"/>
      <c r="S112" s="127"/>
      <c r="T112" s="132"/>
      <c r="AE112" s="67"/>
      <c r="AF112" s="63"/>
      <c r="AG112" s="68"/>
    </row>
    <row r="113" spans="5:33" ht="15.75">
      <c r="E113" s="67"/>
      <c r="F113" s="63"/>
      <c r="G113" s="178"/>
      <c r="R113" s="131"/>
      <c r="S113" s="127"/>
      <c r="T113" s="132"/>
      <c r="AE113" s="67"/>
      <c r="AF113" s="63"/>
      <c r="AG113" s="68"/>
    </row>
    <row r="114" spans="5:33" ht="15.75">
      <c r="E114" s="67"/>
      <c r="F114" s="63"/>
      <c r="G114" s="178"/>
      <c r="R114" s="131"/>
      <c r="S114" s="127"/>
      <c r="T114" s="132"/>
      <c r="AE114" s="67"/>
      <c r="AF114" s="63"/>
      <c r="AG114" s="68"/>
    </row>
    <row r="115" spans="5:33" ht="15.75">
      <c r="E115" s="67"/>
      <c r="F115" s="63"/>
      <c r="G115" s="68"/>
      <c r="R115" s="131"/>
      <c r="S115" s="127"/>
      <c r="T115" s="132"/>
      <c r="AE115" s="67"/>
      <c r="AF115" s="63"/>
      <c r="AG115" s="68"/>
    </row>
    <row r="117" spans="4:8" ht="15">
      <c r="D117">
        <v>12</v>
      </c>
      <c r="E117" s="6">
        <f>SUM(E3:E4)</f>
        <v>156</v>
      </c>
      <c r="G117">
        <v>12</v>
      </c>
      <c r="H117" s="6">
        <f>SUM(H3:H4)</f>
        <v>0</v>
      </c>
    </row>
    <row r="118" spans="4:8" ht="15">
      <c r="D118">
        <v>13</v>
      </c>
      <c r="E118" s="6">
        <f>SUM(E5:E10)</f>
        <v>3462</v>
      </c>
      <c r="G118">
        <v>13</v>
      </c>
      <c r="H118" s="6">
        <f>SUM(H5:H10)</f>
        <v>0</v>
      </c>
    </row>
    <row r="119" spans="4:8" ht="15">
      <c r="D119">
        <v>14</v>
      </c>
      <c r="E119" s="6">
        <f>SUM(E11:E19)</f>
        <v>6247</v>
      </c>
      <c r="G119">
        <v>14</v>
      </c>
      <c r="H119" s="6">
        <f>SUM(H11:H19)</f>
        <v>0</v>
      </c>
    </row>
    <row r="120" spans="4:8" ht="15">
      <c r="D120">
        <v>15</v>
      </c>
      <c r="E120" s="6">
        <f>SUM(E20:E21)</f>
        <v>1262</v>
      </c>
      <c r="G120">
        <v>15</v>
      </c>
      <c r="H120" s="6">
        <f>SUM(H20:H21)</f>
        <v>0</v>
      </c>
    </row>
    <row r="121" spans="4:8" ht="15">
      <c r="D121">
        <v>16</v>
      </c>
      <c r="E121" s="6">
        <f>SUM(E22)</f>
        <v>861</v>
      </c>
      <c r="G121">
        <v>16</v>
      </c>
      <c r="H121" s="6">
        <f>SUM(H22)</f>
        <v>0</v>
      </c>
    </row>
    <row r="122" spans="4:8" ht="15">
      <c r="D122">
        <v>17</v>
      </c>
      <c r="E122" s="6">
        <f>SUM(E23:E26)</f>
        <v>784</v>
      </c>
      <c r="G122">
        <v>17</v>
      </c>
      <c r="H122" s="6">
        <f>SUM(H23:H26)</f>
        <v>0</v>
      </c>
    </row>
    <row r="123" spans="4:8" ht="15">
      <c r="D123">
        <v>18</v>
      </c>
      <c r="E123" s="6">
        <f>SUM(E27:E31)</f>
        <v>10104</v>
      </c>
      <c r="G123">
        <v>18</v>
      </c>
      <c r="H123" s="6">
        <f>SUM(H27:H31)</f>
        <v>0</v>
      </c>
    </row>
    <row r="124" spans="4:8" ht="15">
      <c r="D124">
        <v>19</v>
      </c>
      <c r="E124" s="6">
        <f>SUM(E32)</f>
        <v>1620</v>
      </c>
      <c r="G124">
        <v>19</v>
      </c>
      <c r="H124" s="6">
        <f>SUM(H32)</f>
        <v>0</v>
      </c>
    </row>
    <row r="125" spans="4:8" ht="15">
      <c r="D125">
        <v>2</v>
      </c>
      <c r="E125" s="6">
        <f>SUM(E33:E34)</f>
        <v>241</v>
      </c>
      <c r="G125">
        <v>2</v>
      </c>
      <c r="H125" s="6">
        <f>SUM(H33:H34)</f>
        <v>0</v>
      </c>
    </row>
    <row r="126" spans="4:8" ht="15">
      <c r="D126">
        <v>3</v>
      </c>
      <c r="E126" s="6">
        <f>SUM(E35:E38)</f>
        <v>717</v>
      </c>
      <c r="G126">
        <v>3</v>
      </c>
      <c r="H126" s="6">
        <f>SUM(H35:H38)</f>
        <v>0</v>
      </c>
    </row>
    <row r="127" spans="4:8" ht="15">
      <c r="D127">
        <v>4</v>
      </c>
      <c r="E127" s="6">
        <f>SUM(E39:E42)</f>
        <v>2425</v>
      </c>
      <c r="G127">
        <v>4</v>
      </c>
      <c r="H127" s="6">
        <f>SUM(H39:H42)</f>
        <v>0</v>
      </c>
    </row>
    <row r="128" spans="4:8" ht="15">
      <c r="D128">
        <v>5</v>
      </c>
      <c r="E128" s="6">
        <f>SUM(E43:E49)</f>
        <v>1136</v>
      </c>
      <c r="G128">
        <v>5</v>
      </c>
      <c r="H128" s="6">
        <f>SUM(H43:H49)</f>
        <v>0</v>
      </c>
    </row>
    <row r="129" spans="4:8" ht="15">
      <c r="D129">
        <v>6</v>
      </c>
      <c r="E129" s="6">
        <f>SUM(E50:E53)</f>
        <v>1379</v>
      </c>
      <c r="G129">
        <v>6</v>
      </c>
      <c r="H129" s="6">
        <f>SUM(H50:H53)</f>
        <v>0</v>
      </c>
    </row>
    <row r="130" spans="4:8" ht="15">
      <c r="D130">
        <v>7</v>
      </c>
      <c r="E130" s="6">
        <f>SUM(E54:E58)</f>
        <v>7951</v>
      </c>
      <c r="G130">
        <v>7</v>
      </c>
      <c r="H130" s="6">
        <f>SUM(H54:H58)</f>
        <v>0</v>
      </c>
    </row>
    <row r="131" spans="4:8" ht="15">
      <c r="D131">
        <v>8</v>
      </c>
      <c r="E131" s="6">
        <f>SUM(E59:E68)</f>
        <v>12509</v>
      </c>
      <c r="G131">
        <v>8</v>
      </c>
      <c r="H131" s="6">
        <f>SUM(H59:H68)</f>
        <v>0</v>
      </c>
    </row>
    <row r="132" ht="15">
      <c r="E132" s="6">
        <f>SUM(E117:E131)</f>
        <v>50854</v>
      </c>
    </row>
    <row r="133" spans="4:5" ht="15">
      <c r="D133">
        <v>12</v>
      </c>
      <c r="E133" s="6">
        <f>+E117</f>
        <v>156</v>
      </c>
    </row>
    <row r="134" spans="4:5" ht="15">
      <c r="D134">
        <v>13</v>
      </c>
      <c r="E134" s="6">
        <f aca="true" t="shared" si="22" ref="E134:E146">+E118</f>
        <v>3462</v>
      </c>
    </row>
    <row r="135" spans="4:5" ht="15">
      <c r="D135">
        <v>14</v>
      </c>
      <c r="E135" s="6">
        <f t="shared" si="22"/>
        <v>6247</v>
      </c>
    </row>
    <row r="136" spans="4:5" ht="15">
      <c r="D136">
        <v>15</v>
      </c>
      <c r="E136" s="6">
        <f t="shared" si="22"/>
        <v>1262</v>
      </c>
    </row>
    <row r="137" spans="4:5" ht="15">
      <c r="D137">
        <v>16</v>
      </c>
      <c r="E137" s="6">
        <f t="shared" si="22"/>
        <v>861</v>
      </c>
    </row>
    <row r="138" spans="4:5" ht="15">
      <c r="D138">
        <v>17</v>
      </c>
      <c r="E138" s="6">
        <f t="shared" si="22"/>
        <v>784</v>
      </c>
    </row>
    <row r="139" spans="4:5" ht="15">
      <c r="D139">
        <v>18</v>
      </c>
      <c r="E139" s="6">
        <f t="shared" si="22"/>
        <v>10104</v>
      </c>
    </row>
    <row r="140" spans="4:6" ht="15">
      <c r="D140">
        <v>19</v>
      </c>
      <c r="E140" s="6">
        <f t="shared" si="22"/>
        <v>1620</v>
      </c>
      <c r="F140" s="1">
        <f>SUM(E133:E140)</f>
        <v>24496</v>
      </c>
    </row>
    <row r="141" spans="4:5" ht="15">
      <c r="D141">
        <v>2</v>
      </c>
      <c r="E141" s="6">
        <f t="shared" si="22"/>
        <v>241</v>
      </c>
    </row>
    <row r="142" spans="4:5" ht="15">
      <c r="D142">
        <v>3</v>
      </c>
      <c r="E142" s="6">
        <f t="shared" si="22"/>
        <v>717</v>
      </c>
    </row>
    <row r="143" spans="4:5" ht="15">
      <c r="D143">
        <v>4</v>
      </c>
      <c r="E143" s="6">
        <f t="shared" si="22"/>
        <v>2425</v>
      </c>
    </row>
    <row r="144" spans="4:5" ht="15">
      <c r="D144">
        <v>5</v>
      </c>
      <c r="E144" s="6">
        <f t="shared" si="22"/>
        <v>1136</v>
      </c>
    </row>
    <row r="145" spans="4:5" ht="15">
      <c r="D145">
        <v>6</v>
      </c>
      <c r="E145" s="6">
        <f t="shared" si="22"/>
        <v>1379</v>
      </c>
    </row>
    <row r="146" spans="4:5" ht="15">
      <c r="D146">
        <v>7</v>
      </c>
      <c r="E146" s="6">
        <f t="shared" si="22"/>
        <v>7951</v>
      </c>
    </row>
    <row r="147" spans="4:5" ht="15">
      <c r="D147">
        <v>8</v>
      </c>
      <c r="E147" s="6">
        <f>SUM(E59:E67)</f>
        <v>11056</v>
      </c>
    </row>
    <row r="148" spans="4:5" ht="15">
      <c r="D148" s="223" t="s">
        <v>103</v>
      </c>
      <c r="E148" s="6">
        <f>SUM(E68)</f>
        <v>1453</v>
      </c>
    </row>
    <row r="149" ht="15">
      <c r="E149" s="6">
        <f>SUM(E133:E148)</f>
        <v>50854</v>
      </c>
    </row>
  </sheetData>
  <printOptions gridLines="1" horizontalCentered="1" verticalCentered="1"/>
  <pageMargins left="0.21" right="0.22" top="0.25" bottom="0.55" header="0.29" footer="0.2"/>
  <pageSetup fitToHeight="1" fitToWidth="1" horizontalDpi="600" verticalDpi="600" orientation="portrait" scale="75" r:id="rId1"/>
  <headerFooter alignWithMargins="0">
    <oddFooter>&amp;C&amp;14Page &amp;P of &amp;N&amp;R&amp;F  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2007-07-30T18:18:00Z</cp:lastPrinted>
  <dcterms:created xsi:type="dcterms:W3CDTF">2007-06-26T17:00:03Z</dcterms:created>
  <dcterms:modified xsi:type="dcterms:W3CDTF">2007-07-30T18:40:22Z</dcterms:modified>
  <cp:category/>
  <cp:version/>
  <cp:contentType/>
  <cp:contentStatus/>
</cp:coreProperties>
</file>