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356" windowWidth="13200" windowHeight="12330" activeTab="1"/>
  </bookViews>
  <sheets>
    <sheet name="average salaries" sheetId="1" r:id="rId1"/>
    <sheet name="Primavera loaded rates " sheetId="2" r:id="rId2"/>
  </sheets>
  <definedNames>
    <definedName name="_xlnm.Print_Area" localSheetId="0">'average salaries'!$B$2:$K$102</definedName>
    <definedName name="_xlnm.Print_Area" localSheetId="1">'Primavera loaded rates '!$CT$1:$DI$46</definedName>
  </definedNames>
  <calcPr fullCalcOnLoad="1"/>
</workbook>
</file>

<file path=xl/sharedStrings.xml><?xml version="1.0" encoding="utf-8"?>
<sst xmlns="http://schemas.openxmlformats.org/spreadsheetml/2006/main" count="906" uniqueCount="210">
  <si>
    <t>PPPL Travel</t>
  </si>
  <si>
    <t>stockroom</t>
  </si>
  <si>
    <t>PPPL M&amp;S</t>
  </si>
  <si>
    <t>4E</t>
  </si>
  <si>
    <t>PPPL M&amp;S exempt</t>
  </si>
  <si>
    <t>B///CB</t>
  </si>
  <si>
    <t>PPPL Project Clerical</t>
  </si>
  <si>
    <t>EA//DM</t>
  </si>
  <si>
    <t>PPPL Designer</t>
  </si>
  <si>
    <t>EA//EM</t>
  </si>
  <si>
    <t>PPPL Analysis engineer</t>
  </si>
  <si>
    <t>EC//EM</t>
  </si>
  <si>
    <t>PPPL Comuter Engineer</t>
  </si>
  <si>
    <t>EC//ES</t>
  </si>
  <si>
    <t>PPPL S/C Computer Engineer</t>
  </si>
  <si>
    <t>EC//SM</t>
  </si>
  <si>
    <t>PPPL Computer Senior Tech</t>
  </si>
  <si>
    <t>EE//EM</t>
  </si>
  <si>
    <t>PPPL Electrical engineer</t>
  </si>
  <si>
    <t>EE//SM</t>
  </si>
  <si>
    <t>PPPL Electrical Senior Tech</t>
  </si>
  <si>
    <t>EE//TB</t>
  </si>
  <si>
    <t>PPPL Electrical Technician</t>
  </si>
  <si>
    <t>EM//EM</t>
  </si>
  <si>
    <t>PPPL FO&amp;M Engineer</t>
  </si>
  <si>
    <t>EM//SM</t>
  </si>
  <si>
    <t>PPPL FO&amp;M Senior Tech</t>
  </si>
  <si>
    <t>EM//TB</t>
  </si>
  <si>
    <t>PPPL FO&amp;M Technician</t>
  </si>
  <si>
    <t>FC//AM</t>
  </si>
  <si>
    <t>PPPL P&amp;CO am</t>
  </si>
  <si>
    <t>FC//EM</t>
  </si>
  <si>
    <t>PPPL P&amp;CO em</t>
  </si>
  <si>
    <t>R///RM2</t>
  </si>
  <si>
    <t>PPPL Scientist pdg2</t>
  </si>
  <si>
    <t>R///RM3</t>
  </si>
  <si>
    <t>PPPL Scientist pdg3</t>
  </si>
  <si>
    <t>SH//TB</t>
  </si>
  <si>
    <t>HP Techs</t>
  </si>
  <si>
    <t>G&amp;A</t>
  </si>
  <si>
    <t>MHX</t>
  </si>
  <si>
    <t>FY03</t>
  </si>
  <si>
    <t>FY04</t>
  </si>
  <si>
    <t>FY06</t>
  </si>
  <si>
    <t>FY07</t>
  </si>
  <si>
    <t>FY05</t>
  </si>
  <si>
    <t>NCSX Rates 8/28/03 - PPPL</t>
  </si>
  <si>
    <t>CDR</t>
  </si>
  <si>
    <t>plug number w/G&amp;A</t>
  </si>
  <si>
    <t>plug number wo/G&amp;A</t>
  </si>
  <si>
    <t>ORNLEM</t>
  </si>
  <si>
    <t>ORNLRM</t>
  </si>
  <si>
    <t>$500k exclusion on M&amp;S</t>
  </si>
  <si>
    <t>FY02</t>
  </si>
  <si>
    <t>G&amp;A Site Rate</t>
  </si>
  <si>
    <t>NON-labor escalation</t>
  </si>
  <si>
    <t>labor escalation</t>
  </si>
  <si>
    <t>EA burden</t>
  </si>
  <si>
    <t>EE burden</t>
  </si>
  <si>
    <t>EM burden</t>
  </si>
  <si>
    <t>EC burden</t>
  </si>
  <si>
    <t>RM burden</t>
  </si>
  <si>
    <t xml:space="preserve">NCSX CDR Rates </t>
  </si>
  <si>
    <t>SH burden</t>
  </si>
  <si>
    <t>Labor benefit rate</t>
  </si>
  <si>
    <t>NCSX RATE COMPARISON</t>
  </si>
  <si>
    <t>Labor benefit rate &amp; vac accural</t>
  </si>
  <si>
    <t>MHX &amp; G&amp;A composite rate with escalation =</t>
  </si>
  <si>
    <t>FY08</t>
  </si>
  <si>
    <t>fwp</t>
  </si>
  <si>
    <t>ed est.</t>
  </si>
  <si>
    <t>FY05 rates</t>
  </si>
  <si>
    <t>b&amp;va</t>
  </si>
  <si>
    <t>FY09</t>
  </si>
  <si>
    <t xml:space="preserve">NCSX FWP06/07 Rates </t>
  </si>
  <si>
    <t>NCSX Rates 02/01/05 - PPPL</t>
  </si>
  <si>
    <t>MHX &amp; G&amp;A composite rate with NO escalation =</t>
  </si>
  <si>
    <t>06/07/08/09 NCSX REBASELINE RATES</t>
  </si>
  <si>
    <t>EA//SM</t>
  </si>
  <si>
    <t>40 no esc</t>
  </si>
  <si>
    <t>48 no esc</t>
  </si>
  <si>
    <t>EM//Sb</t>
  </si>
  <si>
    <t>EM//SB</t>
  </si>
  <si>
    <t>EA//SB</t>
  </si>
  <si>
    <t>ECP36</t>
  </si>
  <si>
    <t>EE//AM</t>
  </si>
  <si>
    <t>ee//am</t>
  </si>
  <si>
    <t>NCSX FY06 Replanning Rates 10/17 am</t>
  </si>
  <si>
    <t xml:space="preserve">G&amp;A Site Rate </t>
  </si>
  <si>
    <t>PPPL prelim site rate</t>
  </si>
  <si>
    <t>fy07</t>
  </si>
  <si>
    <t>EA//sb</t>
  </si>
  <si>
    <t>excludes 2% LDRD</t>
  </si>
  <si>
    <t>INCLUDES 2% LDRD</t>
  </si>
  <si>
    <t>NON MIE RATES</t>
  </si>
  <si>
    <t>FY10</t>
  </si>
  <si>
    <t>FY11</t>
  </si>
  <si>
    <t>EC//TB</t>
  </si>
  <si>
    <t>EC//SB</t>
  </si>
  <si>
    <t>EM//TB (field techs)</t>
  </si>
  <si>
    <t>EMT/TB (tech shop)</t>
  </si>
  <si>
    <t>EM2/TB (second shift)</t>
  </si>
  <si>
    <t>D///RM3</t>
  </si>
  <si>
    <t>Avg rates WITHOUT benefits</t>
  </si>
  <si>
    <t xml:space="preserve"> System:    2/13/2007  2:33:38 PM         Princeton Plasma Physics Laboratory                                Page:    1</t>
  </si>
  <si>
    <t xml:space="preserve"> User Date: 2/13/2007                     GENERATE LABOR RATES                                               User ID: miseicz</t>
  </si>
  <si>
    <t xml:space="preserve">   </t>
  </si>
  <si>
    <t xml:space="preserve">           Revision:      999            Fiscal Year:    2007</t>
  </si>
  <si>
    <t xml:space="preserve">                        No of</t>
  </si>
  <si>
    <t xml:space="preserve">      Div      PDG      Employees            Total Salary</t>
  </si>
  <si>
    <t xml:space="preserve"> ----------------------------------------------------------------</t>
  </si>
  <si>
    <t>B*</t>
  </si>
  <si>
    <t>CB</t>
  </si>
  <si>
    <t>D*</t>
  </si>
  <si>
    <t>AM</t>
  </si>
  <si>
    <t>AM1</t>
  </si>
  <si>
    <t>DA</t>
  </si>
  <si>
    <t>AH</t>
  </si>
  <si>
    <t>FM</t>
  </si>
  <si>
    <t>GM1</t>
  </si>
  <si>
    <t>GM2</t>
  </si>
  <si>
    <t>GMP</t>
  </si>
  <si>
    <t>RH</t>
  </si>
  <si>
    <t>VM</t>
  </si>
  <si>
    <t>DE</t>
  </si>
  <si>
    <t>DH</t>
  </si>
  <si>
    <t>DI</t>
  </si>
  <si>
    <t>CH</t>
  </si>
  <si>
    <t>TB</t>
  </si>
  <si>
    <t>DS</t>
  </si>
  <si>
    <t>TH9</t>
  </si>
  <si>
    <t>E*</t>
  </si>
  <si>
    <t>EM</t>
  </si>
  <si>
    <t>EA</t>
  </si>
  <si>
    <t>SB</t>
  </si>
  <si>
    <t>EC</t>
  </si>
  <si>
    <t>EH</t>
  </si>
  <si>
    <t>SM</t>
  </si>
  <si>
    <t>EE</t>
  </si>
  <si>
    <t>TH</t>
  </si>
  <si>
    <t>EH1</t>
  </si>
  <si>
    <t>F*</t>
  </si>
  <si>
    <t>FA</t>
  </si>
  <si>
    <t>AH1</t>
  </si>
  <si>
    <t>CB1</t>
  </si>
  <si>
    <t>FB</t>
  </si>
  <si>
    <t>FC</t>
  </si>
  <si>
    <t>FP</t>
  </si>
  <si>
    <t>CS</t>
  </si>
  <si>
    <t>G*</t>
  </si>
  <si>
    <t>**</t>
  </si>
  <si>
    <t>I*</t>
  </si>
  <si>
    <t>AC</t>
  </si>
  <si>
    <t>N*</t>
  </si>
  <si>
    <t>P*</t>
  </si>
  <si>
    <t>TH1</t>
  </si>
  <si>
    <t>VN</t>
  </si>
  <si>
    <t>PA</t>
  </si>
  <si>
    <t>PC</t>
  </si>
  <si>
    <t>PN</t>
  </si>
  <si>
    <t>Q*</t>
  </si>
  <si>
    <t>R*</t>
  </si>
  <si>
    <t>RH1</t>
  </si>
  <si>
    <t>RM1</t>
  </si>
  <si>
    <t>RM2</t>
  </si>
  <si>
    <t>RM3</t>
  </si>
  <si>
    <t>RC</t>
  </si>
  <si>
    <t>S*</t>
  </si>
  <si>
    <t>SE</t>
  </si>
  <si>
    <t>SF</t>
  </si>
  <si>
    <t>JB</t>
  </si>
  <si>
    <t>JH</t>
  </si>
  <si>
    <t>SH</t>
  </si>
  <si>
    <t>SQ</t>
  </si>
  <si>
    <t>SS</t>
  </si>
  <si>
    <t>SU</t>
  </si>
  <si>
    <t>UL</t>
  </si>
  <si>
    <t>X*</t>
  </si>
  <si>
    <t>ZC</t>
  </si>
  <si>
    <t>total salary</t>
  </si>
  <si>
    <t>average salary/yr</t>
  </si>
  <si>
    <t>average salary/hour</t>
  </si>
  <si>
    <t>hours per year</t>
  </si>
  <si>
    <t>Travel</t>
  </si>
  <si>
    <t>Sci Ed</t>
  </si>
  <si>
    <t>(not applicable to MIE)</t>
  </si>
  <si>
    <t>PPPL Computer  Tech</t>
  </si>
  <si>
    <t>41 (on first $250k)</t>
  </si>
  <si>
    <t>PPPL M&amp;S (over $250 k)</t>
  </si>
  <si>
    <t>FY12</t>
  </si>
  <si>
    <t xml:space="preserve">LDRD </t>
  </si>
  <si>
    <t>NCSX MIE RATES</t>
  </si>
  <si>
    <t>ORNL engr</t>
  </si>
  <si>
    <t>ornl reserach</t>
  </si>
  <si>
    <t>ORNLDM</t>
  </si>
  <si>
    <t>ORNL designer</t>
  </si>
  <si>
    <t>ORNL DM</t>
  </si>
  <si>
    <t>EMT/TB</t>
  </si>
  <si>
    <t>EM2/TB</t>
  </si>
  <si>
    <t>PPPL Tech Shop)</t>
  </si>
  <si>
    <t>PPPL Technician 2nd shift</t>
  </si>
  <si>
    <t>Labor Skils</t>
  </si>
  <si>
    <t>Non-Labor</t>
  </si>
  <si>
    <t>overtime</t>
  </si>
  <si>
    <t>t/c overtime burden</t>
  </si>
  <si>
    <t>FY13</t>
  </si>
  <si>
    <t>FY14</t>
  </si>
  <si>
    <t>FY15</t>
  </si>
  <si>
    <t>FY16</t>
  </si>
  <si>
    <t>NCSX NON MIE RATES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</si>
</sst>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_);_(* \(#,##0.0000\);_(* &quot;-&quot;????_);_(@_)"/>
    <numFmt numFmtId="171" formatCode="_(* #,##0.00000_);_(* \(#,##0.00000\);_(* &quot;-&quot;??_);_(@_)"/>
    <numFmt numFmtId="172" formatCode="0.0000"/>
    <numFmt numFmtId="173" formatCode="_(* #,##0.000_);_(* \(#,##0.000\);_(* &quot;-&quot;???_);_(@_)"/>
    <numFmt numFmtId="174" formatCode="&quot;$&quot;#,##0.00"/>
    <numFmt numFmtId="175" formatCode="&quot;$&quot;#,##0.0"/>
    <numFmt numFmtId="176" formatCode="&quot;$&quot;#,##0"/>
    <numFmt numFmtId="177" formatCode="0.0000000"/>
    <numFmt numFmtId="178" formatCode="0.000000"/>
    <numFmt numFmtId="179" formatCode="0.00000"/>
    <numFmt numFmtId="180" formatCode="0.000%"/>
    <numFmt numFmtId="181" formatCode="_(* #,##0_);_(* \(#,##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1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66" fontId="0" fillId="0" borderId="5" xfId="19" applyNumberFormat="1" applyFill="1" applyBorder="1" applyAlignment="1">
      <alignment wrapText="1"/>
    </xf>
    <xf numFmtId="166" fontId="3" fillId="0" borderId="5" xfId="19" applyNumberFormat="1" applyFont="1" applyFill="1" applyBorder="1" applyAlignment="1">
      <alignment wrapText="1"/>
    </xf>
    <xf numFmtId="166" fontId="3" fillId="0" borderId="6" xfId="19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166" fontId="0" fillId="0" borderId="2" xfId="19" applyNumberFormat="1" applyFill="1" applyBorder="1" applyAlignment="1">
      <alignment wrapText="1"/>
    </xf>
    <xf numFmtId="166" fontId="0" fillId="0" borderId="3" xfId="19" applyNumberFormat="1" applyFill="1" applyBorder="1" applyAlignment="1">
      <alignment wrapText="1"/>
    </xf>
    <xf numFmtId="0" fontId="0" fillId="0" borderId="8" xfId="0" applyFill="1" applyBorder="1" applyAlignment="1">
      <alignment/>
    </xf>
    <xf numFmtId="43" fontId="0" fillId="0" borderId="9" xfId="15" applyFill="1" applyBorder="1" applyAlignment="1">
      <alignment wrapText="1"/>
    </xf>
    <xf numFmtId="167" fontId="0" fillId="0" borderId="9" xfId="15" applyNumberFormat="1" applyFill="1" applyBorder="1" applyAlignment="1">
      <alignment wrapText="1"/>
    </xf>
    <xf numFmtId="167" fontId="0" fillId="0" borderId="10" xfId="15" applyNumberFormat="1" applyFill="1" applyBorder="1" applyAlignment="1">
      <alignment wrapText="1"/>
    </xf>
    <xf numFmtId="168" fontId="0" fillId="0" borderId="9" xfId="15" applyNumberFormat="1" applyFill="1" applyBorder="1" applyAlignment="1">
      <alignment wrapText="1"/>
    </xf>
    <xf numFmtId="168" fontId="0" fillId="0" borderId="10" xfId="15" applyNumberFormat="1" applyFill="1" applyBorder="1" applyAlignment="1">
      <alignment wrapText="1"/>
    </xf>
    <xf numFmtId="166" fontId="0" fillId="0" borderId="6" xfId="19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9" xfId="19" applyNumberFormat="1" applyFill="1" applyBorder="1" applyAlignment="1">
      <alignment wrapText="1"/>
    </xf>
    <xf numFmtId="166" fontId="0" fillId="0" borderId="10" xfId="19" applyNumberForma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3" xfId="19" applyNumberFormat="1" applyFill="1" applyBorder="1" applyAlignment="1">
      <alignment/>
    </xf>
    <xf numFmtId="166" fontId="0" fillId="0" borderId="14" xfId="19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166" fontId="0" fillId="0" borderId="5" xfId="19" applyNumberFormat="1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19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3" fontId="5" fillId="0" borderId="0" xfId="15" applyFont="1" applyFill="1" applyBorder="1" applyAlignment="1">
      <alignment wrapText="1"/>
    </xf>
    <xf numFmtId="43" fontId="0" fillId="0" borderId="0" xfId="15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6" fontId="5" fillId="4" borderId="5" xfId="19" applyNumberFormat="1" applyFont="1" applyFill="1" applyBorder="1" applyAlignment="1">
      <alignment wrapText="1"/>
    </xf>
    <xf numFmtId="166" fontId="5" fillId="4" borderId="2" xfId="19" applyNumberFormat="1" applyFont="1" applyFill="1" applyBorder="1" applyAlignment="1">
      <alignment wrapText="1"/>
    </xf>
    <xf numFmtId="43" fontId="5" fillId="4" borderId="9" xfId="15" applyFont="1" applyFill="1" applyBorder="1" applyAlignment="1">
      <alignment wrapText="1"/>
    </xf>
    <xf numFmtId="167" fontId="5" fillId="4" borderId="9" xfId="15" applyNumberFormat="1" applyFont="1" applyFill="1" applyBorder="1" applyAlignment="1">
      <alignment wrapText="1"/>
    </xf>
    <xf numFmtId="168" fontId="5" fillId="4" borderId="9" xfId="15" applyNumberFormat="1" applyFont="1" applyFill="1" applyBorder="1" applyAlignment="1">
      <alignment wrapText="1"/>
    </xf>
    <xf numFmtId="166" fontId="5" fillId="4" borderId="9" xfId="19" applyNumberFormat="1" applyFont="1" applyFill="1" applyBorder="1" applyAlignment="1">
      <alignment wrapText="1"/>
    </xf>
    <xf numFmtId="166" fontId="5" fillId="4" borderId="13" xfId="19" applyNumberFormat="1" applyFont="1" applyFill="1" applyBorder="1" applyAlignment="1">
      <alignment/>
    </xf>
    <xf numFmtId="0" fontId="7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3" fontId="5" fillId="4" borderId="0" xfId="0" applyNumberFormat="1" applyFont="1" applyFill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5" fillId="4" borderId="0" xfId="19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68" fontId="5" fillId="4" borderId="16" xfId="15" applyNumberFormat="1" applyFont="1" applyFill="1" applyBorder="1" applyAlignment="1">
      <alignment/>
    </xf>
    <xf numFmtId="168" fontId="0" fillId="0" borderId="15" xfId="15" applyNumberFormat="1" applyFont="1" applyFill="1" applyBorder="1" applyAlignment="1">
      <alignment/>
    </xf>
    <xf numFmtId="168" fontId="0" fillId="0" borderId="16" xfId="15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center"/>
    </xf>
    <xf numFmtId="43" fontId="4" fillId="2" borderId="1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165" fontId="1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right"/>
    </xf>
    <xf numFmtId="164" fontId="1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right"/>
    </xf>
    <xf numFmtId="165" fontId="5" fillId="6" borderId="0" xfId="0" applyNumberFormat="1" applyFont="1" applyFill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right"/>
    </xf>
    <xf numFmtId="2" fontId="4" fillId="6" borderId="4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Continuous"/>
    </xf>
    <xf numFmtId="0" fontId="13" fillId="0" borderId="12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165" fontId="1" fillId="7" borderId="0" xfId="0" applyNumberFormat="1" applyFont="1" applyFill="1" applyAlignment="1">
      <alignment horizontal="center"/>
    </xf>
    <xf numFmtId="165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 horizontal="right"/>
    </xf>
    <xf numFmtId="2" fontId="1" fillId="7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7" borderId="11" xfId="0" applyFont="1" applyFill="1" applyBorder="1" applyAlignment="1">
      <alignment horizontal="right"/>
    </xf>
    <xf numFmtId="165" fontId="5" fillId="7" borderId="16" xfId="0" applyNumberFormat="1" applyFont="1" applyFill="1" applyBorder="1" applyAlignment="1">
      <alignment horizontal="center"/>
    </xf>
    <xf numFmtId="43" fontId="4" fillId="7" borderId="11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center"/>
    </xf>
    <xf numFmtId="43" fontId="14" fillId="2" borderId="11" xfId="0" applyNumberFormat="1" applyFont="1" applyFill="1" applyBorder="1" applyAlignment="1">
      <alignment horizontal="center"/>
    </xf>
    <xf numFmtId="166" fontId="0" fillId="2" borderId="13" xfId="19" applyNumberFormat="1" applyFont="1" applyFill="1" applyBorder="1" applyAlignment="1">
      <alignment/>
    </xf>
    <xf numFmtId="166" fontId="0" fillId="2" borderId="14" xfId="19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Continuous"/>
    </xf>
    <xf numFmtId="0" fontId="12" fillId="2" borderId="14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3" fontId="0" fillId="2" borderId="0" xfId="0" applyNumberFormat="1" applyFill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8" fontId="0" fillId="2" borderId="15" xfId="15" applyNumberFormat="1" applyFont="1" applyFill="1" applyBorder="1" applyAlignment="1">
      <alignment/>
    </xf>
    <xf numFmtId="168" fontId="0" fillId="2" borderId="3" xfId="15" applyNumberFormat="1" applyFont="1" applyFill="1" applyBorder="1" applyAlignment="1">
      <alignment/>
    </xf>
    <xf numFmtId="168" fontId="0" fillId="2" borderId="16" xfId="15" applyNumberFormat="1" applyFont="1" applyFill="1" applyBorder="1" applyAlignment="1">
      <alignment/>
    </xf>
    <xf numFmtId="168" fontId="0" fillId="2" borderId="10" xfId="15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0" fillId="2" borderId="5" xfId="19" applyNumberFormat="1" applyFont="1" applyFill="1" applyBorder="1" applyAlignment="1">
      <alignment wrapText="1"/>
    </xf>
    <xf numFmtId="166" fontId="0" fillId="2" borderId="6" xfId="19" applyNumberFormat="1" applyFont="1" applyFill="1" applyBorder="1" applyAlignment="1">
      <alignment wrapText="1"/>
    </xf>
    <xf numFmtId="166" fontId="0" fillId="2" borderId="2" xfId="19" applyNumberFormat="1" applyFont="1" applyFill="1" applyBorder="1" applyAlignment="1">
      <alignment wrapText="1"/>
    </xf>
    <xf numFmtId="166" fontId="0" fillId="2" borderId="3" xfId="19" applyNumberFormat="1" applyFont="1" applyFill="1" applyBorder="1" applyAlignment="1">
      <alignment wrapText="1"/>
    </xf>
    <xf numFmtId="167" fontId="0" fillId="2" borderId="9" xfId="15" applyNumberFormat="1" applyFont="1" applyFill="1" applyBorder="1" applyAlignment="1">
      <alignment wrapText="1"/>
    </xf>
    <xf numFmtId="167" fontId="0" fillId="2" borderId="10" xfId="15" applyNumberFormat="1" applyFont="1" applyFill="1" applyBorder="1" applyAlignment="1">
      <alignment wrapText="1"/>
    </xf>
    <xf numFmtId="168" fontId="0" fillId="2" borderId="9" xfId="15" applyNumberFormat="1" applyFont="1" applyFill="1" applyBorder="1" applyAlignment="1">
      <alignment wrapText="1"/>
    </xf>
    <xf numFmtId="168" fontId="0" fillId="2" borderId="10" xfId="15" applyNumberFormat="1" applyFont="1" applyFill="1" applyBorder="1" applyAlignment="1">
      <alignment wrapText="1"/>
    </xf>
    <xf numFmtId="166" fontId="0" fillId="2" borderId="9" xfId="19" applyNumberFormat="1" applyFont="1" applyFill="1" applyBorder="1" applyAlignment="1">
      <alignment wrapText="1"/>
    </xf>
    <xf numFmtId="166" fontId="0" fillId="2" borderId="10" xfId="19" applyNumberFormat="1" applyFont="1" applyFill="1" applyBorder="1" applyAlignment="1">
      <alignment wrapText="1"/>
    </xf>
    <xf numFmtId="166" fontId="0" fillId="2" borderId="0" xfId="19" applyNumberFormat="1" applyFont="1" applyFill="1" applyBorder="1" applyAlignment="1">
      <alignment horizontal="center"/>
    </xf>
    <xf numFmtId="166" fontId="0" fillId="2" borderId="6" xfId="19" applyNumberFormat="1" applyFont="1" applyFill="1" applyBorder="1" applyAlignment="1">
      <alignment/>
    </xf>
    <xf numFmtId="43" fontId="0" fillId="2" borderId="0" xfId="15" applyFont="1" applyFill="1" applyBorder="1" applyAlignment="1">
      <alignment wrapText="1"/>
    </xf>
    <xf numFmtId="8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5" fillId="2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6" fontId="0" fillId="0" borderId="0" xfId="19" applyNumberFormat="1" applyFont="1" applyFill="1" applyBorder="1" applyAlignment="1">
      <alignment/>
    </xf>
    <xf numFmtId="0" fontId="1" fillId="5" borderId="17" xfId="0" applyFont="1" applyFill="1" applyBorder="1" applyAlignment="1">
      <alignment/>
    </xf>
    <xf numFmtId="43" fontId="6" fillId="5" borderId="5" xfId="15" applyFont="1" applyFill="1" applyBorder="1" applyAlignment="1">
      <alignment wrapText="1"/>
    </xf>
    <xf numFmtId="168" fontId="6" fillId="5" borderId="5" xfId="15" applyNumberFormat="1" applyFont="1" applyFill="1" applyBorder="1" applyAlignment="1">
      <alignment wrapText="1"/>
    </xf>
    <xf numFmtId="43" fontId="5" fillId="4" borderId="15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43" fontId="4" fillId="0" borderId="20" xfId="0" applyNumberFormat="1" applyFont="1" applyFill="1" applyBorder="1" applyAlignment="1">
      <alignment horizontal="center"/>
    </xf>
    <xf numFmtId="43" fontId="4" fillId="7" borderId="20" xfId="0" applyNumberFormat="1" applyFont="1" applyFill="1" applyBorder="1" applyAlignment="1">
      <alignment horizontal="center"/>
    </xf>
    <xf numFmtId="43" fontId="14" fillId="0" borderId="20" xfId="0" applyNumberFormat="1" applyFont="1" applyFill="1" applyBorder="1" applyAlignment="1">
      <alignment horizontal="center"/>
    </xf>
    <xf numFmtId="43" fontId="4" fillId="2" borderId="20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/>
    </xf>
    <xf numFmtId="166" fontId="0" fillId="5" borderId="2" xfId="19" applyNumberFormat="1" applyFont="1" applyFill="1" applyBorder="1" applyAlignment="1">
      <alignment wrapText="1"/>
    </xf>
    <xf numFmtId="166" fontId="5" fillId="5" borderId="2" xfId="19" applyNumberFormat="1" applyFont="1" applyFill="1" applyBorder="1" applyAlignment="1">
      <alignment wrapText="1"/>
    </xf>
    <xf numFmtId="166" fontId="0" fillId="5" borderId="3" xfId="19" applyNumberFormat="1" applyFont="1" applyFill="1" applyBorder="1" applyAlignment="1">
      <alignment wrapText="1"/>
    </xf>
    <xf numFmtId="0" fontId="0" fillId="5" borderId="17" xfId="0" applyFont="1" applyFill="1" applyBorder="1" applyAlignment="1">
      <alignment/>
    </xf>
    <xf numFmtId="166" fontId="0" fillId="5" borderId="5" xfId="19" applyNumberFormat="1" applyFont="1" applyFill="1" applyBorder="1" applyAlignment="1">
      <alignment wrapText="1"/>
    </xf>
    <xf numFmtId="166" fontId="5" fillId="5" borderId="5" xfId="19" applyNumberFormat="1" applyFont="1" applyFill="1" applyBorder="1" applyAlignment="1">
      <alignment wrapText="1"/>
    </xf>
    <xf numFmtId="166" fontId="0" fillId="5" borderId="6" xfId="19" applyNumberFormat="1" applyFont="1" applyFill="1" applyBorder="1" applyAlignment="1">
      <alignment wrapText="1"/>
    </xf>
    <xf numFmtId="0" fontId="0" fillId="8" borderId="1" xfId="0" applyFont="1" applyFill="1" applyBorder="1" applyAlignment="1">
      <alignment/>
    </xf>
    <xf numFmtId="0" fontId="0" fillId="8" borderId="15" xfId="0" applyFont="1" applyFill="1" applyBorder="1" applyAlignment="1">
      <alignment horizontal="center"/>
    </xf>
    <xf numFmtId="166" fontId="5" fillId="8" borderId="15" xfId="19" applyNumberFormat="1" applyFont="1" applyFill="1" applyBorder="1" applyAlignment="1">
      <alignment wrapText="1"/>
    </xf>
    <xf numFmtId="166" fontId="0" fillId="8" borderId="15" xfId="19" applyNumberFormat="1" applyFont="1" applyFill="1" applyBorder="1" applyAlignment="1">
      <alignment wrapText="1"/>
    </xf>
    <xf numFmtId="0" fontId="0" fillId="8" borderId="4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43" fontId="5" fillId="8" borderId="0" xfId="15" applyFont="1" applyFill="1" applyBorder="1" applyAlignment="1">
      <alignment wrapText="1"/>
    </xf>
    <xf numFmtId="167" fontId="5" fillId="8" borderId="0" xfId="15" applyNumberFormat="1" applyFont="1" applyFill="1" applyBorder="1" applyAlignment="1">
      <alignment wrapText="1"/>
    </xf>
    <xf numFmtId="167" fontId="0" fillId="8" borderId="0" xfId="15" applyNumberFormat="1" applyFont="1" applyFill="1" applyBorder="1" applyAlignment="1">
      <alignment wrapText="1"/>
    </xf>
    <xf numFmtId="0" fontId="0" fillId="8" borderId="11" xfId="0" applyFont="1" applyFill="1" applyBorder="1" applyAlignment="1">
      <alignment/>
    </xf>
    <xf numFmtId="0" fontId="0" fillId="8" borderId="16" xfId="0" applyFont="1" applyFill="1" applyBorder="1" applyAlignment="1">
      <alignment horizontal="center"/>
    </xf>
    <xf numFmtId="166" fontId="5" fillId="8" borderId="16" xfId="19" applyNumberFormat="1" applyFont="1" applyFill="1" applyBorder="1" applyAlignment="1">
      <alignment wrapText="1"/>
    </xf>
    <xf numFmtId="166" fontId="0" fillId="8" borderId="16" xfId="19" applyNumberFormat="1" applyFont="1" applyFill="1" applyBorder="1" applyAlignment="1">
      <alignment wrapText="1"/>
    </xf>
    <xf numFmtId="166" fontId="0" fillId="8" borderId="10" xfId="19" applyNumberFormat="1" applyFont="1" applyFill="1" applyBorder="1" applyAlignment="1">
      <alignment wrapText="1"/>
    </xf>
    <xf numFmtId="166" fontId="0" fillId="9" borderId="15" xfId="19" applyNumberFormat="1" applyFont="1" applyFill="1" applyBorder="1" applyAlignment="1">
      <alignment wrapText="1"/>
    </xf>
    <xf numFmtId="166" fontId="5" fillId="9" borderId="15" xfId="19" applyNumberFormat="1" applyFont="1" applyFill="1" applyBorder="1" applyAlignment="1">
      <alignment wrapText="1"/>
    </xf>
    <xf numFmtId="166" fontId="0" fillId="9" borderId="0" xfId="19" applyNumberFormat="1" applyFont="1" applyFill="1" applyBorder="1" applyAlignment="1">
      <alignment wrapText="1"/>
    </xf>
    <xf numFmtId="166" fontId="5" fillId="9" borderId="0" xfId="19" applyNumberFormat="1" applyFont="1" applyFill="1" applyBorder="1" applyAlignment="1">
      <alignment wrapText="1"/>
    </xf>
    <xf numFmtId="166" fontId="0" fillId="9" borderId="6" xfId="19" applyNumberFormat="1" applyFont="1" applyFill="1" applyBorder="1" applyAlignment="1">
      <alignment wrapText="1"/>
    </xf>
    <xf numFmtId="0" fontId="0" fillId="9" borderId="16" xfId="0" applyFont="1" applyFill="1" applyBorder="1" applyAlignment="1">
      <alignment horizontal="center"/>
    </xf>
    <xf numFmtId="166" fontId="5" fillId="9" borderId="16" xfId="19" applyNumberFormat="1" applyFont="1" applyFill="1" applyBorder="1" applyAlignment="1">
      <alignment horizontal="center"/>
    </xf>
    <xf numFmtId="166" fontId="0" fillId="9" borderId="16" xfId="19" applyNumberFormat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6" xfId="0" applyFont="1" applyFill="1" applyBorder="1" applyAlignment="1">
      <alignment horizontal="right"/>
    </xf>
    <xf numFmtId="166" fontId="5" fillId="10" borderId="16" xfId="19" applyNumberFormat="1" applyFont="1" applyFill="1" applyBorder="1" applyAlignment="1">
      <alignment/>
    </xf>
    <xf numFmtId="166" fontId="0" fillId="10" borderId="16" xfId="19" applyNumberFormat="1" applyFont="1" applyFill="1" applyBorder="1" applyAlignment="1">
      <alignment/>
    </xf>
    <xf numFmtId="166" fontId="0" fillId="10" borderId="10" xfId="19" applyNumberFormat="1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4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7" borderId="4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4" fillId="7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4" fillId="6" borderId="19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1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7" fillId="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4" fillId="6" borderId="19" xfId="0" applyNumberFormat="1" applyFont="1" applyFill="1" applyBorder="1" applyAlignment="1">
      <alignment horizontal="center"/>
    </xf>
    <xf numFmtId="165" fontId="4" fillId="6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8" borderId="20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43" fontId="4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center"/>
    </xf>
    <xf numFmtId="166" fontId="0" fillId="5" borderId="15" xfId="19" applyNumberFormat="1" applyFont="1" applyFill="1" applyBorder="1" applyAlignment="1">
      <alignment wrapText="1"/>
    </xf>
    <xf numFmtId="166" fontId="0" fillId="5" borderId="0" xfId="19" applyNumberFormat="1" applyFont="1" applyFill="1" applyBorder="1" applyAlignment="1">
      <alignment wrapText="1"/>
    </xf>
    <xf numFmtId="168" fontId="1" fillId="5" borderId="0" xfId="15" applyNumberFormat="1" applyFont="1" applyFill="1" applyBorder="1" applyAlignment="1">
      <alignment wrapText="1"/>
    </xf>
    <xf numFmtId="166" fontId="1" fillId="5" borderId="18" xfId="19" applyNumberFormat="1" applyFont="1" applyFill="1" applyBorder="1" applyAlignment="1">
      <alignment wrapText="1"/>
    </xf>
    <xf numFmtId="166" fontId="0" fillId="5" borderId="19" xfId="19" applyNumberFormat="1" applyFont="1" applyFill="1" applyBorder="1" applyAlignment="1">
      <alignment wrapText="1"/>
    </xf>
    <xf numFmtId="166" fontId="0" fillId="8" borderId="18" xfId="19" applyNumberFormat="1" applyFont="1" applyFill="1" applyBorder="1" applyAlignment="1">
      <alignment wrapText="1"/>
    </xf>
    <xf numFmtId="167" fontId="0" fillId="8" borderId="19" xfId="15" applyNumberFormat="1" applyFont="1" applyFill="1" applyBorder="1" applyAlignment="1">
      <alignment wrapText="1"/>
    </xf>
    <xf numFmtId="166" fontId="0" fillId="8" borderId="20" xfId="19" applyNumberFormat="1" applyFont="1" applyFill="1" applyBorder="1" applyAlignment="1">
      <alignment wrapText="1"/>
    </xf>
    <xf numFmtId="168" fontId="1" fillId="5" borderId="19" xfId="15" applyNumberFormat="1" applyFont="1" applyFill="1" applyBorder="1" applyAlignment="1">
      <alignment wrapText="1"/>
    </xf>
    <xf numFmtId="166" fontId="0" fillId="9" borderId="18" xfId="19" applyNumberFormat="1" applyFont="1" applyFill="1" applyBorder="1" applyAlignment="1">
      <alignment wrapText="1"/>
    </xf>
    <xf numFmtId="166" fontId="0" fillId="9" borderId="19" xfId="19" applyNumberFormat="1" applyFont="1" applyFill="1" applyBorder="1" applyAlignment="1">
      <alignment wrapText="1"/>
    </xf>
    <xf numFmtId="166" fontId="0" fillId="9" borderId="20" xfId="19" applyNumberFormat="1" applyFont="1" applyFill="1" applyBorder="1" applyAlignment="1">
      <alignment/>
    </xf>
    <xf numFmtId="166" fontId="0" fillId="10" borderId="20" xfId="19" applyNumberFormat="1" applyFont="1" applyFill="1" applyBorder="1" applyAlignment="1">
      <alignment/>
    </xf>
    <xf numFmtId="166" fontId="0" fillId="5" borderId="18" xfId="19" applyNumberFormat="1" applyFont="1" applyFill="1" applyBorder="1" applyAlignment="1">
      <alignment wrapText="1"/>
    </xf>
    <xf numFmtId="166" fontId="0" fillId="8" borderId="11" xfId="19" applyNumberFormat="1" applyFont="1" applyFill="1" applyBorder="1" applyAlignment="1">
      <alignment wrapText="1"/>
    </xf>
    <xf numFmtId="166" fontId="1" fillId="5" borderId="1" xfId="19" applyNumberFormat="1" applyFont="1" applyFill="1" applyBorder="1" applyAlignment="1">
      <alignment wrapText="1"/>
    </xf>
    <xf numFmtId="166" fontId="0" fillId="5" borderId="4" xfId="19" applyNumberFormat="1" applyFont="1" applyFill="1" applyBorder="1" applyAlignment="1">
      <alignment wrapText="1"/>
    </xf>
    <xf numFmtId="166" fontId="0" fillId="9" borderId="4" xfId="19" applyNumberFormat="1" applyFont="1" applyFill="1" applyBorder="1" applyAlignment="1">
      <alignment wrapText="1"/>
    </xf>
    <xf numFmtId="166" fontId="0" fillId="10" borderId="11" xfId="19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 horizontal="center"/>
    </xf>
    <xf numFmtId="166" fontId="0" fillId="9" borderId="19" xfId="19" applyNumberFormat="1" applyFont="1" applyFill="1" applyBorder="1" applyAlignment="1">
      <alignment/>
    </xf>
    <xf numFmtId="166" fontId="0" fillId="8" borderId="19" xfId="19" applyNumberFormat="1" applyFont="1" applyFill="1" applyBorder="1" applyAlignment="1">
      <alignment wrapText="1"/>
    </xf>
    <xf numFmtId="2" fontId="18" fillId="0" borderId="22" xfId="0" applyNumberFormat="1" applyFont="1" applyFill="1" applyBorder="1" applyAlignment="1">
      <alignment horizontal="center"/>
    </xf>
    <xf numFmtId="166" fontId="18" fillId="8" borderId="22" xfId="19" applyNumberFormat="1" applyFont="1" applyFill="1" applyBorder="1" applyAlignment="1">
      <alignment wrapText="1"/>
    </xf>
    <xf numFmtId="43" fontId="19" fillId="11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6" fontId="0" fillId="0" borderId="0" xfId="19" applyNumberFormat="1" applyFill="1" applyBorder="1" applyAlignment="1">
      <alignment/>
    </xf>
    <xf numFmtId="166" fontId="5" fillId="0" borderId="0" xfId="19" applyNumberFormat="1" applyFont="1" applyFill="1" applyBorder="1" applyAlignment="1">
      <alignment/>
    </xf>
    <xf numFmtId="166" fontId="18" fillId="0" borderId="0" xfId="19" applyNumberFormat="1" applyFont="1" applyFill="1" applyBorder="1" applyAlignment="1">
      <alignment/>
    </xf>
    <xf numFmtId="166" fontId="18" fillId="3" borderId="22" xfId="19" applyNumberFormat="1" applyFont="1" applyFill="1" applyBorder="1" applyAlignment="1">
      <alignment/>
    </xf>
    <xf numFmtId="166" fontId="18" fillId="12" borderId="22" xfId="19" applyNumberFormat="1" applyFont="1" applyFill="1" applyBorder="1" applyAlignment="1">
      <alignment wrapText="1"/>
    </xf>
    <xf numFmtId="166" fontId="18" fillId="13" borderId="22" xfId="19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166" fontId="0" fillId="2" borderId="0" xfId="19" applyNumberFormat="1" applyFont="1" applyFill="1" applyBorder="1" applyAlignment="1">
      <alignment/>
    </xf>
    <xf numFmtId="166" fontId="0" fillId="9" borderId="11" xfId="19" applyNumberFormat="1" applyFont="1" applyFill="1" applyBorder="1" applyAlignment="1">
      <alignment/>
    </xf>
    <xf numFmtId="166" fontId="0" fillId="9" borderId="0" xfId="19" applyNumberFormat="1" applyFont="1" applyFill="1" applyBorder="1" applyAlignment="1">
      <alignment/>
    </xf>
    <xf numFmtId="166" fontId="0" fillId="9" borderId="10" xfId="19" applyNumberFormat="1" applyFont="1" applyFill="1" applyBorder="1" applyAlignment="1">
      <alignment/>
    </xf>
    <xf numFmtId="1" fontId="4" fillId="0" borderId="15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1" fillId="14" borderId="0" xfId="0" applyFont="1" applyFill="1" applyAlignment="1">
      <alignment/>
    </xf>
    <xf numFmtId="0" fontId="11" fillId="14" borderId="0" xfId="0" applyFont="1" applyFill="1" applyAlignment="1">
      <alignment horizontal="right"/>
    </xf>
    <xf numFmtId="0" fontId="11" fillId="14" borderId="0" xfId="0" applyFont="1" applyFill="1" applyAlignment="1">
      <alignment horizontal="center"/>
    </xf>
    <xf numFmtId="0" fontId="12" fillId="14" borderId="12" xfId="0" applyFont="1" applyFill="1" applyBorder="1" applyAlignment="1">
      <alignment horizontal="left"/>
    </xf>
    <xf numFmtId="0" fontId="11" fillId="14" borderId="0" xfId="0" applyFont="1" applyFill="1" applyAlignment="1">
      <alignment horizontal="centerContinuous"/>
    </xf>
    <xf numFmtId="0" fontId="2" fillId="14" borderId="0" xfId="0" applyFont="1" applyFill="1" applyAlignment="1">
      <alignment horizontal="centerContinuous"/>
    </xf>
    <xf numFmtId="0" fontId="12" fillId="14" borderId="13" xfId="0" applyFont="1" applyFill="1" applyBorder="1" applyAlignment="1">
      <alignment horizontal="centerContinuous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0" fontId="0" fillId="14" borderId="0" xfId="0" applyFill="1" applyAlignment="1">
      <alignment horizontal="center"/>
    </xf>
    <xf numFmtId="0" fontId="0" fillId="14" borderId="14" xfId="0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14" borderId="0" xfId="0" applyFill="1" applyBorder="1" applyAlignment="1">
      <alignment horizontal="center"/>
    </xf>
    <xf numFmtId="0" fontId="4" fillId="14" borderId="0" xfId="0" applyFont="1" applyFill="1" applyAlignment="1">
      <alignment horizontal="right"/>
    </xf>
    <xf numFmtId="1" fontId="5" fillId="14" borderId="0" xfId="0" applyNumberFormat="1" applyFont="1" applyFill="1" applyAlignment="1">
      <alignment horizontal="center"/>
    </xf>
    <xf numFmtId="1" fontId="4" fillId="14" borderId="1" xfId="0" applyNumberFormat="1" applyFont="1" applyFill="1" applyBorder="1" applyAlignment="1">
      <alignment horizontal="center"/>
    </xf>
    <xf numFmtId="1" fontId="4" fillId="14" borderId="15" xfId="0" applyNumberFormat="1" applyFont="1" applyFill="1" applyBorder="1" applyAlignment="1">
      <alignment horizontal="center"/>
    </xf>
    <xf numFmtId="0" fontId="4" fillId="14" borderId="3" xfId="0" applyFont="1" applyFill="1" applyBorder="1" applyAlignment="1">
      <alignment horizontal="right"/>
    </xf>
    <xf numFmtId="1" fontId="4" fillId="14" borderId="4" xfId="0" applyNumberFormat="1" applyFont="1" applyFill="1" applyBorder="1" applyAlignment="1">
      <alignment horizontal="center"/>
    </xf>
    <xf numFmtId="1" fontId="4" fillId="14" borderId="0" xfId="0" applyNumberFormat="1" applyFont="1" applyFill="1" applyBorder="1" applyAlignment="1">
      <alignment horizontal="center"/>
    </xf>
    <xf numFmtId="0" fontId="4" fillId="14" borderId="6" xfId="0" applyFont="1" applyFill="1" applyBorder="1" applyAlignment="1">
      <alignment horizontal="right"/>
    </xf>
    <xf numFmtId="0" fontId="4" fillId="14" borderId="12" xfId="0" applyFont="1" applyFill="1" applyBorder="1" applyAlignment="1">
      <alignment horizontal="right"/>
    </xf>
    <xf numFmtId="1" fontId="5" fillId="14" borderId="13" xfId="0" applyNumberFormat="1" applyFont="1" applyFill="1" applyBorder="1" applyAlignment="1">
      <alignment horizontal="center"/>
    </xf>
    <xf numFmtId="1" fontId="4" fillId="14" borderId="13" xfId="0" applyNumberFormat="1" applyFont="1" applyFill="1" applyBorder="1" applyAlignment="1">
      <alignment horizontal="center"/>
    </xf>
    <xf numFmtId="0" fontId="4" fillId="14" borderId="14" xfId="0" applyFont="1" applyFill="1" applyBorder="1" applyAlignment="1">
      <alignment horizontal="right"/>
    </xf>
    <xf numFmtId="0" fontId="5" fillId="14" borderId="0" xfId="0" applyFont="1" applyFill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/>
    </xf>
    <xf numFmtId="2" fontId="1" fillId="14" borderId="0" xfId="0" applyNumberFormat="1" applyFont="1" applyFill="1" applyAlignment="1">
      <alignment horizontal="center"/>
    </xf>
    <xf numFmtId="43" fontId="5" fillId="14" borderId="0" xfId="0" applyNumberFormat="1" applyFont="1" applyFill="1" applyAlignment="1">
      <alignment horizontal="center"/>
    </xf>
    <xf numFmtId="43" fontId="4" fillId="14" borderId="4" xfId="0" applyNumberFormat="1" applyFont="1" applyFill="1" applyBorder="1" applyAlignment="1">
      <alignment horizontal="center"/>
    </xf>
    <xf numFmtId="43" fontId="0" fillId="14" borderId="0" xfId="0" applyNumberFormat="1" applyFill="1" applyAlignment="1">
      <alignment/>
    </xf>
    <xf numFmtId="0" fontId="8" fillId="14" borderId="0" xfId="0" applyFont="1" applyFill="1" applyBorder="1" applyAlignment="1">
      <alignment horizontal="right"/>
    </xf>
    <xf numFmtId="166" fontId="0" fillId="14" borderId="0" xfId="19" applyNumberFormat="1" applyFill="1" applyAlignment="1">
      <alignment/>
    </xf>
    <xf numFmtId="166" fontId="0" fillId="14" borderId="0" xfId="0" applyNumberFormat="1" applyFill="1" applyAlignment="1">
      <alignment/>
    </xf>
    <xf numFmtId="0" fontId="4" fillId="14" borderId="1" xfId="0" applyFont="1" applyFill="1" applyBorder="1" applyAlignment="1">
      <alignment horizontal="right"/>
    </xf>
    <xf numFmtId="165" fontId="5" fillId="14" borderId="15" xfId="0" applyNumberFormat="1" applyFont="1" applyFill="1" applyBorder="1" applyAlignment="1">
      <alignment horizontal="center"/>
    </xf>
    <xf numFmtId="43" fontId="4" fillId="14" borderId="11" xfId="0" applyNumberFormat="1" applyFont="1" applyFill="1" applyBorder="1" applyAlignment="1">
      <alignment horizontal="center"/>
    </xf>
    <xf numFmtId="0" fontId="4" fillId="14" borderId="11" xfId="0" applyFont="1" applyFill="1" applyBorder="1" applyAlignment="1">
      <alignment horizontal="right"/>
    </xf>
    <xf numFmtId="165" fontId="5" fillId="14" borderId="16" xfId="0" applyNumberFormat="1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/>
    </xf>
    <xf numFmtId="165" fontId="5" fillId="14" borderId="13" xfId="0" applyNumberFormat="1" applyFont="1" applyFill="1" applyBorder="1" applyAlignment="1">
      <alignment horizontal="center"/>
    </xf>
    <xf numFmtId="0" fontId="4" fillId="14" borderId="4" xfId="0" applyFont="1" applyFill="1" applyBorder="1" applyAlignment="1">
      <alignment horizontal="right"/>
    </xf>
    <xf numFmtId="165" fontId="5" fillId="14" borderId="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right"/>
    </xf>
    <xf numFmtId="164" fontId="1" fillId="14" borderId="0" xfId="0" applyNumberFormat="1" applyFont="1" applyFill="1" applyAlignment="1">
      <alignment horizontal="center"/>
    </xf>
    <xf numFmtId="165" fontId="5" fillId="14" borderId="0" xfId="0" applyNumberFormat="1" applyFont="1" applyFill="1" applyAlignment="1">
      <alignment horizontal="center"/>
    </xf>
    <xf numFmtId="2" fontId="4" fillId="14" borderId="4" xfId="0" applyNumberFormat="1" applyFont="1" applyFill="1" applyBorder="1" applyAlignment="1">
      <alignment horizontal="center"/>
    </xf>
    <xf numFmtId="2" fontId="4" fillId="14" borderId="0" xfId="0" applyNumberFormat="1" applyFont="1" applyFill="1" applyBorder="1" applyAlignment="1">
      <alignment horizontal="center"/>
    </xf>
    <xf numFmtId="165" fontId="4" fillId="14" borderId="4" xfId="0" applyNumberFormat="1" applyFont="1" applyFill="1" applyBorder="1" applyAlignment="1">
      <alignment horizontal="center"/>
    </xf>
    <xf numFmtId="165" fontId="4" fillId="14" borderId="0" xfId="0" applyNumberFormat="1" applyFont="1" applyFill="1" applyBorder="1" applyAlignment="1">
      <alignment horizontal="center"/>
    </xf>
    <xf numFmtId="165" fontId="4" fillId="14" borderId="1" xfId="0" applyNumberFormat="1" applyFont="1" applyFill="1" applyBorder="1" applyAlignment="1">
      <alignment horizontal="center"/>
    </xf>
    <xf numFmtId="165" fontId="4" fillId="14" borderId="15" xfId="0" applyNumberFormat="1" applyFont="1" applyFill="1" applyBorder="1" applyAlignment="1">
      <alignment horizontal="center"/>
    </xf>
    <xf numFmtId="165" fontId="4" fillId="14" borderId="11" xfId="0" applyNumberFormat="1" applyFont="1" applyFill="1" applyBorder="1" applyAlignment="1">
      <alignment horizontal="center"/>
    </xf>
    <xf numFmtId="165" fontId="4" fillId="14" borderId="16" xfId="0" applyNumberFormat="1" applyFont="1" applyFill="1" applyBorder="1" applyAlignment="1">
      <alignment horizontal="center"/>
    </xf>
    <xf numFmtId="1" fontId="4" fillId="14" borderId="16" xfId="0" applyNumberFormat="1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8" fillId="14" borderId="12" xfId="0" applyFont="1" applyFill="1" applyBorder="1" applyAlignment="1">
      <alignment horizontal="right"/>
    </xf>
    <xf numFmtId="165" fontId="0" fillId="14" borderId="0" xfId="0" applyNumberFormat="1" applyFont="1" applyFill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5" xfId="0" applyFont="1" applyFill="1" applyBorder="1" applyAlignment="1">
      <alignment horizontal="right"/>
    </xf>
    <xf numFmtId="168" fontId="0" fillId="14" borderId="15" xfId="15" applyNumberFormat="1" applyFont="1" applyFill="1" applyBorder="1" applyAlignment="1">
      <alignment/>
    </xf>
    <xf numFmtId="0" fontId="0" fillId="14" borderId="16" xfId="0" applyFill="1" applyBorder="1" applyAlignment="1">
      <alignment horizontal="center"/>
    </xf>
    <xf numFmtId="0" fontId="0" fillId="14" borderId="16" xfId="0" applyFont="1" applyFill="1" applyBorder="1" applyAlignment="1">
      <alignment horizontal="right"/>
    </xf>
    <xf numFmtId="168" fontId="5" fillId="14" borderId="16" xfId="15" applyNumberFormat="1" applyFont="1" applyFill="1" applyBorder="1" applyAlignment="1">
      <alignment/>
    </xf>
    <xf numFmtId="168" fontId="0" fillId="14" borderId="16" xfId="15" applyNumberFormat="1" applyFont="1" applyFill="1" applyBorder="1" applyAlignment="1">
      <alignment/>
    </xf>
    <xf numFmtId="0" fontId="0" fillId="14" borderId="5" xfId="0" applyFont="1" applyFill="1" applyBorder="1" applyAlignment="1">
      <alignment/>
    </xf>
    <xf numFmtId="0" fontId="0" fillId="14" borderId="5" xfId="0" applyFont="1" applyFill="1" applyBorder="1" applyAlignment="1">
      <alignment wrapText="1"/>
    </xf>
    <xf numFmtId="0" fontId="5" fillId="14" borderId="5" xfId="0" applyFont="1" applyFill="1" applyBorder="1" applyAlignment="1">
      <alignment wrapText="1"/>
    </xf>
    <xf numFmtId="0" fontId="6" fillId="14" borderId="5" xfId="0" applyFont="1" applyFill="1" applyBorder="1" applyAlignment="1">
      <alignment wrapText="1"/>
    </xf>
    <xf numFmtId="0" fontId="4" fillId="14" borderId="6" xfId="0" applyFont="1" applyFill="1" applyBorder="1" applyAlignment="1">
      <alignment wrapText="1"/>
    </xf>
    <xf numFmtId="166" fontId="0" fillId="14" borderId="5" xfId="19" applyNumberFormat="1" applyFont="1" applyFill="1" applyBorder="1" applyAlignment="1">
      <alignment wrapText="1"/>
    </xf>
    <xf numFmtId="166" fontId="5" fillId="14" borderId="5" xfId="19" applyNumberFormat="1" applyFont="1" applyFill="1" applyBorder="1" applyAlignment="1">
      <alignment wrapText="1"/>
    </xf>
    <xf numFmtId="166" fontId="1" fillId="14" borderId="6" xfId="19" applyNumberFormat="1" applyFont="1" applyFill="1" applyBorder="1" applyAlignment="1">
      <alignment wrapText="1"/>
    </xf>
    <xf numFmtId="166" fontId="0" fillId="14" borderId="6" xfId="19" applyNumberFormat="1" applyFont="1" applyFill="1" applyBorder="1" applyAlignment="1">
      <alignment wrapText="1"/>
    </xf>
    <xf numFmtId="0" fontId="0" fillId="14" borderId="7" xfId="0" applyFont="1" applyFill="1" applyBorder="1" applyAlignment="1">
      <alignment/>
    </xf>
    <xf numFmtId="0" fontId="0" fillId="14" borderId="0" xfId="0" applyFont="1" applyFill="1" applyBorder="1" applyAlignment="1">
      <alignment horizontal="center"/>
    </xf>
    <xf numFmtId="166" fontId="5" fillId="14" borderId="2" xfId="19" applyNumberFormat="1" applyFont="1" applyFill="1" applyBorder="1" applyAlignment="1">
      <alignment wrapText="1"/>
    </xf>
    <xf numFmtId="166" fontId="0" fillId="14" borderId="2" xfId="19" applyNumberFormat="1" applyFont="1" applyFill="1" applyBorder="1" applyAlignment="1">
      <alignment wrapText="1"/>
    </xf>
    <xf numFmtId="166" fontId="0" fillId="14" borderId="3" xfId="19" applyNumberFormat="1" applyFont="1" applyFill="1" applyBorder="1" applyAlignment="1">
      <alignment wrapText="1"/>
    </xf>
    <xf numFmtId="0" fontId="0" fillId="14" borderId="8" xfId="0" applyFont="1" applyFill="1" applyBorder="1" applyAlignment="1">
      <alignment/>
    </xf>
    <xf numFmtId="43" fontId="5" fillId="14" borderId="9" xfId="15" applyFont="1" applyFill="1" applyBorder="1" applyAlignment="1">
      <alignment wrapText="1"/>
    </xf>
    <xf numFmtId="167" fontId="5" fillId="14" borderId="9" xfId="15" applyNumberFormat="1" applyFont="1" applyFill="1" applyBorder="1" applyAlignment="1">
      <alignment wrapText="1"/>
    </xf>
    <xf numFmtId="167" fontId="0" fillId="14" borderId="9" xfId="15" applyNumberFormat="1" applyFont="1" applyFill="1" applyBorder="1" applyAlignment="1">
      <alignment wrapText="1"/>
    </xf>
    <xf numFmtId="167" fontId="0" fillId="14" borderId="10" xfId="15" applyNumberFormat="1" applyFont="1" applyFill="1" applyBorder="1" applyAlignment="1">
      <alignment wrapText="1"/>
    </xf>
    <xf numFmtId="168" fontId="0" fillId="14" borderId="0" xfId="0" applyNumberFormat="1" applyFill="1" applyAlignment="1">
      <alignment/>
    </xf>
    <xf numFmtId="168" fontId="0" fillId="14" borderId="0" xfId="0" applyNumberFormat="1" applyFill="1" applyAlignment="1">
      <alignment horizontal="right"/>
    </xf>
    <xf numFmtId="168" fontId="0" fillId="14" borderId="0" xfId="0" applyNumberFormat="1" applyFill="1" applyAlignment="1">
      <alignment horizontal="center"/>
    </xf>
    <xf numFmtId="168" fontId="1" fillId="14" borderId="8" xfId="0" applyNumberFormat="1" applyFont="1" applyFill="1" applyBorder="1" applyAlignment="1">
      <alignment/>
    </xf>
    <xf numFmtId="168" fontId="1" fillId="14" borderId="0" xfId="0" applyNumberFormat="1" applyFont="1" applyFill="1" applyBorder="1" applyAlignment="1">
      <alignment horizontal="center"/>
    </xf>
    <xf numFmtId="168" fontId="6" fillId="14" borderId="9" xfId="15" applyNumberFormat="1" applyFont="1" applyFill="1" applyBorder="1" applyAlignment="1">
      <alignment wrapText="1"/>
    </xf>
    <xf numFmtId="168" fontId="1" fillId="14" borderId="9" xfId="15" applyNumberFormat="1" applyFont="1" applyFill="1" applyBorder="1" applyAlignment="1">
      <alignment wrapText="1"/>
    </xf>
    <xf numFmtId="168" fontId="1" fillId="14" borderId="10" xfId="15" applyNumberFormat="1" applyFont="1" applyFill="1" applyBorder="1" applyAlignment="1">
      <alignment wrapText="1"/>
    </xf>
    <xf numFmtId="0" fontId="0" fillId="14" borderId="9" xfId="0" applyFont="1" applyFill="1" applyBorder="1" applyAlignment="1">
      <alignment/>
    </xf>
    <xf numFmtId="166" fontId="0" fillId="14" borderId="9" xfId="19" applyNumberFormat="1" applyFont="1" applyFill="1" applyBorder="1" applyAlignment="1">
      <alignment wrapText="1"/>
    </xf>
    <xf numFmtId="166" fontId="5" fillId="14" borderId="9" xfId="19" applyNumberFormat="1" applyFont="1" applyFill="1" applyBorder="1" applyAlignment="1">
      <alignment wrapText="1"/>
    </xf>
    <xf numFmtId="166" fontId="0" fillId="14" borderId="10" xfId="19" applyNumberFormat="1" applyFont="1" applyFill="1" applyBorder="1" applyAlignment="1">
      <alignment wrapText="1"/>
    </xf>
    <xf numFmtId="0" fontId="0" fillId="14" borderId="0" xfId="0" applyFont="1" applyFill="1" applyBorder="1" applyAlignment="1">
      <alignment/>
    </xf>
    <xf numFmtId="166" fontId="5" fillId="14" borderId="0" xfId="19" applyNumberFormat="1" applyFont="1" applyFill="1" applyBorder="1" applyAlignment="1">
      <alignment horizontal="center"/>
    </xf>
    <xf numFmtId="166" fontId="0" fillId="14" borderId="0" xfId="19" applyNumberFormat="1" applyFont="1" applyFill="1" applyBorder="1" applyAlignment="1">
      <alignment horizontal="center"/>
    </xf>
    <xf numFmtId="166" fontId="0" fillId="14" borderId="6" xfId="19" applyNumberFormat="1" applyFont="1" applyFill="1" applyBorder="1" applyAlignment="1">
      <alignment/>
    </xf>
    <xf numFmtId="166" fontId="0" fillId="14" borderId="0" xfId="19" applyNumberFormat="1" applyFont="1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3" xfId="0" applyFont="1" applyFill="1" applyBorder="1" applyAlignment="1">
      <alignment horizontal="right"/>
    </xf>
    <xf numFmtId="166" fontId="5" fillId="14" borderId="13" xfId="19" applyNumberFormat="1" applyFont="1" applyFill="1" applyBorder="1" applyAlignment="1">
      <alignment/>
    </xf>
    <xf numFmtId="166" fontId="0" fillId="14" borderId="13" xfId="19" applyNumberFormat="1" applyFont="1" applyFill="1" applyBorder="1" applyAlignment="1">
      <alignment/>
    </xf>
    <xf numFmtId="166" fontId="0" fillId="14" borderId="14" xfId="19" applyNumberFormat="1" applyFont="1" applyFill="1" applyBorder="1" applyAlignment="1">
      <alignment/>
    </xf>
    <xf numFmtId="0" fontId="0" fillId="14" borderId="0" xfId="0" applyFont="1" applyFill="1" applyBorder="1" applyAlignment="1">
      <alignment horizontal="right"/>
    </xf>
    <xf numFmtId="166" fontId="5" fillId="14" borderId="0" xfId="19" applyNumberFormat="1" applyFont="1" applyFill="1" applyBorder="1" applyAlignment="1">
      <alignment/>
    </xf>
    <xf numFmtId="43" fontId="5" fillId="14" borderId="0" xfId="15" applyFont="1" applyFill="1" applyBorder="1" applyAlignment="1">
      <alignment wrapText="1"/>
    </xf>
    <xf numFmtId="43" fontId="0" fillId="14" borderId="0" xfId="15" applyFont="1" applyFill="1" applyBorder="1" applyAlignment="1">
      <alignment wrapText="1"/>
    </xf>
    <xf numFmtId="0" fontId="5" fillId="14" borderId="0" xfId="0" applyFont="1" applyFill="1" applyAlignment="1">
      <alignment/>
    </xf>
    <xf numFmtId="0" fontId="10" fillId="14" borderId="0" xfId="0" applyFont="1" applyFill="1" applyAlignment="1">
      <alignment horizontal="center"/>
    </xf>
    <xf numFmtId="181" fontId="4" fillId="0" borderId="21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752475</xdr:colOff>
      <xdr:row>24</xdr:row>
      <xdr:rowOff>38100</xdr:rowOff>
    </xdr:from>
    <xdr:to>
      <xdr:col>43</xdr:col>
      <xdr:colOff>428625</xdr:colOff>
      <xdr:row>70</xdr:row>
      <xdr:rowOff>190500</xdr:rowOff>
    </xdr:to>
    <xdr:sp>
      <xdr:nvSpPr>
        <xdr:cNvPr id="1" name="Polygon 3"/>
        <xdr:cNvSpPr>
          <a:spLocks/>
        </xdr:cNvSpPr>
      </xdr:nvSpPr>
      <xdr:spPr>
        <a:xfrm>
          <a:off x="3676650" y="5543550"/>
          <a:ext cx="3543300" cy="1058227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428625</xdr:colOff>
      <xdr:row>63</xdr:row>
      <xdr:rowOff>9525</xdr:rowOff>
    </xdr:from>
    <xdr:to>
      <xdr:col>43</xdr:col>
      <xdr:colOff>428625</xdr:colOff>
      <xdr:row>66</xdr:row>
      <xdr:rowOff>161925</xdr:rowOff>
    </xdr:to>
    <xdr:sp>
      <xdr:nvSpPr>
        <xdr:cNvPr id="2" name="Line 4"/>
        <xdr:cNvSpPr>
          <a:spLocks/>
        </xdr:cNvSpPr>
      </xdr:nvSpPr>
      <xdr:spPr>
        <a:xfrm flipV="1">
          <a:off x="7219950" y="14563725"/>
          <a:ext cx="0" cy="657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400050</xdr:colOff>
      <xdr:row>61</xdr:row>
      <xdr:rowOff>9525</xdr:rowOff>
    </xdr:from>
    <xdr:to>
      <xdr:col>43</xdr:col>
      <xdr:colOff>400050</xdr:colOff>
      <xdr:row>61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7191375" y="14116050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57</xdr:row>
      <xdr:rowOff>9525</xdr:rowOff>
    </xdr:from>
    <xdr:to>
      <xdr:col>43</xdr:col>
      <xdr:colOff>409575</xdr:colOff>
      <xdr:row>59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7200900" y="13325475"/>
          <a:ext cx="0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51</xdr:row>
      <xdr:rowOff>266700</xdr:rowOff>
    </xdr:from>
    <xdr:to>
      <xdr:col>43</xdr:col>
      <xdr:colOff>409575</xdr:colOff>
      <xdr:row>55</xdr:row>
      <xdr:rowOff>152400</xdr:rowOff>
    </xdr:to>
    <xdr:sp>
      <xdr:nvSpPr>
        <xdr:cNvPr id="5" name="Line 7"/>
        <xdr:cNvSpPr>
          <a:spLocks/>
        </xdr:cNvSpPr>
      </xdr:nvSpPr>
      <xdr:spPr>
        <a:xfrm flipV="1">
          <a:off x="7200900" y="11715750"/>
          <a:ext cx="0" cy="13049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24</xdr:row>
      <xdr:rowOff>19050</xdr:rowOff>
    </xdr:from>
    <xdr:to>
      <xdr:col>43</xdr:col>
      <xdr:colOff>390525</xdr:colOff>
      <xdr:row>45</xdr:row>
      <xdr:rowOff>209550</xdr:rowOff>
    </xdr:to>
    <xdr:sp>
      <xdr:nvSpPr>
        <xdr:cNvPr id="6" name="Line 8"/>
        <xdr:cNvSpPr>
          <a:spLocks/>
        </xdr:cNvSpPr>
      </xdr:nvSpPr>
      <xdr:spPr>
        <a:xfrm flipH="1" flipV="1">
          <a:off x="7162800" y="5524500"/>
          <a:ext cx="19050" cy="459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24</xdr:row>
      <xdr:rowOff>38100</xdr:rowOff>
    </xdr:from>
    <xdr:to>
      <xdr:col>96</xdr:col>
      <xdr:colOff>0</xdr:colOff>
      <xdr:row>70</xdr:row>
      <xdr:rowOff>190500</xdr:rowOff>
    </xdr:to>
    <xdr:sp>
      <xdr:nvSpPr>
        <xdr:cNvPr id="7" name="Polygon 9"/>
        <xdr:cNvSpPr>
          <a:spLocks/>
        </xdr:cNvSpPr>
      </xdr:nvSpPr>
      <xdr:spPr>
        <a:xfrm>
          <a:off x="16497300" y="5543550"/>
          <a:ext cx="0" cy="1058227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63</xdr:row>
      <xdr:rowOff>9525</xdr:rowOff>
    </xdr:from>
    <xdr:to>
      <xdr:col>96</xdr:col>
      <xdr:colOff>0</xdr:colOff>
      <xdr:row>66</xdr:row>
      <xdr:rowOff>161925</xdr:rowOff>
    </xdr:to>
    <xdr:sp>
      <xdr:nvSpPr>
        <xdr:cNvPr id="8" name="Line 10"/>
        <xdr:cNvSpPr>
          <a:spLocks/>
        </xdr:cNvSpPr>
      </xdr:nvSpPr>
      <xdr:spPr>
        <a:xfrm flipV="1">
          <a:off x="16497300" y="14563725"/>
          <a:ext cx="0" cy="657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61</xdr:row>
      <xdr:rowOff>9525</xdr:rowOff>
    </xdr:from>
    <xdr:to>
      <xdr:col>96</xdr:col>
      <xdr:colOff>0</xdr:colOff>
      <xdr:row>61</xdr:row>
      <xdr:rowOff>152400</xdr:rowOff>
    </xdr:to>
    <xdr:sp>
      <xdr:nvSpPr>
        <xdr:cNvPr id="9" name="Line 11"/>
        <xdr:cNvSpPr>
          <a:spLocks/>
        </xdr:cNvSpPr>
      </xdr:nvSpPr>
      <xdr:spPr>
        <a:xfrm flipV="1">
          <a:off x="16497300" y="14116050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57</xdr:row>
      <xdr:rowOff>9525</xdr:rowOff>
    </xdr:from>
    <xdr:to>
      <xdr:col>96</xdr:col>
      <xdr:colOff>0</xdr:colOff>
      <xdr:row>59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6497300" y="13325475"/>
          <a:ext cx="0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51</xdr:row>
      <xdr:rowOff>266700</xdr:rowOff>
    </xdr:from>
    <xdr:to>
      <xdr:col>96</xdr:col>
      <xdr:colOff>0</xdr:colOff>
      <xdr:row>55</xdr:row>
      <xdr:rowOff>152400</xdr:rowOff>
    </xdr:to>
    <xdr:sp>
      <xdr:nvSpPr>
        <xdr:cNvPr id="11" name="Line 13"/>
        <xdr:cNvSpPr>
          <a:spLocks/>
        </xdr:cNvSpPr>
      </xdr:nvSpPr>
      <xdr:spPr>
        <a:xfrm flipV="1">
          <a:off x="16497300" y="11715750"/>
          <a:ext cx="0" cy="13049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24</xdr:row>
      <xdr:rowOff>19050</xdr:rowOff>
    </xdr:from>
    <xdr:to>
      <xdr:col>96</xdr:col>
      <xdr:colOff>0</xdr:colOff>
      <xdr:row>45</xdr:row>
      <xdr:rowOff>209550</xdr:rowOff>
    </xdr:to>
    <xdr:sp>
      <xdr:nvSpPr>
        <xdr:cNvPr id="12" name="Line 14"/>
        <xdr:cNvSpPr>
          <a:spLocks/>
        </xdr:cNvSpPr>
      </xdr:nvSpPr>
      <xdr:spPr>
        <a:xfrm flipH="1" flipV="1">
          <a:off x="16497300" y="5524500"/>
          <a:ext cx="0" cy="459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24</xdr:row>
      <xdr:rowOff>38100</xdr:rowOff>
    </xdr:from>
    <xdr:to>
      <xdr:col>96</xdr:col>
      <xdr:colOff>0</xdr:colOff>
      <xdr:row>70</xdr:row>
      <xdr:rowOff>190500</xdr:rowOff>
    </xdr:to>
    <xdr:sp>
      <xdr:nvSpPr>
        <xdr:cNvPr id="13" name="Polygon 15"/>
        <xdr:cNvSpPr>
          <a:spLocks/>
        </xdr:cNvSpPr>
      </xdr:nvSpPr>
      <xdr:spPr>
        <a:xfrm>
          <a:off x="16497300" y="5543550"/>
          <a:ext cx="0" cy="1058227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63</xdr:row>
      <xdr:rowOff>9525</xdr:rowOff>
    </xdr:from>
    <xdr:to>
      <xdr:col>96</xdr:col>
      <xdr:colOff>0</xdr:colOff>
      <xdr:row>66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16497300" y="14563725"/>
          <a:ext cx="0" cy="657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61</xdr:row>
      <xdr:rowOff>9525</xdr:rowOff>
    </xdr:from>
    <xdr:to>
      <xdr:col>96</xdr:col>
      <xdr:colOff>0</xdr:colOff>
      <xdr:row>61</xdr:row>
      <xdr:rowOff>152400</xdr:rowOff>
    </xdr:to>
    <xdr:sp>
      <xdr:nvSpPr>
        <xdr:cNvPr id="15" name="Line 17"/>
        <xdr:cNvSpPr>
          <a:spLocks/>
        </xdr:cNvSpPr>
      </xdr:nvSpPr>
      <xdr:spPr>
        <a:xfrm flipV="1">
          <a:off x="16497300" y="14116050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57</xdr:row>
      <xdr:rowOff>9525</xdr:rowOff>
    </xdr:from>
    <xdr:to>
      <xdr:col>96</xdr:col>
      <xdr:colOff>0</xdr:colOff>
      <xdr:row>59</xdr:row>
      <xdr:rowOff>0</xdr:rowOff>
    </xdr:to>
    <xdr:sp>
      <xdr:nvSpPr>
        <xdr:cNvPr id="16" name="Line 18"/>
        <xdr:cNvSpPr>
          <a:spLocks/>
        </xdr:cNvSpPr>
      </xdr:nvSpPr>
      <xdr:spPr>
        <a:xfrm flipV="1">
          <a:off x="16497300" y="13325475"/>
          <a:ext cx="0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51</xdr:row>
      <xdr:rowOff>266700</xdr:rowOff>
    </xdr:from>
    <xdr:to>
      <xdr:col>96</xdr:col>
      <xdr:colOff>0</xdr:colOff>
      <xdr:row>55</xdr:row>
      <xdr:rowOff>152400</xdr:rowOff>
    </xdr:to>
    <xdr:sp>
      <xdr:nvSpPr>
        <xdr:cNvPr id="17" name="Line 19"/>
        <xdr:cNvSpPr>
          <a:spLocks/>
        </xdr:cNvSpPr>
      </xdr:nvSpPr>
      <xdr:spPr>
        <a:xfrm flipV="1">
          <a:off x="16497300" y="11715750"/>
          <a:ext cx="0" cy="13049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24</xdr:row>
      <xdr:rowOff>19050</xdr:rowOff>
    </xdr:from>
    <xdr:to>
      <xdr:col>96</xdr:col>
      <xdr:colOff>0</xdr:colOff>
      <xdr:row>45</xdr:row>
      <xdr:rowOff>209550</xdr:rowOff>
    </xdr:to>
    <xdr:sp>
      <xdr:nvSpPr>
        <xdr:cNvPr id="18" name="Line 20"/>
        <xdr:cNvSpPr>
          <a:spLocks/>
        </xdr:cNvSpPr>
      </xdr:nvSpPr>
      <xdr:spPr>
        <a:xfrm flipH="1" flipV="1">
          <a:off x="16497300" y="5524500"/>
          <a:ext cx="0" cy="459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752475</xdr:colOff>
      <xdr:row>24</xdr:row>
      <xdr:rowOff>38100</xdr:rowOff>
    </xdr:from>
    <xdr:to>
      <xdr:col>104</xdr:col>
      <xdr:colOff>428625</xdr:colOff>
      <xdr:row>70</xdr:row>
      <xdr:rowOff>190500</xdr:rowOff>
    </xdr:to>
    <xdr:sp>
      <xdr:nvSpPr>
        <xdr:cNvPr id="19" name="Polygon 21"/>
        <xdr:cNvSpPr>
          <a:spLocks/>
        </xdr:cNvSpPr>
      </xdr:nvSpPr>
      <xdr:spPr>
        <a:xfrm>
          <a:off x="17249775" y="5543550"/>
          <a:ext cx="3543300" cy="1058227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63</xdr:row>
      <xdr:rowOff>9525</xdr:rowOff>
    </xdr:from>
    <xdr:to>
      <xdr:col>104</xdr:col>
      <xdr:colOff>428625</xdr:colOff>
      <xdr:row>66</xdr:row>
      <xdr:rowOff>161925</xdr:rowOff>
    </xdr:to>
    <xdr:sp>
      <xdr:nvSpPr>
        <xdr:cNvPr id="20" name="Line 22"/>
        <xdr:cNvSpPr>
          <a:spLocks/>
        </xdr:cNvSpPr>
      </xdr:nvSpPr>
      <xdr:spPr>
        <a:xfrm flipV="1">
          <a:off x="20793075" y="14563725"/>
          <a:ext cx="0" cy="657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400050</xdr:colOff>
      <xdr:row>61</xdr:row>
      <xdr:rowOff>9525</xdr:rowOff>
    </xdr:from>
    <xdr:to>
      <xdr:col>104</xdr:col>
      <xdr:colOff>400050</xdr:colOff>
      <xdr:row>61</xdr:row>
      <xdr:rowOff>152400</xdr:rowOff>
    </xdr:to>
    <xdr:sp>
      <xdr:nvSpPr>
        <xdr:cNvPr id="21" name="Line 23"/>
        <xdr:cNvSpPr>
          <a:spLocks/>
        </xdr:cNvSpPr>
      </xdr:nvSpPr>
      <xdr:spPr>
        <a:xfrm flipV="1">
          <a:off x="20764500" y="14116050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409575</xdr:colOff>
      <xdr:row>57</xdr:row>
      <xdr:rowOff>9525</xdr:rowOff>
    </xdr:from>
    <xdr:to>
      <xdr:col>104</xdr:col>
      <xdr:colOff>409575</xdr:colOff>
      <xdr:row>59</xdr:row>
      <xdr:rowOff>0</xdr:rowOff>
    </xdr:to>
    <xdr:sp>
      <xdr:nvSpPr>
        <xdr:cNvPr id="22" name="Line 24"/>
        <xdr:cNvSpPr>
          <a:spLocks/>
        </xdr:cNvSpPr>
      </xdr:nvSpPr>
      <xdr:spPr>
        <a:xfrm flipV="1">
          <a:off x="20774025" y="13325475"/>
          <a:ext cx="0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409575</xdr:colOff>
      <xdr:row>51</xdr:row>
      <xdr:rowOff>266700</xdr:rowOff>
    </xdr:from>
    <xdr:to>
      <xdr:col>104</xdr:col>
      <xdr:colOff>409575</xdr:colOff>
      <xdr:row>55</xdr:row>
      <xdr:rowOff>152400</xdr:rowOff>
    </xdr:to>
    <xdr:sp>
      <xdr:nvSpPr>
        <xdr:cNvPr id="23" name="Line 25"/>
        <xdr:cNvSpPr>
          <a:spLocks/>
        </xdr:cNvSpPr>
      </xdr:nvSpPr>
      <xdr:spPr>
        <a:xfrm flipV="1">
          <a:off x="20774025" y="11715750"/>
          <a:ext cx="0" cy="13049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371475</xdr:colOff>
      <xdr:row>24</xdr:row>
      <xdr:rowOff>19050</xdr:rowOff>
    </xdr:from>
    <xdr:to>
      <xdr:col>104</xdr:col>
      <xdr:colOff>390525</xdr:colOff>
      <xdr:row>45</xdr:row>
      <xdr:rowOff>209550</xdr:rowOff>
    </xdr:to>
    <xdr:sp>
      <xdr:nvSpPr>
        <xdr:cNvPr id="24" name="Line 26"/>
        <xdr:cNvSpPr>
          <a:spLocks/>
        </xdr:cNvSpPr>
      </xdr:nvSpPr>
      <xdr:spPr>
        <a:xfrm flipH="1" flipV="1">
          <a:off x="20735925" y="5524500"/>
          <a:ext cx="19050" cy="459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15"/>
  <sheetViews>
    <sheetView workbookViewId="0" topLeftCell="A1">
      <selection activeCell="B2" sqref="B2:K102"/>
    </sheetView>
  </sheetViews>
  <sheetFormatPr defaultColWidth="9.140625" defaultRowHeight="12.75"/>
  <cols>
    <col min="2" max="2" width="2.00390625" style="0" customWidth="1"/>
    <col min="4" max="4" width="6.140625" style="0" customWidth="1"/>
    <col min="6" max="6" width="15.421875" style="0" customWidth="1"/>
    <col min="7" max="7" width="16.421875" style="0" customWidth="1"/>
    <col min="8" max="8" width="19.421875" style="0" customWidth="1"/>
    <col min="10" max="10" width="5.00390625" style="0" customWidth="1"/>
    <col min="11" max="11" width="1.421875" style="0" customWidth="1"/>
  </cols>
  <sheetData>
    <row r="3" ht="12.75">
      <c r="B3" t="s">
        <v>104</v>
      </c>
    </row>
    <row r="4" ht="12.75">
      <c r="B4" t="s">
        <v>105</v>
      </c>
    </row>
    <row r="5" ht="12.75">
      <c r="B5" t="s">
        <v>106</v>
      </c>
    </row>
    <row r="6" ht="12.75">
      <c r="B6" t="s">
        <v>107</v>
      </c>
    </row>
    <row r="7" ht="12.75">
      <c r="B7" t="s">
        <v>106</v>
      </c>
    </row>
    <row r="8" ht="12.75">
      <c r="B8" t="s">
        <v>108</v>
      </c>
    </row>
    <row r="9" ht="12.75">
      <c r="B9" t="s">
        <v>109</v>
      </c>
    </row>
    <row r="10" spans="2:9" ht="12.75">
      <c r="B10" t="s">
        <v>110</v>
      </c>
      <c r="F10" t="s">
        <v>179</v>
      </c>
      <c r="G10" t="s">
        <v>180</v>
      </c>
      <c r="H10" t="s">
        <v>181</v>
      </c>
      <c r="I10" t="s">
        <v>182</v>
      </c>
    </row>
    <row r="11" spans="3:9" ht="12.75">
      <c r="C11" t="s">
        <v>111</v>
      </c>
      <c r="D11" t="s">
        <v>112</v>
      </c>
      <c r="E11">
        <v>1</v>
      </c>
      <c r="F11" s="209">
        <v>46400</v>
      </c>
      <c r="G11" s="210">
        <f>+F11/E11</f>
        <v>46400</v>
      </c>
      <c r="H11" s="211">
        <f>+G11/I11</f>
        <v>22.307692307692307</v>
      </c>
      <c r="I11">
        <v>2080</v>
      </c>
    </row>
    <row r="12" spans="3:9" ht="12.75" hidden="1">
      <c r="C12" t="s">
        <v>113</v>
      </c>
      <c r="D12" t="s">
        <v>114</v>
      </c>
      <c r="E12">
        <v>3</v>
      </c>
      <c r="F12" s="209">
        <v>382700</v>
      </c>
      <c r="G12" s="210">
        <f aca="true" t="shared" si="0" ref="G12:G75">+F12/E12</f>
        <v>127566.66666666667</v>
      </c>
      <c r="H12" s="211">
        <f aca="true" t="shared" si="1" ref="H12:H75">+G12/I12</f>
        <v>61.330128205128204</v>
      </c>
      <c r="I12">
        <v>2080</v>
      </c>
    </row>
    <row r="13" spans="3:9" ht="12.75" hidden="1">
      <c r="C13" t="s">
        <v>113</v>
      </c>
      <c r="D13" t="s">
        <v>115</v>
      </c>
      <c r="E13">
        <v>1</v>
      </c>
      <c r="F13" s="209">
        <v>281000</v>
      </c>
      <c r="G13" s="210">
        <f t="shared" si="0"/>
        <v>281000</v>
      </c>
      <c r="H13" s="211">
        <f t="shared" si="1"/>
        <v>135.09615384615384</v>
      </c>
      <c r="I13">
        <v>2080</v>
      </c>
    </row>
    <row r="14" spans="3:9" ht="12.75" hidden="1">
      <c r="C14" t="s">
        <v>116</v>
      </c>
      <c r="D14" t="s">
        <v>117</v>
      </c>
      <c r="E14">
        <v>1</v>
      </c>
      <c r="F14" s="209">
        <v>74880</v>
      </c>
      <c r="G14" s="210">
        <f t="shared" si="0"/>
        <v>74880</v>
      </c>
      <c r="H14" s="211">
        <f t="shared" si="1"/>
        <v>36</v>
      </c>
      <c r="I14">
        <v>2080</v>
      </c>
    </row>
    <row r="15" spans="3:9" ht="12.75" hidden="1">
      <c r="C15" t="s">
        <v>116</v>
      </c>
      <c r="D15" t="s">
        <v>114</v>
      </c>
      <c r="E15">
        <v>1</v>
      </c>
      <c r="F15" s="209">
        <v>67250</v>
      </c>
      <c r="G15" s="210">
        <f t="shared" si="0"/>
        <v>67250</v>
      </c>
      <c r="H15" s="211">
        <f t="shared" si="1"/>
        <v>32.33173076923077</v>
      </c>
      <c r="I15">
        <v>2080</v>
      </c>
    </row>
    <row r="16" spans="3:9" ht="12.75" hidden="1">
      <c r="C16" t="s">
        <v>116</v>
      </c>
      <c r="D16" t="s">
        <v>118</v>
      </c>
      <c r="E16">
        <v>2</v>
      </c>
      <c r="F16" s="209">
        <v>413880</v>
      </c>
      <c r="G16" s="210">
        <f t="shared" si="0"/>
        <v>206940</v>
      </c>
      <c r="H16" s="211">
        <f t="shared" si="1"/>
        <v>99.49038461538461</v>
      </c>
      <c r="I16">
        <v>2080</v>
      </c>
    </row>
    <row r="17" spans="3:9" ht="12.75" hidden="1">
      <c r="C17" t="s">
        <v>116</v>
      </c>
      <c r="D17" t="s">
        <v>119</v>
      </c>
      <c r="E17">
        <v>34</v>
      </c>
      <c r="F17" s="209">
        <v>797880</v>
      </c>
      <c r="G17" s="210">
        <f t="shared" si="0"/>
        <v>23467.058823529413</v>
      </c>
      <c r="H17" s="211">
        <f t="shared" si="1"/>
        <v>11.282239819004525</v>
      </c>
      <c r="I17">
        <v>2080</v>
      </c>
    </row>
    <row r="18" spans="3:9" ht="12.75" hidden="1">
      <c r="C18" t="s">
        <v>116</v>
      </c>
      <c r="D18" t="s">
        <v>120</v>
      </c>
      <c r="E18">
        <v>1</v>
      </c>
      <c r="F18" s="209">
        <v>0</v>
      </c>
      <c r="G18" s="210">
        <f t="shared" si="0"/>
        <v>0</v>
      </c>
      <c r="H18" s="211">
        <f t="shared" si="1"/>
        <v>0</v>
      </c>
      <c r="I18">
        <v>2080</v>
      </c>
    </row>
    <row r="19" spans="3:9" ht="12.75" hidden="1">
      <c r="C19" t="s">
        <v>116</v>
      </c>
      <c r="D19" t="s">
        <v>121</v>
      </c>
      <c r="E19">
        <v>1</v>
      </c>
      <c r="F19" s="209">
        <v>48720</v>
      </c>
      <c r="G19" s="210">
        <f t="shared" si="0"/>
        <v>48720</v>
      </c>
      <c r="H19" s="211">
        <f t="shared" si="1"/>
        <v>23.423076923076923</v>
      </c>
      <c r="I19">
        <v>2080</v>
      </c>
    </row>
    <row r="20" spans="3:9" ht="12.75" hidden="1">
      <c r="C20" t="s">
        <v>116</v>
      </c>
      <c r="D20" t="s">
        <v>122</v>
      </c>
      <c r="E20">
        <v>1</v>
      </c>
      <c r="F20" s="209">
        <v>0</v>
      </c>
      <c r="G20" s="210">
        <f t="shared" si="0"/>
        <v>0</v>
      </c>
      <c r="H20" s="211">
        <f t="shared" si="1"/>
        <v>0</v>
      </c>
      <c r="I20">
        <v>2080</v>
      </c>
    </row>
    <row r="21" spans="3:9" ht="12.75" hidden="1">
      <c r="C21" t="s">
        <v>116</v>
      </c>
      <c r="D21" t="s">
        <v>123</v>
      </c>
      <c r="E21">
        <v>1</v>
      </c>
      <c r="F21" s="209">
        <v>0</v>
      </c>
      <c r="G21" s="210">
        <f t="shared" si="0"/>
        <v>0</v>
      </c>
      <c r="H21" s="211">
        <f t="shared" si="1"/>
        <v>0</v>
      </c>
      <c r="I21">
        <v>2080</v>
      </c>
    </row>
    <row r="22" spans="3:9" ht="12.75" hidden="1">
      <c r="C22" t="s">
        <v>124</v>
      </c>
      <c r="D22" t="s">
        <v>114</v>
      </c>
      <c r="E22">
        <v>1</v>
      </c>
      <c r="F22" s="209">
        <v>181200</v>
      </c>
      <c r="G22" s="210">
        <f t="shared" si="0"/>
        <v>181200</v>
      </c>
      <c r="H22" s="211">
        <f t="shared" si="1"/>
        <v>87.11538461538461</v>
      </c>
      <c r="I22">
        <v>2080</v>
      </c>
    </row>
    <row r="23" spans="3:9" ht="12.75" hidden="1">
      <c r="C23" t="s">
        <v>125</v>
      </c>
      <c r="D23" t="s">
        <v>114</v>
      </c>
      <c r="E23">
        <v>6</v>
      </c>
      <c r="F23" s="209">
        <v>479100</v>
      </c>
      <c r="G23" s="210">
        <f t="shared" si="0"/>
        <v>79850</v>
      </c>
      <c r="H23" s="211">
        <f t="shared" si="1"/>
        <v>38.38942307692308</v>
      </c>
      <c r="I23">
        <v>2080</v>
      </c>
    </row>
    <row r="24" spans="3:9" ht="12.75" hidden="1">
      <c r="C24" t="s">
        <v>125</v>
      </c>
      <c r="D24" t="s">
        <v>112</v>
      </c>
      <c r="E24">
        <v>1</v>
      </c>
      <c r="F24" s="209">
        <v>43200</v>
      </c>
      <c r="G24" s="210">
        <f t="shared" si="0"/>
        <v>43200</v>
      </c>
      <c r="H24" s="211">
        <f t="shared" si="1"/>
        <v>20.76923076923077</v>
      </c>
      <c r="I24">
        <v>2080</v>
      </c>
    </row>
    <row r="25" spans="3:9" ht="12.75" hidden="1">
      <c r="C25" t="s">
        <v>126</v>
      </c>
      <c r="D25" t="s">
        <v>114</v>
      </c>
      <c r="E25">
        <v>3</v>
      </c>
      <c r="F25" s="209">
        <v>250100</v>
      </c>
      <c r="G25" s="210">
        <f t="shared" si="0"/>
        <v>83366.66666666667</v>
      </c>
      <c r="H25" s="211">
        <f t="shared" si="1"/>
        <v>40.080128205128204</v>
      </c>
      <c r="I25">
        <v>2080</v>
      </c>
    </row>
    <row r="26" spans="3:9" ht="12.75" hidden="1">
      <c r="C26" t="s">
        <v>126</v>
      </c>
      <c r="D26" t="s">
        <v>127</v>
      </c>
      <c r="E26">
        <v>1</v>
      </c>
      <c r="F26" s="209">
        <v>31200</v>
      </c>
      <c r="G26" s="210">
        <f t="shared" si="0"/>
        <v>31200</v>
      </c>
      <c r="H26" s="211">
        <f t="shared" si="1"/>
        <v>15</v>
      </c>
      <c r="I26">
        <v>2080</v>
      </c>
    </row>
    <row r="27" spans="3:9" ht="12.75" hidden="1">
      <c r="C27" t="s">
        <v>126</v>
      </c>
      <c r="D27" t="s">
        <v>128</v>
      </c>
      <c r="E27">
        <v>1</v>
      </c>
      <c r="F27" s="209">
        <v>41600</v>
      </c>
      <c r="G27" s="210">
        <f t="shared" si="0"/>
        <v>41600</v>
      </c>
      <c r="H27" s="211">
        <f t="shared" si="1"/>
        <v>20</v>
      </c>
      <c r="I27">
        <v>2080</v>
      </c>
    </row>
    <row r="28" spans="3:9" ht="12.75" hidden="1">
      <c r="C28" t="s">
        <v>129</v>
      </c>
      <c r="D28" t="s">
        <v>117</v>
      </c>
      <c r="E28">
        <v>1</v>
      </c>
      <c r="F28" s="209">
        <v>52000</v>
      </c>
      <c r="G28" s="210">
        <f t="shared" si="0"/>
        <v>52000</v>
      </c>
      <c r="H28" s="211">
        <f t="shared" si="1"/>
        <v>25</v>
      </c>
      <c r="I28">
        <v>2080</v>
      </c>
    </row>
    <row r="29" spans="3:9" ht="12.75" hidden="1">
      <c r="C29" t="s">
        <v>129</v>
      </c>
      <c r="D29" t="s">
        <v>114</v>
      </c>
      <c r="E29">
        <v>3</v>
      </c>
      <c r="F29" s="209">
        <v>193950</v>
      </c>
      <c r="G29" s="210">
        <f t="shared" si="0"/>
        <v>64650</v>
      </c>
      <c r="H29" s="211">
        <f t="shared" si="1"/>
        <v>31.08173076923077</v>
      </c>
      <c r="I29">
        <v>2080</v>
      </c>
    </row>
    <row r="30" spans="3:9" ht="12.75" hidden="1">
      <c r="C30" t="s">
        <v>129</v>
      </c>
      <c r="D30" t="s">
        <v>130</v>
      </c>
      <c r="E30">
        <v>2</v>
      </c>
      <c r="F30" s="209">
        <v>26000</v>
      </c>
      <c r="G30" s="210">
        <f t="shared" si="0"/>
        <v>13000</v>
      </c>
      <c r="H30" s="211">
        <f t="shared" si="1"/>
        <v>6.25</v>
      </c>
      <c r="I30">
        <v>2080</v>
      </c>
    </row>
    <row r="31" spans="3:9" ht="12.75" hidden="1">
      <c r="C31" t="s">
        <v>131</v>
      </c>
      <c r="D31" t="s">
        <v>114</v>
      </c>
      <c r="E31">
        <v>1</v>
      </c>
      <c r="F31" s="209">
        <v>59100</v>
      </c>
      <c r="G31" s="210">
        <f t="shared" si="0"/>
        <v>59100</v>
      </c>
      <c r="H31" s="211">
        <f t="shared" si="1"/>
        <v>34.241019698725374</v>
      </c>
      <c r="I31">
        <v>1726</v>
      </c>
    </row>
    <row r="32" spans="3:9" ht="12.75" hidden="1">
      <c r="C32" t="s">
        <v>131</v>
      </c>
      <c r="D32" t="s">
        <v>132</v>
      </c>
      <c r="E32">
        <v>1</v>
      </c>
      <c r="F32" s="209">
        <v>201600</v>
      </c>
      <c r="G32" s="210">
        <f t="shared" si="0"/>
        <v>201600</v>
      </c>
      <c r="H32" s="211">
        <f t="shared" si="1"/>
        <v>116.8018539976825</v>
      </c>
      <c r="I32">
        <v>1726</v>
      </c>
    </row>
    <row r="33" spans="3:9" ht="12.75">
      <c r="C33" t="s">
        <v>133</v>
      </c>
      <c r="D33" t="s">
        <v>112</v>
      </c>
      <c r="E33">
        <v>1</v>
      </c>
      <c r="F33" s="209">
        <v>42050</v>
      </c>
      <c r="G33" s="210">
        <f t="shared" si="0"/>
        <v>42050</v>
      </c>
      <c r="H33" s="211">
        <f t="shared" si="1"/>
        <v>24.36268829663963</v>
      </c>
      <c r="I33">
        <v>1726</v>
      </c>
    </row>
    <row r="34" spans="3:9" ht="12.75">
      <c r="C34" t="s">
        <v>133</v>
      </c>
      <c r="D34" t="s">
        <v>132</v>
      </c>
      <c r="E34">
        <v>16</v>
      </c>
      <c r="F34" s="209">
        <v>1967000</v>
      </c>
      <c r="G34" s="210">
        <f t="shared" si="0"/>
        <v>122937.5</v>
      </c>
      <c r="H34" s="211">
        <f t="shared" si="1"/>
        <v>71.22682502896872</v>
      </c>
      <c r="I34">
        <v>1726</v>
      </c>
    </row>
    <row r="35" spans="3:9" ht="12.75">
      <c r="C35" t="s">
        <v>133</v>
      </c>
      <c r="D35" t="s">
        <v>134</v>
      </c>
      <c r="E35">
        <v>7</v>
      </c>
      <c r="F35" s="209">
        <v>555500</v>
      </c>
      <c r="G35" s="210">
        <f t="shared" si="0"/>
        <v>79357.14285714286</v>
      </c>
      <c r="H35" s="211">
        <f t="shared" si="1"/>
        <v>45.97748717099818</v>
      </c>
      <c r="I35">
        <v>1726</v>
      </c>
    </row>
    <row r="36" spans="3:9" ht="12.75">
      <c r="C36" t="s">
        <v>135</v>
      </c>
      <c r="D36" t="s">
        <v>114</v>
      </c>
      <c r="E36">
        <v>4</v>
      </c>
      <c r="F36" s="209">
        <v>392300</v>
      </c>
      <c r="G36" s="210">
        <f t="shared" si="0"/>
        <v>98075</v>
      </c>
      <c r="H36" s="211">
        <f t="shared" si="1"/>
        <v>56.82213209733488</v>
      </c>
      <c r="I36">
        <v>1726</v>
      </c>
    </row>
    <row r="37" spans="3:9" ht="12.75">
      <c r="C37" t="s">
        <v>135</v>
      </c>
      <c r="D37" t="s">
        <v>136</v>
      </c>
      <c r="E37">
        <v>1</v>
      </c>
      <c r="F37" s="209">
        <v>114400</v>
      </c>
      <c r="G37" s="210">
        <f t="shared" si="0"/>
        <v>114400</v>
      </c>
      <c r="H37" s="211">
        <f t="shared" si="1"/>
        <v>66.28041714947857</v>
      </c>
      <c r="I37">
        <v>1726</v>
      </c>
    </row>
    <row r="38" spans="3:9" ht="12.75">
      <c r="C38" t="s">
        <v>135</v>
      </c>
      <c r="D38" t="s">
        <v>132</v>
      </c>
      <c r="E38">
        <v>16</v>
      </c>
      <c r="F38" s="209">
        <v>1624100</v>
      </c>
      <c r="G38" s="210">
        <f t="shared" si="0"/>
        <v>101506.25</v>
      </c>
      <c r="H38" s="211">
        <f t="shared" si="1"/>
        <v>58.8101100811124</v>
      </c>
      <c r="I38">
        <v>1726</v>
      </c>
    </row>
    <row r="39" spans="3:9" ht="12.75">
      <c r="C39" t="s">
        <v>135</v>
      </c>
      <c r="D39" t="s">
        <v>134</v>
      </c>
      <c r="E39">
        <v>6</v>
      </c>
      <c r="F39" s="209">
        <v>390850</v>
      </c>
      <c r="G39" s="210">
        <f t="shared" si="0"/>
        <v>65141.666666666664</v>
      </c>
      <c r="H39" s="211">
        <f t="shared" si="1"/>
        <v>37.741405948242566</v>
      </c>
      <c r="I39">
        <v>1726</v>
      </c>
    </row>
    <row r="40" spans="3:9" ht="12.75">
      <c r="C40" t="s">
        <v>135</v>
      </c>
      <c r="D40" t="s">
        <v>137</v>
      </c>
      <c r="E40">
        <v>1</v>
      </c>
      <c r="F40" s="209">
        <v>90400</v>
      </c>
      <c r="G40" s="210">
        <f t="shared" si="0"/>
        <v>90400</v>
      </c>
      <c r="H40" s="211">
        <f t="shared" si="1"/>
        <v>52.37543453070683</v>
      </c>
      <c r="I40">
        <v>1726</v>
      </c>
    </row>
    <row r="41" spans="3:9" ht="12.75">
      <c r="C41" t="s">
        <v>135</v>
      </c>
      <c r="D41" t="s">
        <v>128</v>
      </c>
      <c r="E41">
        <v>3</v>
      </c>
      <c r="F41" s="209">
        <v>148050</v>
      </c>
      <c r="G41" s="210">
        <f t="shared" si="0"/>
        <v>49350</v>
      </c>
      <c r="H41" s="211">
        <f t="shared" si="1"/>
        <v>28.592120509849362</v>
      </c>
      <c r="I41">
        <v>1726</v>
      </c>
    </row>
    <row r="42" spans="3:9" ht="12.75">
      <c r="C42" t="s">
        <v>135</v>
      </c>
      <c r="D42" t="s">
        <v>130</v>
      </c>
      <c r="E42">
        <v>1</v>
      </c>
      <c r="F42" s="209">
        <v>17680</v>
      </c>
      <c r="G42" s="210">
        <f t="shared" si="0"/>
        <v>17680</v>
      </c>
      <c r="H42" s="211">
        <f t="shared" si="1"/>
        <v>10.243337195828506</v>
      </c>
      <c r="I42">
        <v>1726</v>
      </c>
    </row>
    <row r="43" spans="3:9" ht="12.75">
      <c r="C43" t="s">
        <v>138</v>
      </c>
      <c r="D43" t="s">
        <v>114</v>
      </c>
      <c r="E43">
        <v>1</v>
      </c>
      <c r="F43" s="209">
        <v>63500</v>
      </c>
      <c r="G43" s="210">
        <f t="shared" si="0"/>
        <v>63500</v>
      </c>
      <c r="H43" s="211">
        <f t="shared" si="1"/>
        <v>36.79026651216686</v>
      </c>
      <c r="I43">
        <v>1726</v>
      </c>
    </row>
    <row r="44" spans="3:9" ht="12.75">
      <c r="C44" t="s">
        <v>138</v>
      </c>
      <c r="D44" t="s">
        <v>132</v>
      </c>
      <c r="E44">
        <v>18</v>
      </c>
      <c r="F44" s="209">
        <v>2152100</v>
      </c>
      <c r="G44" s="210">
        <f t="shared" si="0"/>
        <v>119561.11111111111</v>
      </c>
      <c r="H44" s="211">
        <f t="shared" si="1"/>
        <v>69.2706321617098</v>
      </c>
      <c r="I44">
        <v>1726</v>
      </c>
    </row>
    <row r="45" spans="3:9" ht="12.75">
      <c r="C45" t="s">
        <v>138</v>
      </c>
      <c r="D45" t="s">
        <v>134</v>
      </c>
      <c r="E45">
        <v>9</v>
      </c>
      <c r="F45" s="209">
        <v>711100</v>
      </c>
      <c r="G45" s="210">
        <f t="shared" si="0"/>
        <v>79011.11111111111</v>
      </c>
      <c r="H45" s="211">
        <f t="shared" si="1"/>
        <v>45.7770052787434</v>
      </c>
      <c r="I45">
        <v>1726</v>
      </c>
    </row>
    <row r="46" spans="3:9" ht="12.75">
      <c r="C46" t="s">
        <v>138</v>
      </c>
      <c r="D46" t="s">
        <v>137</v>
      </c>
      <c r="E46">
        <v>4</v>
      </c>
      <c r="F46" s="209">
        <v>392500</v>
      </c>
      <c r="G46" s="210">
        <f t="shared" si="0"/>
        <v>98125</v>
      </c>
      <c r="H46" s="211">
        <f t="shared" si="1"/>
        <v>56.851100811123985</v>
      </c>
      <c r="I46">
        <v>1726</v>
      </c>
    </row>
    <row r="47" spans="3:9" ht="12.75">
      <c r="C47" t="s">
        <v>138</v>
      </c>
      <c r="D47" t="s">
        <v>128</v>
      </c>
      <c r="E47">
        <v>22</v>
      </c>
      <c r="F47" s="209">
        <v>1180500</v>
      </c>
      <c r="G47" s="210">
        <f t="shared" si="0"/>
        <v>53659.09090909091</v>
      </c>
      <c r="H47" s="211">
        <f t="shared" si="1"/>
        <v>31.08869693458338</v>
      </c>
      <c r="I47">
        <v>1726</v>
      </c>
    </row>
    <row r="48" spans="3:9" ht="12.75">
      <c r="C48" t="s">
        <v>138</v>
      </c>
      <c r="D48" t="s">
        <v>139</v>
      </c>
      <c r="E48">
        <v>1</v>
      </c>
      <c r="F48" s="209">
        <v>37440</v>
      </c>
      <c r="G48" s="210">
        <f t="shared" si="0"/>
        <v>37440</v>
      </c>
      <c r="H48" s="211">
        <f t="shared" si="1"/>
        <v>21.691772885283893</v>
      </c>
      <c r="I48">
        <v>1726</v>
      </c>
    </row>
    <row r="49" spans="3:9" ht="12.75">
      <c r="C49" t="s">
        <v>132</v>
      </c>
      <c r="D49" t="s">
        <v>135</v>
      </c>
      <c r="E49">
        <v>1</v>
      </c>
      <c r="F49" s="209">
        <v>243360</v>
      </c>
      <c r="G49" s="210">
        <f t="shared" si="0"/>
        <v>243360</v>
      </c>
      <c r="H49" s="211">
        <f t="shared" si="1"/>
        <v>140.9965237543453</v>
      </c>
      <c r="I49">
        <v>1726</v>
      </c>
    </row>
    <row r="50" spans="3:9" ht="12.75">
      <c r="C50" t="s">
        <v>132</v>
      </c>
      <c r="D50" t="s">
        <v>140</v>
      </c>
      <c r="E50">
        <v>1</v>
      </c>
      <c r="F50" s="209">
        <v>124800</v>
      </c>
      <c r="G50" s="210">
        <f t="shared" si="0"/>
        <v>124800</v>
      </c>
      <c r="H50" s="211">
        <f t="shared" si="1"/>
        <v>72.30590961761298</v>
      </c>
      <c r="I50">
        <v>1726</v>
      </c>
    </row>
    <row r="51" spans="3:9" ht="12.75">
      <c r="C51" t="s">
        <v>132</v>
      </c>
      <c r="D51" t="s">
        <v>132</v>
      </c>
      <c r="E51">
        <v>14</v>
      </c>
      <c r="F51" s="209">
        <v>1523320</v>
      </c>
      <c r="G51" s="210">
        <f t="shared" si="0"/>
        <v>108808.57142857143</v>
      </c>
      <c r="H51" s="211">
        <f t="shared" si="1"/>
        <v>63.04088727031949</v>
      </c>
      <c r="I51">
        <v>1726</v>
      </c>
    </row>
    <row r="52" spans="3:9" ht="12.75">
      <c r="C52" t="s">
        <v>132</v>
      </c>
      <c r="D52" t="s">
        <v>134</v>
      </c>
      <c r="E52">
        <v>12</v>
      </c>
      <c r="F52" s="209">
        <v>904700</v>
      </c>
      <c r="G52" s="210">
        <f t="shared" si="0"/>
        <v>75391.66666666667</v>
      </c>
      <c r="H52" s="211">
        <f t="shared" si="1"/>
        <v>43.67999227500966</v>
      </c>
      <c r="I52">
        <v>1726</v>
      </c>
    </row>
    <row r="53" spans="3:9" ht="12.75">
      <c r="C53" t="s">
        <v>132</v>
      </c>
      <c r="D53" t="s">
        <v>137</v>
      </c>
      <c r="E53">
        <v>4</v>
      </c>
      <c r="F53" s="209">
        <v>357600</v>
      </c>
      <c r="G53" s="210">
        <f t="shared" si="0"/>
        <v>89400</v>
      </c>
      <c r="H53" s="211">
        <f t="shared" si="1"/>
        <v>51.79606025492468</v>
      </c>
      <c r="I53">
        <v>1726</v>
      </c>
    </row>
    <row r="54" spans="3:9" ht="12.75">
      <c r="C54" t="s">
        <v>132</v>
      </c>
      <c r="D54" t="s">
        <v>128</v>
      </c>
      <c r="E54">
        <v>38</v>
      </c>
      <c r="F54" s="209">
        <v>2059950</v>
      </c>
      <c r="G54" s="210">
        <f t="shared" si="0"/>
        <v>54209.21052631579</v>
      </c>
      <c r="H54" s="211">
        <f t="shared" si="1"/>
        <v>31.407422089406598</v>
      </c>
      <c r="I54">
        <v>1726</v>
      </c>
    </row>
    <row r="55" spans="3:9" ht="12.75" hidden="1">
      <c r="C55" t="s">
        <v>141</v>
      </c>
      <c r="D55" t="s">
        <v>114</v>
      </c>
      <c r="E55">
        <v>1</v>
      </c>
      <c r="F55" s="209">
        <v>203600</v>
      </c>
      <c r="G55" s="210">
        <f t="shared" si="0"/>
        <v>203600</v>
      </c>
      <c r="H55" s="211">
        <f t="shared" si="1"/>
        <v>97.88461538461539</v>
      </c>
      <c r="I55">
        <v>2080</v>
      </c>
    </row>
    <row r="56" spans="3:9" ht="12.75" hidden="1">
      <c r="C56" t="s">
        <v>142</v>
      </c>
      <c r="D56" t="s">
        <v>117</v>
      </c>
      <c r="E56">
        <v>1</v>
      </c>
      <c r="F56" s="209">
        <v>95014.4</v>
      </c>
      <c r="G56" s="210">
        <f t="shared" si="0"/>
        <v>95014.4</v>
      </c>
      <c r="H56" s="211">
        <f t="shared" si="1"/>
        <v>45.68</v>
      </c>
      <c r="I56">
        <v>2080</v>
      </c>
    </row>
    <row r="57" spans="3:9" ht="12.75" hidden="1">
      <c r="C57" t="s">
        <v>142</v>
      </c>
      <c r="D57" t="s">
        <v>143</v>
      </c>
      <c r="E57">
        <v>1</v>
      </c>
      <c r="F57" s="209">
        <v>38480</v>
      </c>
      <c r="G57" s="210">
        <f t="shared" si="0"/>
        <v>38480</v>
      </c>
      <c r="H57" s="211">
        <f t="shared" si="1"/>
        <v>18.5</v>
      </c>
      <c r="I57">
        <v>2080</v>
      </c>
    </row>
    <row r="58" spans="3:9" ht="12.75" hidden="1">
      <c r="C58" t="s">
        <v>142</v>
      </c>
      <c r="D58" t="s">
        <v>114</v>
      </c>
      <c r="E58">
        <v>6</v>
      </c>
      <c r="F58" s="209">
        <v>430200</v>
      </c>
      <c r="G58" s="210">
        <f t="shared" si="0"/>
        <v>71700</v>
      </c>
      <c r="H58" s="211">
        <f t="shared" si="1"/>
        <v>34.47115384615385</v>
      </c>
      <c r="I58">
        <v>2080</v>
      </c>
    </row>
    <row r="59" spans="3:9" ht="12.75" hidden="1">
      <c r="C59" t="s">
        <v>142</v>
      </c>
      <c r="D59" t="s">
        <v>144</v>
      </c>
      <c r="E59">
        <v>3</v>
      </c>
      <c r="F59" s="209">
        <v>138750</v>
      </c>
      <c r="G59" s="210">
        <f t="shared" si="0"/>
        <v>46250</v>
      </c>
      <c r="H59" s="211">
        <f t="shared" si="1"/>
        <v>22.235576923076923</v>
      </c>
      <c r="I59">
        <v>2080</v>
      </c>
    </row>
    <row r="60" spans="3:9" ht="12.75" hidden="1">
      <c r="C60" t="s">
        <v>145</v>
      </c>
      <c r="D60" t="s">
        <v>114</v>
      </c>
      <c r="E60">
        <v>3</v>
      </c>
      <c r="F60" s="209">
        <v>243200</v>
      </c>
      <c r="G60" s="210">
        <f t="shared" si="0"/>
        <v>81066.66666666667</v>
      </c>
      <c r="H60" s="211">
        <f t="shared" si="1"/>
        <v>38.97435897435898</v>
      </c>
      <c r="I60">
        <v>2080</v>
      </c>
    </row>
    <row r="61" spans="3:9" ht="12.75">
      <c r="C61" t="s">
        <v>146</v>
      </c>
      <c r="D61" t="s">
        <v>114</v>
      </c>
      <c r="E61">
        <v>4</v>
      </c>
      <c r="F61" s="209">
        <v>484200</v>
      </c>
      <c r="G61" s="210">
        <f t="shared" si="0"/>
        <v>121050</v>
      </c>
      <c r="H61" s="211">
        <f t="shared" si="1"/>
        <v>70.1332560834299</v>
      </c>
      <c r="I61">
        <v>1726</v>
      </c>
    </row>
    <row r="62" spans="3:9" ht="12.75" hidden="1">
      <c r="C62" t="s">
        <v>147</v>
      </c>
      <c r="D62" t="s">
        <v>117</v>
      </c>
      <c r="E62">
        <v>1</v>
      </c>
      <c r="F62" s="209">
        <v>87360</v>
      </c>
      <c r="G62" s="210">
        <f t="shared" si="0"/>
        <v>87360</v>
      </c>
      <c r="H62" s="211">
        <f t="shared" si="1"/>
        <v>42</v>
      </c>
      <c r="I62">
        <v>2080</v>
      </c>
    </row>
    <row r="63" spans="3:9" ht="12.75" hidden="1">
      <c r="C63" t="s">
        <v>147</v>
      </c>
      <c r="D63" t="s">
        <v>114</v>
      </c>
      <c r="E63">
        <v>6</v>
      </c>
      <c r="F63" s="209">
        <v>500300</v>
      </c>
      <c r="G63" s="210">
        <f t="shared" si="0"/>
        <v>83383.33333333333</v>
      </c>
      <c r="H63" s="211">
        <f t="shared" si="1"/>
        <v>40.08814102564102</v>
      </c>
      <c r="I63">
        <v>2080</v>
      </c>
    </row>
    <row r="64" spans="3:9" ht="12.75" hidden="1">
      <c r="C64" t="s">
        <v>147</v>
      </c>
      <c r="D64" t="s">
        <v>148</v>
      </c>
      <c r="E64">
        <v>1</v>
      </c>
      <c r="F64" s="209">
        <v>51875.2</v>
      </c>
      <c r="G64" s="210">
        <f t="shared" si="0"/>
        <v>51875.2</v>
      </c>
      <c r="H64" s="211">
        <f t="shared" si="1"/>
        <v>24.939999999999998</v>
      </c>
      <c r="I64">
        <v>2080</v>
      </c>
    </row>
    <row r="65" spans="3:9" ht="12.75" hidden="1">
      <c r="C65" t="s">
        <v>149</v>
      </c>
      <c r="E65">
        <v>1</v>
      </c>
      <c r="F65" s="209">
        <v>0</v>
      </c>
      <c r="G65" s="210">
        <f t="shared" si="0"/>
        <v>0</v>
      </c>
      <c r="H65" s="211">
        <f t="shared" si="1"/>
        <v>0</v>
      </c>
      <c r="I65">
        <v>2080</v>
      </c>
    </row>
    <row r="66" spans="3:9" ht="12.75" hidden="1">
      <c r="C66" t="s">
        <v>149</v>
      </c>
      <c r="D66" t="s">
        <v>150</v>
      </c>
      <c r="E66">
        <v>18</v>
      </c>
      <c r="F66" s="209">
        <v>0</v>
      </c>
      <c r="G66" s="210">
        <f t="shared" si="0"/>
        <v>0</v>
      </c>
      <c r="H66" s="211">
        <f t="shared" si="1"/>
        <v>0</v>
      </c>
      <c r="I66">
        <v>2080</v>
      </c>
    </row>
    <row r="67" spans="3:9" ht="12.75" hidden="1">
      <c r="C67" t="s">
        <v>151</v>
      </c>
      <c r="D67" t="s">
        <v>152</v>
      </c>
      <c r="E67">
        <v>1</v>
      </c>
      <c r="F67" s="209">
        <v>208000</v>
      </c>
      <c r="G67" s="210">
        <f t="shared" si="0"/>
        <v>208000</v>
      </c>
      <c r="H67" s="211">
        <f t="shared" si="1"/>
        <v>100</v>
      </c>
      <c r="I67">
        <v>2080</v>
      </c>
    </row>
    <row r="68" spans="3:9" ht="12.75" hidden="1">
      <c r="C68" t="s">
        <v>151</v>
      </c>
      <c r="D68" t="s">
        <v>112</v>
      </c>
      <c r="E68">
        <v>1</v>
      </c>
      <c r="F68" s="209">
        <v>42700</v>
      </c>
      <c r="G68" s="210">
        <f t="shared" si="0"/>
        <v>42700</v>
      </c>
      <c r="H68" s="211">
        <f t="shared" si="1"/>
        <v>20.528846153846153</v>
      </c>
      <c r="I68">
        <v>2080</v>
      </c>
    </row>
    <row r="69" spans="3:9" ht="12.75" hidden="1">
      <c r="C69" t="s">
        <v>153</v>
      </c>
      <c r="D69" t="s">
        <v>114</v>
      </c>
      <c r="E69">
        <v>1</v>
      </c>
      <c r="F69" s="209">
        <v>55350</v>
      </c>
      <c r="G69" s="210">
        <f t="shared" si="0"/>
        <v>55350</v>
      </c>
      <c r="H69" s="211">
        <f t="shared" si="1"/>
        <v>26.610576923076923</v>
      </c>
      <c r="I69">
        <v>2080</v>
      </c>
    </row>
    <row r="70" spans="3:9" ht="12.75" hidden="1">
      <c r="C70" t="s">
        <v>154</v>
      </c>
      <c r="D70" t="s">
        <v>112</v>
      </c>
      <c r="E70">
        <v>1</v>
      </c>
      <c r="F70" s="209">
        <v>42300</v>
      </c>
      <c r="G70" s="210">
        <f t="shared" si="0"/>
        <v>42300</v>
      </c>
      <c r="H70" s="211">
        <f t="shared" si="1"/>
        <v>20.33653846153846</v>
      </c>
      <c r="I70">
        <v>2080</v>
      </c>
    </row>
    <row r="71" spans="3:9" ht="12.75" hidden="1">
      <c r="C71" t="s">
        <v>154</v>
      </c>
      <c r="D71" t="s">
        <v>132</v>
      </c>
      <c r="E71">
        <v>1</v>
      </c>
      <c r="F71" s="209">
        <v>136900</v>
      </c>
      <c r="G71" s="210">
        <f t="shared" si="0"/>
        <v>136900</v>
      </c>
      <c r="H71" s="211">
        <f t="shared" si="1"/>
        <v>65.8173076923077</v>
      </c>
      <c r="I71">
        <v>2080</v>
      </c>
    </row>
    <row r="72" spans="3:9" ht="12.75" hidden="1">
      <c r="C72" t="s">
        <v>154</v>
      </c>
      <c r="D72" t="s">
        <v>122</v>
      </c>
      <c r="E72">
        <v>1</v>
      </c>
      <c r="F72" s="209">
        <v>166400</v>
      </c>
      <c r="G72" s="210">
        <f t="shared" si="0"/>
        <v>166400</v>
      </c>
      <c r="H72" s="211">
        <f t="shared" si="1"/>
        <v>80</v>
      </c>
      <c r="I72">
        <v>2080</v>
      </c>
    </row>
    <row r="73" spans="3:9" ht="12.75" hidden="1">
      <c r="C73" t="s">
        <v>154</v>
      </c>
      <c r="D73" t="s">
        <v>155</v>
      </c>
      <c r="E73">
        <v>1</v>
      </c>
      <c r="F73" s="209">
        <v>31200</v>
      </c>
      <c r="G73" s="210">
        <f t="shared" si="0"/>
        <v>31200</v>
      </c>
      <c r="H73" s="211">
        <f t="shared" si="1"/>
        <v>15</v>
      </c>
      <c r="I73">
        <v>2080</v>
      </c>
    </row>
    <row r="74" spans="3:9" ht="12.75" hidden="1">
      <c r="C74" t="s">
        <v>154</v>
      </c>
      <c r="D74" t="s">
        <v>156</v>
      </c>
      <c r="E74">
        <v>1</v>
      </c>
      <c r="F74" s="209">
        <v>0</v>
      </c>
      <c r="G74" s="210">
        <f t="shared" si="0"/>
        <v>0</v>
      </c>
      <c r="H74" s="211">
        <f t="shared" si="1"/>
        <v>0</v>
      </c>
      <c r="I74">
        <v>2080</v>
      </c>
    </row>
    <row r="75" spans="3:9" ht="12.75" hidden="1">
      <c r="C75" t="s">
        <v>157</v>
      </c>
      <c r="D75" t="s">
        <v>136</v>
      </c>
      <c r="E75">
        <v>1</v>
      </c>
      <c r="F75" s="209">
        <v>114400</v>
      </c>
      <c r="G75" s="210">
        <f t="shared" si="0"/>
        <v>114400</v>
      </c>
      <c r="H75" s="211">
        <f t="shared" si="1"/>
        <v>55</v>
      </c>
      <c r="I75">
        <v>2080</v>
      </c>
    </row>
    <row r="76" spans="3:9" ht="12.75" hidden="1">
      <c r="C76" t="s">
        <v>158</v>
      </c>
      <c r="D76" t="s">
        <v>156</v>
      </c>
      <c r="E76">
        <v>2</v>
      </c>
      <c r="F76" s="209">
        <v>0</v>
      </c>
      <c r="G76" s="210">
        <f aca="true" t="shared" si="2" ref="G76:G112">+F76/E76</f>
        <v>0</v>
      </c>
      <c r="H76" s="211">
        <f aca="true" t="shared" si="3" ref="H76:H112">+G76/I76</f>
        <v>0</v>
      </c>
      <c r="I76">
        <v>2080</v>
      </c>
    </row>
    <row r="77" spans="3:9" ht="12.75" hidden="1">
      <c r="C77" t="s">
        <v>159</v>
      </c>
      <c r="D77" t="s">
        <v>127</v>
      </c>
      <c r="E77">
        <v>1</v>
      </c>
      <c r="F77" s="209">
        <v>35360</v>
      </c>
      <c r="G77" s="210">
        <f t="shared" si="2"/>
        <v>35360</v>
      </c>
      <c r="H77" s="211">
        <f t="shared" si="3"/>
        <v>17</v>
      </c>
      <c r="I77">
        <v>2080</v>
      </c>
    </row>
    <row r="78" spans="3:9" ht="12.75" hidden="1">
      <c r="C78" t="s">
        <v>160</v>
      </c>
      <c r="D78" t="s">
        <v>112</v>
      </c>
      <c r="E78">
        <v>2</v>
      </c>
      <c r="F78" s="209">
        <v>42000</v>
      </c>
      <c r="G78" s="210">
        <f t="shared" si="2"/>
        <v>21000</v>
      </c>
      <c r="H78" s="211">
        <f t="shared" si="3"/>
        <v>10.096153846153847</v>
      </c>
      <c r="I78">
        <v>2080</v>
      </c>
    </row>
    <row r="79" spans="3:9" ht="12.75" hidden="1">
      <c r="C79" t="s">
        <v>160</v>
      </c>
      <c r="D79" t="s">
        <v>156</v>
      </c>
      <c r="E79">
        <v>4</v>
      </c>
      <c r="F79" s="209">
        <v>0</v>
      </c>
      <c r="G79" s="210">
        <f t="shared" si="2"/>
        <v>0</v>
      </c>
      <c r="H79" s="211">
        <f t="shared" si="3"/>
        <v>0</v>
      </c>
      <c r="I79">
        <v>2080</v>
      </c>
    </row>
    <row r="80" spans="3:9" ht="12.75" hidden="1">
      <c r="C80" t="s">
        <v>161</v>
      </c>
      <c r="D80" t="s">
        <v>122</v>
      </c>
      <c r="E80">
        <v>1</v>
      </c>
      <c r="F80" s="209">
        <v>145600</v>
      </c>
      <c r="G80" s="210">
        <f t="shared" si="2"/>
        <v>145600</v>
      </c>
      <c r="H80" s="211">
        <f t="shared" si="3"/>
        <v>70</v>
      </c>
      <c r="I80">
        <v>2080</v>
      </c>
    </row>
    <row r="81" spans="3:9" ht="12.75" hidden="1">
      <c r="C81" t="s">
        <v>161</v>
      </c>
      <c r="D81" t="s">
        <v>162</v>
      </c>
      <c r="E81">
        <v>1</v>
      </c>
      <c r="F81" s="209">
        <v>187200</v>
      </c>
      <c r="G81" s="210">
        <f t="shared" si="2"/>
        <v>187200</v>
      </c>
      <c r="H81" s="211">
        <f t="shared" si="3"/>
        <v>90</v>
      </c>
      <c r="I81">
        <v>2080</v>
      </c>
    </row>
    <row r="82" spans="3:9" ht="12.75">
      <c r="C82" t="s">
        <v>161</v>
      </c>
      <c r="D82" t="s">
        <v>163</v>
      </c>
      <c r="E82">
        <v>10</v>
      </c>
      <c r="F82" s="209">
        <v>769900</v>
      </c>
      <c r="G82" s="210">
        <f t="shared" si="2"/>
        <v>76990</v>
      </c>
      <c r="H82" s="211">
        <f t="shared" si="3"/>
        <v>44.606025492468135</v>
      </c>
      <c r="I82">
        <v>1726</v>
      </c>
    </row>
    <row r="83" spans="3:9" ht="12.75">
      <c r="C83" t="s">
        <v>161</v>
      </c>
      <c r="D83" t="s">
        <v>164</v>
      </c>
      <c r="E83">
        <v>60</v>
      </c>
      <c r="F83" s="209">
        <v>7150100</v>
      </c>
      <c r="G83" s="210">
        <f t="shared" si="2"/>
        <v>119168.33333333333</v>
      </c>
      <c r="H83" s="211">
        <f t="shared" si="3"/>
        <v>69.04306682116648</v>
      </c>
      <c r="I83">
        <v>1726</v>
      </c>
    </row>
    <row r="84" spans="3:9" ht="12.75">
      <c r="C84" t="s">
        <v>161</v>
      </c>
      <c r="D84" t="s">
        <v>165</v>
      </c>
      <c r="E84">
        <v>10</v>
      </c>
      <c r="F84" s="209">
        <v>1675000</v>
      </c>
      <c r="G84" s="210">
        <f t="shared" si="2"/>
        <v>167500</v>
      </c>
      <c r="H84" s="211">
        <f t="shared" si="3"/>
        <v>97.045191193511</v>
      </c>
      <c r="I84">
        <v>1726</v>
      </c>
    </row>
    <row r="85" spans="3:9" ht="12.75" hidden="1">
      <c r="C85" t="s">
        <v>166</v>
      </c>
      <c r="D85" t="s">
        <v>132</v>
      </c>
      <c r="E85">
        <v>6</v>
      </c>
      <c r="F85" s="209">
        <v>602000</v>
      </c>
      <c r="G85" s="210">
        <f t="shared" si="2"/>
        <v>100333.33333333333</v>
      </c>
      <c r="H85" s="211">
        <f t="shared" si="3"/>
        <v>48.23717948717948</v>
      </c>
      <c r="I85">
        <v>2080</v>
      </c>
    </row>
    <row r="86" spans="3:9" ht="12.75" hidden="1">
      <c r="C86" t="s">
        <v>166</v>
      </c>
      <c r="D86" t="s">
        <v>156</v>
      </c>
      <c r="E86">
        <v>1</v>
      </c>
      <c r="F86" s="209">
        <v>0</v>
      </c>
      <c r="G86" s="210">
        <f t="shared" si="2"/>
        <v>0</v>
      </c>
      <c r="H86" s="211">
        <f t="shared" si="3"/>
        <v>0</v>
      </c>
      <c r="I86">
        <v>2080</v>
      </c>
    </row>
    <row r="87" spans="3:9" ht="12.75" hidden="1">
      <c r="C87" t="s">
        <v>167</v>
      </c>
      <c r="D87" t="s">
        <v>152</v>
      </c>
      <c r="E87">
        <v>1</v>
      </c>
      <c r="F87" s="209">
        <v>94265.6</v>
      </c>
      <c r="G87" s="210">
        <f t="shared" si="2"/>
        <v>94265.6</v>
      </c>
      <c r="H87" s="211">
        <f t="shared" si="3"/>
        <v>45.32</v>
      </c>
      <c r="I87">
        <v>2080</v>
      </c>
    </row>
    <row r="88" spans="3:9" ht="12.75" hidden="1">
      <c r="C88" t="s">
        <v>167</v>
      </c>
      <c r="D88" t="s">
        <v>114</v>
      </c>
      <c r="E88">
        <v>3</v>
      </c>
      <c r="F88" s="209">
        <v>387400</v>
      </c>
      <c r="G88" s="210">
        <f t="shared" si="2"/>
        <v>129133.33333333333</v>
      </c>
      <c r="H88" s="211">
        <f t="shared" si="3"/>
        <v>62.08333333333333</v>
      </c>
      <c r="I88">
        <v>2080</v>
      </c>
    </row>
    <row r="89" spans="3:9" ht="12.75" hidden="1">
      <c r="C89" t="s">
        <v>167</v>
      </c>
      <c r="D89" t="s">
        <v>112</v>
      </c>
      <c r="E89">
        <v>1</v>
      </c>
      <c r="F89" s="209">
        <v>54600</v>
      </c>
      <c r="G89" s="210">
        <f t="shared" si="2"/>
        <v>54600</v>
      </c>
      <c r="H89" s="211">
        <f t="shared" si="3"/>
        <v>26.25</v>
      </c>
      <c r="I89">
        <v>2080</v>
      </c>
    </row>
    <row r="90" spans="3:9" ht="12.75" hidden="1">
      <c r="C90" t="s">
        <v>168</v>
      </c>
      <c r="D90" t="s">
        <v>114</v>
      </c>
      <c r="E90">
        <v>9</v>
      </c>
      <c r="F90" s="209">
        <v>707050</v>
      </c>
      <c r="G90" s="210">
        <f t="shared" si="2"/>
        <v>78561.11111111111</v>
      </c>
      <c r="H90" s="211">
        <f t="shared" si="3"/>
        <v>37.769764957264954</v>
      </c>
      <c r="I90">
        <v>2080</v>
      </c>
    </row>
    <row r="91" spans="3:9" ht="12.75" hidden="1">
      <c r="C91" t="s">
        <v>168</v>
      </c>
      <c r="D91" t="s">
        <v>112</v>
      </c>
      <c r="E91">
        <v>5</v>
      </c>
      <c r="F91" s="209">
        <v>223875</v>
      </c>
      <c r="G91" s="210">
        <f t="shared" si="2"/>
        <v>44775</v>
      </c>
      <c r="H91" s="211">
        <f t="shared" si="3"/>
        <v>21.526442307692307</v>
      </c>
      <c r="I91">
        <v>2080</v>
      </c>
    </row>
    <row r="92" spans="3:9" ht="12.75" hidden="1">
      <c r="C92" t="s">
        <v>168</v>
      </c>
      <c r="D92" t="s">
        <v>128</v>
      </c>
      <c r="E92">
        <v>6</v>
      </c>
      <c r="F92" s="209">
        <v>280800</v>
      </c>
      <c r="G92" s="210">
        <f t="shared" si="2"/>
        <v>46800</v>
      </c>
      <c r="H92" s="211">
        <f t="shared" si="3"/>
        <v>22.5</v>
      </c>
      <c r="I92">
        <v>2080</v>
      </c>
    </row>
    <row r="93" spans="3:9" ht="12.75" hidden="1">
      <c r="C93" t="s">
        <v>169</v>
      </c>
      <c r="D93" t="s">
        <v>114</v>
      </c>
      <c r="E93">
        <v>7</v>
      </c>
      <c r="F93" s="209">
        <v>603100</v>
      </c>
      <c r="G93" s="210">
        <f t="shared" si="2"/>
        <v>86157.14285714286</v>
      </c>
      <c r="H93" s="211">
        <f t="shared" si="3"/>
        <v>41.4217032967033</v>
      </c>
      <c r="I93">
        <v>2080</v>
      </c>
    </row>
    <row r="94" spans="3:9" ht="12.75" hidden="1">
      <c r="C94" t="s">
        <v>169</v>
      </c>
      <c r="D94" t="s">
        <v>112</v>
      </c>
      <c r="E94">
        <v>1</v>
      </c>
      <c r="F94" s="209">
        <v>50250</v>
      </c>
      <c r="G94" s="210">
        <f t="shared" si="2"/>
        <v>50250</v>
      </c>
      <c r="H94" s="211">
        <f t="shared" si="3"/>
        <v>24.158653846153847</v>
      </c>
      <c r="I94">
        <v>2080</v>
      </c>
    </row>
    <row r="95" spans="3:9" ht="12.75" hidden="1">
      <c r="C95" t="s">
        <v>169</v>
      </c>
      <c r="D95" t="s">
        <v>132</v>
      </c>
      <c r="E95">
        <v>1</v>
      </c>
      <c r="F95" s="209">
        <v>105100</v>
      </c>
      <c r="G95" s="210">
        <f t="shared" si="2"/>
        <v>105100</v>
      </c>
      <c r="H95" s="211">
        <f t="shared" si="3"/>
        <v>50.52884615384615</v>
      </c>
      <c r="I95">
        <v>2080</v>
      </c>
    </row>
    <row r="96" spans="3:9" ht="12.75" hidden="1">
      <c r="C96" t="s">
        <v>169</v>
      </c>
      <c r="D96" t="s">
        <v>170</v>
      </c>
      <c r="E96">
        <v>6</v>
      </c>
      <c r="F96" s="209">
        <v>176226</v>
      </c>
      <c r="G96" s="210">
        <f t="shared" si="2"/>
        <v>29371</v>
      </c>
      <c r="H96" s="211">
        <f t="shared" si="3"/>
        <v>14.120673076923078</v>
      </c>
      <c r="I96">
        <v>2080</v>
      </c>
    </row>
    <row r="97" spans="3:9" ht="12.75" hidden="1">
      <c r="C97" t="s">
        <v>169</v>
      </c>
      <c r="D97" t="s">
        <v>171</v>
      </c>
      <c r="E97">
        <v>1</v>
      </c>
      <c r="F97" s="209">
        <v>24960</v>
      </c>
      <c r="G97" s="210">
        <f t="shared" si="2"/>
        <v>24960</v>
      </c>
      <c r="H97" s="211">
        <f t="shared" si="3"/>
        <v>12</v>
      </c>
      <c r="I97">
        <v>2080</v>
      </c>
    </row>
    <row r="98" spans="3:9" ht="12.75" hidden="1">
      <c r="C98" t="s">
        <v>169</v>
      </c>
      <c r="D98" t="s">
        <v>134</v>
      </c>
      <c r="E98">
        <v>2</v>
      </c>
      <c r="F98" s="209">
        <v>156700</v>
      </c>
      <c r="G98" s="210">
        <f t="shared" si="2"/>
        <v>78350</v>
      </c>
      <c r="H98" s="211">
        <f t="shared" si="3"/>
        <v>37.66826923076923</v>
      </c>
      <c r="I98">
        <v>2080</v>
      </c>
    </row>
    <row r="99" spans="3:9" ht="12.75" hidden="1">
      <c r="C99" t="s">
        <v>169</v>
      </c>
      <c r="D99" t="s">
        <v>128</v>
      </c>
      <c r="E99">
        <v>29</v>
      </c>
      <c r="F99" s="209">
        <v>1536440</v>
      </c>
      <c r="G99" s="210">
        <f t="shared" si="2"/>
        <v>52980.68965517241</v>
      </c>
      <c r="H99" s="211">
        <f t="shared" si="3"/>
        <v>25.471485411140584</v>
      </c>
      <c r="I99">
        <v>2080</v>
      </c>
    </row>
    <row r="100" spans="3:9" ht="12.75">
      <c r="C100" t="s">
        <v>172</v>
      </c>
      <c r="D100" t="s">
        <v>114</v>
      </c>
      <c r="E100">
        <v>1</v>
      </c>
      <c r="F100" s="209">
        <v>97600</v>
      </c>
      <c r="G100" s="210">
        <f t="shared" si="2"/>
        <v>97600</v>
      </c>
      <c r="H100" s="211">
        <f t="shared" si="3"/>
        <v>56.54692931633836</v>
      </c>
      <c r="I100">
        <v>1726</v>
      </c>
    </row>
    <row r="101" spans="3:9" ht="12.75">
      <c r="C101" t="s">
        <v>172</v>
      </c>
      <c r="D101" t="s">
        <v>134</v>
      </c>
      <c r="E101">
        <v>1</v>
      </c>
      <c r="F101" s="209">
        <v>63550</v>
      </c>
      <c r="G101" s="210">
        <f t="shared" si="2"/>
        <v>63550</v>
      </c>
      <c r="H101" s="211">
        <f t="shared" si="3"/>
        <v>36.819235225955964</v>
      </c>
      <c r="I101">
        <v>1726</v>
      </c>
    </row>
    <row r="102" spans="3:9" ht="12.75">
      <c r="C102" t="s">
        <v>172</v>
      </c>
      <c r="D102" t="s">
        <v>128</v>
      </c>
      <c r="E102">
        <v>4</v>
      </c>
      <c r="F102" s="209">
        <v>231800</v>
      </c>
      <c r="G102" s="210">
        <f t="shared" si="2"/>
        <v>57950</v>
      </c>
      <c r="H102" s="211">
        <f t="shared" si="3"/>
        <v>33.5747392815759</v>
      </c>
      <c r="I102">
        <v>1726</v>
      </c>
    </row>
    <row r="103" spans="3:9" ht="12.75" hidden="1">
      <c r="C103" t="s">
        <v>173</v>
      </c>
      <c r="D103" t="s">
        <v>114</v>
      </c>
      <c r="E103">
        <v>2</v>
      </c>
      <c r="F103" s="209">
        <v>190900</v>
      </c>
      <c r="G103" s="210">
        <f t="shared" si="2"/>
        <v>95450</v>
      </c>
      <c r="H103" s="211">
        <f t="shared" si="3"/>
        <v>45.88942307692308</v>
      </c>
      <c r="I103">
        <v>2080</v>
      </c>
    </row>
    <row r="104" spans="3:9" ht="12.75" hidden="1">
      <c r="C104" t="s">
        <v>173</v>
      </c>
      <c r="D104" t="s">
        <v>132</v>
      </c>
      <c r="E104">
        <v>2</v>
      </c>
      <c r="F104" s="209">
        <v>217050</v>
      </c>
      <c r="G104" s="210">
        <f t="shared" si="2"/>
        <v>108525</v>
      </c>
      <c r="H104" s="211">
        <f t="shared" si="3"/>
        <v>52.17548076923077</v>
      </c>
      <c r="I104">
        <v>2080</v>
      </c>
    </row>
    <row r="105" spans="3:9" ht="12.75" hidden="1">
      <c r="C105" t="s">
        <v>173</v>
      </c>
      <c r="D105" t="s">
        <v>134</v>
      </c>
      <c r="E105">
        <v>1</v>
      </c>
      <c r="F105" s="209">
        <v>70650</v>
      </c>
      <c r="G105" s="210">
        <f t="shared" si="2"/>
        <v>70650</v>
      </c>
      <c r="H105" s="211">
        <f t="shared" si="3"/>
        <v>33.96634615384615</v>
      </c>
      <c r="I105">
        <v>2080</v>
      </c>
    </row>
    <row r="106" spans="3:9" ht="12.75" hidden="1">
      <c r="C106" t="s">
        <v>173</v>
      </c>
      <c r="D106" t="s">
        <v>128</v>
      </c>
      <c r="E106">
        <v>1</v>
      </c>
      <c r="F106" s="209">
        <v>55250</v>
      </c>
      <c r="G106" s="210">
        <f t="shared" si="2"/>
        <v>55250</v>
      </c>
      <c r="H106" s="211">
        <f t="shared" si="3"/>
        <v>26.5625</v>
      </c>
      <c r="I106">
        <v>2080</v>
      </c>
    </row>
    <row r="107" spans="3:9" ht="12.75" hidden="1">
      <c r="C107" t="s">
        <v>174</v>
      </c>
      <c r="D107" t="s">
        <v>114</v>
      </c>
      <c r="E107">
        <v>5</v>
      </c>
      <c r="F107" s="209">
        <v>374500</v>
      </c>
      <c r="G107" s="210">
        <f t="shared" si="2"/>
        <v>74900</v>
      </c>
      <c r="H107" s="211">
        <f t="shared" si="3"/>
        <v>36.00961538461539</v>
      </c>
      <c r="I107">
        <v>2080</v>
      </c>
    </row>
    <row r="108" spans="3:9" ht="12.75" hidden="1">
      <c r="C108" t="s">
        <v>175</v>
      </c>
      <c r="D108" t="s">
        <v>114</v>
      </c>
      <c r="E108">
        <v>4</v>
      </c>
      <c r="F108" s="209">
        <v>305400</v>
      </c>
      <c r="G108" s="210">
        <f t="shared" si="2"/>
        <v>76350</v>
      </c>
      <c r="H108" s="211">
        <f t="shared" si="3"/>
        <v>36.70673076923077</v>
      </c>
      <c r="I108">
        <v>2080</v>
      </c>
    </row>
    <row r="109" spans="3:9" ht="12.75" hidden="1">
      <c r="C109" t="s">
        <v>175</v>
      </c>
      <c r="D109" t="s">
        <v>128</v>
      </c>
      <c r="E109">
        <v>19</v>
      </c>
      <c r="F109" s="209">
        <v>726439</v>
      </c>
      <c r="G109" s="210">
        <f t="shared" si="2"/>
        <v>38233.63157894737</v>
      </c>
      <c r="H109" s="211">
        <f t="shared" si="3"/>
        <v>18.381553643724697</v>
      </c>
      <c r="I109">
        <v>2080</v>
      </c>
    </row>
    <row r="110" spans="3:9" ht="12.75" hidden="1">
      <c r="C110" t="s">
        <v>176</v>
      </c>
      <c r="E110">
        <v>1</v>
      </c>
      <c r="F110" s="209">
        <v>0</v>
      </c>
      <c r="G110" s="210">
        <f t="shared" si="2"/>
        <v>0</v>
      </c>
      <c r="H110" s="211">
        <f t="shared" si="3"/>
        <v>0</v>
      </c>
      <c r="I110">
        <v>2080</v>
      </c>
    </row>
    <row r="111" spans="3:9" ht="12.75" hidden="1">
      <c r="C111" t="s">
        <v>177</v>
      </c>
      <c r="D111" t="s">
        <v>114</v>
      </c>
      <c r="E111">
        <v>1</v>
      </c>
      <c r="F111" s="209">
        <v>63450</v>
      </c>
      <c r="G111" s="210">
        <f t="shared" si="2"/>
        <v>63450</v>
      </c>
      <c r="H111" s="211">
        <f t="shared" si="3"/>
        <v>30.504807692307693</v>
      </c>
      <c r="I111">
        <v>2080</v>
      </c>
    </row>
    <row r="112" spans="3:9" ht="12.75" hidden="1">
      <c r="C112" t="s">
        <v>178</v>
      </c>
      <c r="D112" t="s">
        <v>156</v>
      </c>
      <c r="E112">
        <v>1</v>
      </c>
      <c r="F112" s="209">
        <v>0</v>
      </c>
      <c r="G112" s="210">
        <f t="shared" si="2"/>
        <v>0</v>
      </c>
      <c r="H112" s="211">
        <f t="shared" si="3"/>
        <v>0</v>
      </c>
      <c r="I112">
        <v>2080</v>
      </c>
    </row>
    <row r="113" ht="12.75">
      <c r="B113" t="s">
        <v>106</v>
      </c>
    </row>
    <row r="114" ht="12.75">
      <c r="B114" t="s">
        <v>106</v>
      </c>
    </row>
    <row r="115" ht="12.75">
      <c r="B115" t="s">
        <v>106</v>
      </c>
    </row>
  </sheetData>
  <printOptions gridLines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5"/>
  <sheetViews>
    <sheetView tabSelected="1" zoomScale="75" zoomScaleNormal="75" workbookViewId="0" topLeftCell="AH24">
      <selection activeCell="DI46" sqref="CT1:DI46"/>
    </sheetView>
  </sheetViews>
  <sheetFormatPr defaultColWidth="9.140625" defaultRowHeight="12.75"/>
  <cols>
    <col min="1" max="1" width="5.421875" style="27" hidden="1" customWidth="1"/>
    <col min="2" max="2" width="8.57421875" style="26" hidden="1" customWidth="1"/>
    <col min="3" max="3" width="21.7109375" style="27" hidden="1" customWidth="1"/>
    <col min="4" max="8" width="7.57421875" style="27" hidden="1" customWidth="1"/>
    <col min="9" max="9" width="7.8515625" style="27" hidden="1" customWidth="1"/>
    <col min="10" max="10" width="3.140625" style="32" hidden="1" customWidth="1"/>
    <col min="11" max="11" width="6.421875" style="26" hidden="1" customWidth="1"/>
    <col min="12" max="12" width="6.00390625" style="26" hidden="1" customWidth="1"/>
    <col min="13" max="13" width="8.140625" style="26" hidden="1" customWidth="1"/>
    <col min="14" max="14" width="8.00390625" style="26" hidden="1" customWidth="1"/>
    <col min="15" max="15" width="23.140625" style="27" hidden="1" customWidth="1"/>
    <col min="16" max="16" width="7.7109375" style="33" hidden="1" customWidth="1"/>
    <col min="17" max="17" width="8.00390625" style="33" hidden="1" customWidth="1"/>
    <col min="18" max="18" width="5.00390625" style="33" hidden="1" customWidth="1"/>
    <col min="19" max="19" width="6.7109375" style="33" hidden="1" customWidth="1"/>
    <col min="20" max="20" width="7.7109375" style="33" hidden="1" customWidth="1"/>
    <col min="21" max="22" width="6.421875" style="66" hidden="1" customWidth="1"/>
    <col min="23" max="27" width="10.421875" style="32" hidden="1" customWidth="1"/>
    <col min="28" max="28" width="8.8515625" style="32" hidden="1" customWidth="1"/>
    <col min="29" max="29" width="3.7109375" style="32" hidden="1" customWidth="1"/>
    <col min="30" max="30" width="3.57421875" style="32" hidden="1" customWidth="1"/>
    <col min="31" max="31" width="6.421875" style="108" hidden="1" customWidth="1"/>
    <col min="32" max="32" width="6.00390625" style="108" hidden="1" customWidth="1"/>
    <col min="33" max="33" width="6.8515625" style="108" hidden="1" customWidth="1"/>
    <col min="34" max="34" width="16.00390625" style="26" customWidth="1"/>
    <col min="35" max="35" width="27.8515625" style="27" customWidth="1"/>
    <col min="36" max="36" width="12.7109375" style="33" customWidth="1"/>
    <col min="37" max="37" width="3.28125" style="33" customWidth="1"/>
    <col min="38" max="38" width="11.140625" style="33" customWidth="1"/>
    <col min="39" max="39" width="7.57421875" style="66" hidden="1" customWidth="1"/>
    <col min="40" max="40" width="8.7109375" style="66" hidden="1" customWidth="1"/>
    <col min="41" max="41" width="0" style="27" hidden="1" customWidth="1"/>
    <col min="42" max="42" width="17.421875" style="27" bestFit="1" customWidth="1"/>
    <col min="43" max="43" width="13.421875" style="27" customWidth="1"/>
    <col min="44" max="44" width="17.8515625" style="27" customWidth="1"/>
    <col min="45" max="51" width="13.421875" style="27" customWidth="1"/>
    <col min="52" max="52" width="21.421875" style="27" customWidth="1"/>
    <col min="53" max="53" width="3.140625" style="372" customWidth="1"/>
    <col min="54" max="55" width="9.140625" style="372" hidden="1" customWidth="1"/>
    <col min="56" max="56" width="8.00390625" style="373" hidden="1" customWidth="1"/>
    <col min="57" max="57" width="23.140625" style="372" hidden="1" customWidth="1"/>
    <col min="58" max="58" width="7.7109375" style="374" hidden="1" customWidth="1"/>
    <col min="59" max="59" width="4.00390625" style="374" hidden="1" customWidth="1"/>
    <col min="60" max="60" width="12.7109375" style="374" hidden="1" customWidth="1"/>
    <col min="61" max="62" width="1.8515625" style="479" hidden="1" customWidth="1"/>
    <col min="63" max="63" width="2.421875" style="372" hidden="1" customWidth="1"/>
    <col min="64" max="68" width="13.421875" style="372" hidden="1" customWidth="1"/>
    <col min="69" max="69" width="8.8515625" style="372" hidden="1" customWidth="1"/>
    <col min="70" max="73" width="0" style="372" hidden="1" customWidth="1"/>
    <col min="74" max="74" width="10.28125" style="372" hidden="1" customWidth="1"/>
    <col min="75" max="95" width="0" style="372" hidden="1" customWidth="1"/>
    <col min="96" max="96" width="9.140625" style="372" customWidth="1"/>
    <col min="97" max="97" width="12.7109375" style="33" customWidth="1"/>
    <col min="98" max="98" width="3.28125" style="33" customWidth="1"/>
    <col min="99" max="99" width="11.140625" style="33" customWidth="1"/>
    <col min="100" max="100" width="7.57421875" style="66" hidden="1" customWidth="1"/>
    <col min="101" max="101" width="8.7109375" style="66" hidden="1" customWidth="1"/>
    <col min="102" max="102" width="0" style="27" hidden="1" customWidth="1"/>
    <col min="103" max="103" width="17.421875" style="27" bestFit="1" customWidth="1"/>
    <col min="104" max="104" width="13.421875" style="27" customWidth="1"/>
    <col min="105" max="105" width="17.8515625" style="27" customWidth="1"/>
    <col min="106" max="112" width="13.421875" style="27" customWidth="1"/>
    <col min="113" max="113" width="21.421875" style="27" customWidth="1"/>
  </cols>
  <sheetData>
    <row r="1" spans="1:113" s="137" customFormat="1" ht="18.75" thickBot="1">
      <c r="A1" s="132"/>
      <c r="B1" s="133" t="s">
        <v>65</v>
      </c>
      <c r="C1" s="132"/>
      <c r="D1" s="132"/>
      <c r="E1" s="132"/>
      <c r="F1" s="132"/>
      <c r="G1" s="132"/>
      <c r="H1" s="132"/>
      <c r="I1" s="132"/>
      <c r="J1" s="134"/>
      <c r="K1" s="135"/>
      <c r="L1" s="135"/>
      <c r="M1" s="135"/>
      <c r="N1" s="135"/>
      <c r="O1" s="132"/>
      <c r="P1" s="136"/>
      <c r="Q1" s="136"/>
      <c r="R1" s="136"/>
      <c r="S1" s="136"/>
      <c r="T1" s="136"/>
      <c r="U1" s="132"/>
      <c r="V1" s="132"/>
      <c r="W1" s="134"/>
      <c r="X1" s="134"/>
      <c r="Y1" s="134"/>
      <c r="Z1" s="134"/>
      <c r="AA1" s="134"/>
      <c r="AB1" s="134"/>
      <c r="AC1" s="134"/>
      <c r="AD1" s="134"/>
      <c r="AE1" s="163"/>
      <c r="AF1" s="163"/>
      <c r="AG1" s="163"/>
      <c r="AH1" s="135"/>
      <c r="AI1" s="132"/>
      <c r="AJ1" s="136"/>
      <c r="AK1" s="146" t="s">
        <v>191</v>
      </c>
      <c r="AL1" s="136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365"/>
      <c r="BB1" s="365"/>
      <c r="BC1" s="365"/>
      <c r="BD1" s="366"/>
      <c r="BE1" s="365"/>
      <c r="BF1" s="367"/>
      <c r="BG1" s="368" t="s">
        <v>94</v>
      </c>
      <c r="BH1" s="367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136"/>
      <c r="CT1" s="146" t="s">
        <v>209</v>
      </c>
      <c r="CU1" s="136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</row>
    <row r="2" spans="1:113" s="137" customFormat="1" ht="16.5" thickBot="1">
      <c r="A2" s="132"/>
      <c r="B2" s="138" t="s">
        <v>47</v>
      </c>
      <c r="C2" s="139"/>
      <c r="D2" s="139"/>
      <c r="E2" s="139"/>
      <c r="F2" s="139"/>
      <c r="G2" s="139"/>
      <c r="H2" s="139"/>
      <c r="I2" s="140"/>
      <c r="J2" s="134"/>
      <c r="K2" s="135"/>
      <c r="L2" s="135"/>
      <c r="M2" s="135"/>
      <c r="N2" s="135"/>
      <c r="O2" s="132"/>
      <c r="P2" s="136"/>
      <c r="Q2" s="141" t="s">
        <v>77</v>
      </c>
      <c r="R2" s="142"/>
      <c r="S2" s="143"/>
      <c r="T2" s="144"/>
      <c r="U2" s="144"/>
      <c r="V2" s="144"/>
      <c r="W2" s="164"/>
      <c r="X2" s="165"/>
      <c r="Y2" s="165"/>
      <c r="Z2" s="165"/>
      <c r="AA2" s="165"/>
      <c r="AB2" s="165"/>
      <c r="AC2" s="166"/>
      <c r="AD2" s="167"/>
      <c r="AE2" s="163"/>
      <c r="AF2" s="163"/>
      <c r="AG2" s="163"/>
      <c r="AH2" s="135"/>
      <c r="AI2" s="132"/>
      <c r="AJ2" s="136"/>
      <c r="AK2" s="145">
        <v>39226</v>
      </c>
      <c r="AL2" s="309"/>
      <c r="AM2" s="310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0"/>
      <c r="BA2" s="369"/>
      <c r="BB2" s="369"/>
      <c r="BC2" s="369"/>
      <c r="BD2" s="370" t="s">
        <v>87</v>
      </c>
      <c r="BE2" s="369"/>
      <c r="BF2" s="369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65"/>
      <c r="BS2" s="365"/>
      <c r="BT2" s="365"/>
      <c r="BU2" s="365"/>
      <c r="BV2" s="365"/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136"/>
      <c r="CT2" s="145">
        <v>39226</v>
      </c>
      <c r="CU2" s="309"/>
      <c r="CV2" s="310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0"/>
    </row>
    <row r="3" spans="2:113" ht="27" thickBot="1">
      <c r="B3" s="34" t="s">
        <v>46</v>
      </c>
      <c r="D3" s="35" t="s">
        <v>41</v>
      </c>
      <c r="E3" s="35" t="s">
        <v>42</v>
      </c>
      <c r="F3" s="35" t="s">
        <v>45</v>
      </c>
      <c r="G3" s="35" t="s">
        <v>43</v>
      </c>
      <c r="H3" s="35" t="s">
        <v>44</v>
      </c>
      <c r="N3" s="34" t="s">
        <v>75</v>
      </c>
      <c r="P3" s="33" t="s">
        <v>45</v>
      </c>
      <c r="Q3" s="107" t="s">
        <v>84</v>
      </c>
      <c r="R3" s="94"/>
      <c r="S3" s="106"/>
      <c r="U3" s="80" t="s">
        <v>41</v>
      </c>
      <c r="V3" s="80" t="s">
        <v>42</v>
      </c>
      <c r="W3" s="168" t="s">
        <v>45</v>
      </c>
      <c r="X3" s="168" t="s">
        <v>43</v>
      </c>
      <c r="Y3" s="168" t="s">
        <v>44</v>
      </c>
      <c r="Z3" s="168" t="s">
        <v>68</v>
      </c>
      <c r="AA3" s="168" t="s">
        <v>73</v>
      </c>
      <c r="AH3" s="34"/>
      <c r="AJ3" s="33" t="s">
        <v>90</v>
      </c>
      <c r="AL3" s="228"/>
      <c r="AM3" s="311" t="s">
        <v>41</v>
      </c>
      <c r="AN3" s="311" t="s">
        <v>42</v>
      </c>
      <c r="AO3" s="312" t="s">
        <v>43</v>
      </c>
      <c r="AP3" s="312" t="s">
        <v>44</v>
      </c>
      <c r="AQ3" s="312" t="s">
        <v>68</v>
      </c>
      <c r="AR3" s="312" t="s">
        <v>73</v>
      </c>
      <c r="AS3" s="312" t="s">
        <v>95</v>
      </c>
      <c r="AT3" s="312" t="s">
        <v>96</v>
      </c>
      <c r="AU3" s="313" t="s">
        <v>189</v>
      </c>
      <c r="AV3" s="312" t="s">
        <v>205</v>
      </c>
      <c r="AW3" s="313" t="s">
        <v>206</v>
      </c>
      <c r="AX3" s="312" t="s">
        <v>207</v>
      </c>
      <c r="AY3" s="312" t="s">
        <v>208</v>
      </c>
      <c r="AZ3" s="314"/>
      <c r="BF3" s="374" t="s">
        <v>90</v>
      </c>
      <c r="BH3" s="375"/>
      <c r="BI3" s="376" t="s">
        <v>41</v>
      </c>
      <c r="BJ3" s="376" t="s">
        <v>42</v>
      </c>
      <c r="BK3" s="377" t="s">
        <v>43</v>
      </c>
      <c r="BL3" s="377" t="s">
        <v>44</v>
      </c>
      <c r="BM3" s="377" t="s">
        <v>68</v>
      </c>
      <c r="BN3" s="377" t="s">
        <v>73</v>
      </c>
      <c r="BO3" s="377" t="s">
        <v>95</v>
      </c>
      <c r="BP3" s="377" t="s">
        <v>96</v>
      </c>
      <c r="CS3" s="33" t="s">
        <v>90</v>
      </c>
      <c r="CU3" s="228"/>
      <c r="CV3" s="311" t="s">
        <v>41</v>
      </c>
      <c r="CW3" s="311" t="s">
        <v>42</v>
      </c>
      <c r="CX3" s="312" t="s">
        <v>43</v>
      </c>
      <c r="CY3" s="312" t="s">
        <v>44</v>
      </c>
      <c r="CZ3" s="312" t="s">
        <v>68</v>
      </c>
      <c r="DA3" s="312" t="s">
        <v>73</v>
      </c>
      <c r="DB3" s="312" t="s">
        <v>95</v>
      </c>
      <c r="DC3" s="312" t="s">
        <v>96</v>
      </c>
      <c r="DD3" s="313" t="s">
        <v>189</v>
      </c>
      <c r="DE3" s="312" t="s">
        <v>205</v>
      </c>
      <c r="DF3" s="313" t="s">
        <v>206</v>
      </c>
      <c r="DG3" s="312" t="s">
        <v>207</v>
      </c>
      <c r="DH3" s="313" t="s">
        <v>208</v>
      </c>
      <c r="DI3" s="314"/>
    </row>
    <row r="4" spans="2:113" ht="27" thickBot="1">
      <c r="B4" s="34"/>
      <c r="D4" s="35"/>
      <c r="E4" s="35"/>
      <c r="F4" s="35"/>
      <c r="G4" s="35"/>
      <c r="H4" s="35"/>
      <c r="N4" s="34"/>
      <c r="Q4" s="297"/>
      <c r="R4" s="214"/>
      <c r="S4" s="214"/>
      <c r="U4" s="80"/>
      <c r="V4" s="80"/>
      <c r="W4" s="168"/>
      <c r="X4" s="168"/>
      <c r="Y4" s="168"/>
      <c r="Z4" s="168"/>
      <c r="AA4" s="168"/>
      <c r="AH4" s="296" t="s">
        <v>202</v>
      </c>
      <c r="AI4" s="273"/>
      <c r="AJ4" s="98"/>
      <c r="AK4" s="98"/>
      <c r="AL4" s="301"/>
      <c r="AM4" s="302"/>
      <c r="AN4" s="302"/>
      <c r="AO4" s="303"/>
      <c r="AP4" s="303"/>
      <c r="AQ4" s="303"/>
      <c r="AR4" s="303"/>
      <c r="AS4" s="303"/>
      <c r="AT4" s="303"/>
      <c r="AU4" s="304"/>
      <c r="AV4" s="304"/>
      <c r="AW4" s="304"/>
      <c r="AX4" s="304"/>
      <c r="AY4" s="304"/>
      <c r="AZ4" s="305"/>
      <c r="BH4" s="378"/>
      <c r="BI4" s="376"/>
      <c r="BJ4" s="376"/>
      <c r="BK4" s="377"/>
      <c r="BL4" s="377"/>
      <c r="BM4" s="377"/>
      <c r="BN4" s="377"/>
      <c r="BO4" s="377"/>
      <c r="BP4" s="377"/>
      <c r="CS4" s="98"/>
      <c r="CT4" s="98"/>
      <c r="CU4" s="301"/>
      <c r="CV4" s="302"/>
      <c r="CW4" s="302"/>
      <c r="CX4" s="303"/>
      <c r="CY4" s="303"/>
      <c r="CZ4" s="303"/>
      <c r="DA4" s="303"/>
      <c r="DB4" s="303"/>
      <c r="DC4" s="303"/>
      <c r="DD4" s="304"/>
      <c r="DE4" s="304"/>
      <c r="DF4" s="304"/>
      <c r="DG4" s="304"/>
      <c r="DH4" s="304"/>
      <c r="DI4" s="305"/>
    </row>
    <row r="5" spans="2:113" ht="27" thickBot="1">
      <c r="B5" s="34"/>
      <c r="D5" s="35"/>
      <c r="E5" s="35"/>
      <c r="F5" s="35"/>
      <c r="G5" s="35"/>
      <c r="H5" s="35"/>
      <c r="N5" s="34"/>
      <c r="Q5" s="297"/>
      <c r="R5" s="214"/>
      <c r="S5" s="214"/>
      <c r="U5" s="80"/>
      <c r="V5" s="80"/>
      <c r="W5" s="168"/>
      <c r="X5" s="168"/>
      <c r="Y5" s="168"/>
      <c r="Z5" s="168"/>
      <c r="AA5" s="168"/>
      <c r="AH5" s="358">
        <v>31</v>
      </c>
      <c r="AI5" s="213" t="s">
        <v>203</v>
      </c>
      <c r="AJ5" s="214"/>
      <c r="AK5" s="214"/>
      <c r="AL5" s="364">
        <v>31</v>
      </c>
      <c r="AM5" s="356"/>
      <c r="AN5" s="356"/>
      <c r="AO5" s="357"/>
      <c r="AP5" s="363">
        <f aca="true" t="shared" si="0" ref="AP5:AU5">1000*(1+AP68)*(1+AP52)*(1+AP57)*AP61</f>
        <v>1790.763</v>
      </c>
      <c r="AQ5" s="363">
        <f t="shared" si="0"/>
        <v>1917.686394</v>
      </c>
      <c r="AR5" s="363">
        <f t="shared" si="0"/>
        <v>1973.9153887200005</v>
      </c>
      <c r="AS5" s="363">
        <f t="shared" si="0"/>
        <v>2041.0285119364803</v>
      </c>
      <c r="AT5" s="363">
        <f t="shared" si="0"/>
        <v>2110.4234813423204</v>
      </c>
      <c r="AU5" s="363">
        <f t="shared" si="0"/>
        <v>2182.1778797079596</v>
      </c>
      <c r="AV5" s="363">
        <f>1000*(1+AV68)*(1+AV52)*(1+AV57)*AV61</f>
        <v>2256.3719276180304</v>
      </c>
      <c r="AW5" s="363">
        <f>1000*(1+AW68)*(1+AW52)*(1+AW57)*AW61</f>
        <v>2333.088573157044</v>
      </c>
      <c r="AX5" s="363">
        <f>1000*(1+AX68)*(1+AX52)*(1+AX57)*AX61</f>
        <v>2412.4135846443833</v>
      </c>
      <c r="AY5" s="363">
        <f>1000*(1+AY68)*(1+AY52)*(1+AY57)*AY61</f>
        <v>2494.4356465222927</v>
      </c>
      <c r="AZ5" s="4"/>
      <c r="BH5" s="378"/>
      <c r="BI5" s="376"/>
      <c r="BJ5" s="376"/>
      <c r="BK5" s="377"/>
      <c r="BL5" s="377"/>
      <c r="BM5" s="377"/>
      <c r="BN5" s="377"/>
      <c r="BO5" s="377"/>
      <c r="BP5" s="377"/>
      <c r="CS5" s="214"/>
      <c r="CT5" s="214"/>
      <c r="CU5" s="364">
        <v>31</v>
      </c>
      <c r="CV5" s="356"/>
      <c r="CW5" s="356"/>
      <c r="CX5" s="357"/>
      <c r="CY5" s="481">
        <f>+AP5*1.02*1.055</f>
        <v>1927.0400642999998</v>
      </c>
      <c r="CZ5" s="481">
        <f>+AQ5*1.02*1.055</f>
        <v>2063.6223285834</v>
      </c>
      <c r="DA5" s="481">
        <f>+AR5*1.02*1.055</f>
        <v>2124.1303498015923</v>
      </c>
      <c r="DB5" s="481">
        <f>+AS5*1.02*1.055</f>
        <v>2196.3507816948463</v>
      </c>
      <c r="DC5" s="481">
        <f>+AT5*1.02*1.055</f>
        <v>2271.0267082724713</v>
      </c>
      <c r="DD5" s="481">
        <f>+AU5*1.02*1.055</f>
        <v>2348.241616353735</v>
      </c>
      <c r="DE5" s="482"/>
      <c r="DF5" s="482"/>
      <c r="DG5" s="482"/>
      <c r="DH5" s="482"/>
      <c r="DI5" s="4"/>
    </row>
    <row r="6" spans="2:113" ht="15">
      <c r="B6" s="26">
        <v>35</v>
      </c>
      <c r="C6" s="27" t="s">
        <v>0</v>
      </c>
      <c r="D6" s="36">
        <v>1709.78</v>
      </c>
      <c r="E6" s="36">
        <v>1734.09</v>
      </c>
      <c r="F6" s="36">
        <v>1749</v>
      </c>
      <c r="G6" s="36">
        <v>1759.63</v>
      </c>
      <c r="H6" s="36">
        <v>1735.78</v>
      </c>
      <c r="I6" s="26">
        <v>35</v>
      </c>
      <c r="N6" s="26">
        <v>35</v>
      </c>
      <c r="O6" s="27" t="s">
        <v>0</v>
      </c>
      <c r="P6" s="33">
        <v>1000</v>
      </c>
      <c r="R6" s="67"/>
      <c r="T6" s="52">
        <v>35</v>
      </c>
      <c r="U6" s="81">
        <f aca="true" t="shared" si="1" ref="U6:AA7">+$P6*(1+U$52)*(1+U$57)*U$59</f>
        <v>1710</v>
      </c>
      <c r="V6" s="81">
        <f t="shared" si="1"/>
        <v>1633.297</v>
      </c>
      <c r="W6" s="109">
        <f t="shared" si="1"/>
        <v>1665</v>
      </c>
      <c r="X6" s="169">
        <f t="shared" si="1"/>
        <v>1812.2431499999996</v>
      </c>
      <c r="Y6" s="169">
        <f t="shared" si="1"/>
        <v>1817.4009163499998</v>
      </c>
      <c r="Z6" s="169">
        <f t="shared" si="1"/>
        <v>1848.2967319279494</v>
      </c>
      <c r="AA6" s="169">
        <f t="shared" si="1"/>
        <v>1879.717776370724</v>
      </c>
      <c r="AB6" s="170">
        <v>35</v>
      </c>
      <c r="AC6" s="108"/>
      <c r="AD6" s="171"/>
      <c r="AH6" s="90">
        <v>35</v>
      </c>
      <c r="AI6" s="213" t="s">
        <v>0</v>
      </c>
      <c r="AJ6" s="214"/>
      <c r="AK6" s="214"/>
      <c r="AL6" s="60">
        <v>35</v>
      </c>
      <c r="AM6" s="298">
        <f aca="true" t="shared" si="2" ref="AM6:AO7">+$P6*(1+AM$52)*(1+AM$57)*AM$59</f>
        <v>1710</v>
      </c>
      <c r="AN6" s="298">
        <f t="shared" si="2"/>
        <v>1633.297</v>
      </c>
      <c r="AO6" s="169">
        <f t="shared" si="2"/>
        <v>1755</v>
      </c>
      <c r="AP6" s="65">
        <f aca="true" t="shared" si="3" ref="AP6:AY6">+$P6*(1+AP$56)*(1+AP$57)*AP$59</f>
        <v>1187.875</v>
      </c>
      <c r="AQ6" s="65">
        <f t="shared" si="3"/>
        <v>1217.5718749999999</v>
      </c>
      <c r="AR6" s="65">
        <f t="shared" si="3"/>
        <v>1242.3640624999998</v>
      </c>
      <c r="AS6" s="65">
        <f t="shared" si="3"/>
        <v>1273.4231640624998</v>
      </c>
      <c r="AT6" s="65">
        <f t="shared" si="3"/>
        <v>1305.2587431640623</v>
      </c>
      <c r="AU6" s="65">
        <f t="shared" si="3"/>
        <v>1337.8902117431637</v>
      </c>
      <c r="AV6" s="65">
        <f t="shared" si="3"/>
        <v>1371.3374670367427</v>
      </c>
      <c r="AW6" s="65">
        <f t="shared" si="3"/>
        <v>1405.620903712661</v>
      </c>
      <c r="AX6" s="65">
        <f t="shared" si="3"/>
        <v>1440.7614263054775</v>
      </c>
      <c r="AY6" s="65">
        <f t="shared" si="3"/>
        <v>1476.780461963114</v>
      </c>
      <c r="AZ6" s="56">
        <v>35</v>
      </c>
      <c r="BD6" s="373">
        <v>35</v>
      </c>
      <c r="BE6" s="372" t="s">
        <v>0</v>
      </c>
      <c r="BF6" s="374">
        <v>1000</v>
      </c>
      <c r="BH6" s="379">
        <v>35</v>
      </c>
      <c r="BI6" s="380">
        <f aca="true" t="shared" si="4" ref="BI6:BP7">+$P6*(1+BI$52)*(1+BI$57)*BI$59</f>
        <v>1710</v>
      </c>
      <c r="BJ6" s="380">
        <f t="shared" si="4"/>
        <v>1633.297</v>
      </c>
      <c r="BK6" s="381">
        <f t="shared" si="4"/>
        <v>1755</v>
      </c>
      <c r="BL6" s="382">
        <f t="shared" si="4"/>
        <v>1715.926875</v>
      </c>
      <c r="BM6" s="382">
        <f t="shared" si="4"/>
        <v>1793.022890625</v>
      </c>
      <c r="BN6" s="382">
        <f t="shared" si="4"/>
        <v>1883.885537109375</v>
      </c>
      <c r="BO6" s="382">
        <f t="shared" si="4"/>
        <v>1930.9826755371091</v>
      </c>
      <c r="BP6" s="382">
        <f t="shared" si="4"/>
        <v>1979.2572424255368</v>
      </c>
      <c r="BQ6" s="383">
        <v>35</v>
      </c>
      <c r="CS6" s="214"/>
      <c r="CT6" s="214"/>
      <c r="CU6" s="60">
        <v>35</v>
      </c>
      <c r="CV6" s="298">
        <f aca="true" t="shared" si="5" ref="CV6:DH7">+$P6*(1+CV$52)*(1+CV$57)*CV$59</f>
        <v>1710</v>
      </c>
      <c r="CW6" s="298">
        <f t="shared" si="5"/>
        <v>1633.297</v>
      </c>
      <c r="CX6" s="169">
        <f t="shared" si="5"/>
        <v>1755</v>
      </c>
      <c r="CY6" s="65">
        <f aca="true" t="shared" si="6" ref="CY6:DH6">+$P6*(1+CY$56)*(1+CY$57)*CY$59</f>
        <v>1187.875</v>
      </c>
      <c r="CZ6" s="65">
        <f t="shared" si="6"/>
        <v>1217.5718749999999</v>
      </c>
      <c r="DA6" s="65">
        <f t="shared" si="6"/>
        <v>1242.3640624999998</v>
      </c>
      <c r="DB6" s="65">
        <f t="shared" si="6"/>
        <v>1273.4231640624998</v>
      </c>
      <c r="DC6" s="65">
        <f t="shared" si="6"/>
        <v>1305.2587431640623</v>
      </c>
      <c r="DD6" s="65">
        <f t="shared" si="6"/>
        <v>1337.8902117431637</v>
      </c>
      <c r="DE6" s="65">
        <f t="shared" si="6"/>
        <v>1371.3374670367427</v>
      </c>
      <c r="DF6" s="65">
        <f t="shared" si="6"/>
        <v>1405.620903712661</v>
      </c>
      <c r="DG6" s="65">
        <f t="shared" si="6"/>
        <v>1440.7614263054775</v>
      </c>
      <c r="DH6" s="65">
        <f t="shared" si="6"/>
        <v>1476.780461963114</v>
      </c>
      <c r="DI6" s="56">
        <v>35</v>
      </c>
    </row>
    <row r="7" spans="2:113" ht="15.75" thickBot="1">
      <c r="B7" s="26">
        <v>37</v>
      </c>
      <c r="C7" s="27" t="s">
        <v>1</v>
      </c>
      <c r="D7" s="36">
        <v>1709.78</v>
      </c>
      <c r="E7" s="36">
        <v>1734.09</v>
      </c>
      <c r="F7" s="36">
        <v>1749</v>
      </c>
      <c r="G7" s="36">
        <v>1759.63</v>
      </c>
      <c r="H7" s="36">
        <v>1735.78</v>
      </c>
      <c r="I7" s="26">
        <v>37</v>
      </c>
      <c r="N7" s="26">
        <v>37</v>
      </c>
      <c r="O7" s="27" t="s">
        <v>1</v>
      </c>
      <c r="P7" s="33">
        <v>1000</v>
      </c>
      <c r="R7" s="67"/>
      <c r="T7" s="52">
        <v>37</v>
      </c>
      <c r="U7" s="81">
        <f t="shared" si="1"/>
        <v>1710</v>
      </c>
      <c r="V7" s="81">
        <f t="shared" si="1"/>
        <v>1633.297</v>
      </c>
      <c r="W7" s="110">
        <f t="shared" si="1"/>
        <v>1665</v>
      </c>
      <c r="X7" s="172">
        <f t="shared" si="1"/>
        <v>1812.2431499999996</v>
      </c>
      <c r="Y7" s="172">
        <f t="shared" si="1"/>
        <v>1817.4009163499998</v>
      </c>
      <c r="Z7" s="172">
        <f t="shared" si="1"/>
        <v>1848.2967319279494</v>
      </c>
      <c r="AA7" s="172">
        <f t="shared" si="1"/>
        <v>1879.717776370724</v>
      </c>
      <c r="AB7" s="173">
        <v>37</v>
      </c>
      <c r="AC7" s="108"/>
      <c r="AD7" s="108"/>
      <c r="AH7" s="90">
        <v>37</v>
      </c>
      <c r="AI7" s="213" t="s">
        <v>1</v>
      </c>
      <c r="AJ7" s="214"/>
      <c r="AK7" s="214"/>
      <c r="AL7" s="64">
        <v>37</v>
      </c>
      <c r="AM7" s="229">
        <f t="shared" si="2"/>
        <v>1710</v>
      </c>
      <c r="AN7" s="229">
        <f t="shared" si="2"/>
        <v>1633.297</v>
      </c>
      <c r="AO7" s="172">
        <f t="shared" si="2"/>
        <v>1755</v>
      </c>
      <c r="AP7" s="58">
        <f aca="true" t="shared" si="7" ref="AP7:AY7">+$P7*(1+AP$52)*(1+AP$57)*AP$59</f>
        <v>1613.3</v>
      </c>
      <c r="AQ7" s="58">
        <f t="shared" si="7"/>
        <v>1715.926875</v>
      </c>
      <c r="AR7" s="58">
        <f t="shared" si="7"/>
        <v>1750.8665625000003</v>
      </c>
      <c r="AS7" s="58">
        <f t="shared" si="7"/>
        <v>1794.6382265625002</v>
      </c>
      <c r="AT7" s="58">
        <f t="shared" si="7"/>
        <v>1839.5041822265625</v>
      </c>
      <c r="AU7" s="58">
        <f t="shared" si="7"/>
        <v>1885.4917867822264</v>
      </c>
      <c r="AV7" s="58">
        <f t="shared" si="7"/>
        <v>1932.629081451782</v>
      </c>
      <c r="AW7" s="58">
        <f t="shared" si="7"/>
        <v>1980.9448084880762</v>
      </c>
      <c r="AX7" s="58">
        <f t="shared" si="7"/>
        <v>2030.468428700278</v>
      </c>
      <c r="AY7" s="58">
        <f t="shared" si="7"/>
        <v>2081.230139417785</v>
      </c>
      <c r="AZ7" s="57">
        <v>37</v>
      </c>
      <c r="BD7" s="373">
        <v>37</v>
      </c>
      <c r="BE7" s="372" t="s">
        <v>1</v>
      </c>
      <c r="BF7" s="374">
        <v>1000</v>
      </c>
      <c r="BH7" s="379">
        <v>37</v>
      </c>
      <c r="BI7" s="380">
        <f t="shared" si="4"/>
        <v>1710</v>
      </c>
      <c r="BJ7" s="380">
        <f t="shared" si="4"/>
        <v>1633.297</v>
      </c>
      <c r="BK7" s="384">
        <f t="shared" si="4"/>
        <v>1755</v>
      </c>
      <c r="BL7" s="385">
        <f t="shared" si="4"/>
        <v>1715.926875</v>
      </c>
      <c r="BM7" s="385">
        <f t="shared" si="4"/>
        <v>1793.022890625</v>
      </c>
      <c r="BN7" s="385">
        <f t="shared" si="4"/>
        <v>1883.885537109375</v>
      </c>
      <c r="BO7" s="385">
        <f t="shared" si="4"/>
        <v>1930.9826755371091</v>
      </c>
      <c r="BP7" s="385">
        <f t="shared" si="4"/>
        <v>1979.2572424255368</v>
      </c>
      <c r="BQ7" s="386">
        <v>37</v>
      </c>
      <c r="CS7" s="214"/>
      <c r="CT7" s="214"/>
      <c r="CU7" s="64">
        <v>37</v>
      </c>
      <c r="CV7" s="229">
        <f t="shared" si="5"/>
        <v>1710</v>
      </c>
      <c r="CW7" s="229">
        <f t="shared" si="5"/>
        <v>1633.297</v>
      </c>
      <c r="CX7" s="172">
        <f t="shared" si="5"/>
        <v>1755</v>
      </c>
      <c r="CY7" s="58">
        <f t="shared" si="5"/>
        <v>1613.3</v>
      </c>
      <c r="CZ7" s="58">
        <f t="shared" si="5"/>
        <v>1715.926875</v>
      </c>
      <c r="DA7" s="58">
        <f t="shared" si="5"/>
        <v>1750.8665625000003</v>
      </c>
      <c r="DB7" s="58">
        <f t="shared" si="5"/>
        <v>1794.6382265625002</v>
      </c>
      <c r="DC7" s="58">
        <f t="shared" si="5"/>
        <v>1839.5041822265625</v>
      </c>
      <c r="DD7" s="58">
        <f t="shared" si="5"/>
        <v>1885.4917867822264</v>
      </c>
      <c r="DE7" s="58">
        <f t="shared" si="5"/>
        <v>1932.629081451782</v>
      </c>
      <c r="DF7" s="58">
        <f t="shared" si="5"/>
        <v>1980.9448084880762</v>
      </c>
      <c r="DG7" s="58">
        <f t="shared" si="5"/>
        <v>2030.468428700278</v>
      </c>
      <c r="DH7" s="58">
        <f t="shared" si="5"/>
        <v>2081.230139417785</v>
      </c>
      <c r="DI7" s="57">
        <v>37</v>
      </c>
    </row>
    <row r="8" spans="4:113" ht="15.75" thickBot="1">
      <c r="D8" s="36"/>
      <c r="E8" s="36"/>
      <c r="F8" s="36"/>
      <c r="G8" s="36"/>
      <c r="H8" s="36"/>
      <c r="I8" s="26"/>
      <c r="R8" s="67"/>
      <c r="T8" s="62" t="s">
        <v>79</v>
      </c>
      <c r="U8" s="82"/>
      <c r="V8" s="82"/>
      <c r="W8" s="111">
        <f>+$P9*W48</f>
        <v>1281.25</v>
      </c>
      <c r="X8" s="111">
        <f>+$P9*X48</f>
        <v>1454.0000000000002</v>
      </c>
      <c r="Y8" s="111">
        <f>+$P9*Y48</f>
        <v>1339</v>
      </c>
      <c r="Z8" s="111">
        <f>+$P9*Z48</f>
        <v>1339</v>
      </c>
      <c r="AA8" s="111">
        <f>+$P9*AA48</f>
        <v>1339</v>
      </c>
      <c r="AB8" s="174">
        <v>40</v>
      </c>
      <c r="AC8" s="108"/>
      <c r="AD8" s="108"/>
      <c r="AH8" s="90"/>
      <c r="AI8" s="213"/>
      <c r="AJ8" s="214"/>
      <c r="AK8" s="214"/>
      <c r="AL8" s="64" t="s">
        <v>79</v>
      </c>
      <c r="AM8" s="229"/>
      <c r="AN8" s="229"/>
      <c r="AO8" s="172">
        <f aca="true" t="shared" si="8" ref="AO8:AU8">+$P9*AO48</f>
        <v>1371.25</v>
      </c>
      <c r="AP8" s="58">
        <f t="shared" si="8"/>
        <v>1276.25</v>
      </c>
      <c r="AQ8" s="58">
        <f t="shared" si="8"/>
        <v>1276.25</v>
      </c>
      <c r="AR8" s="58">
        <f t="shared" si="8"/>
        <v>1330</v>
      </c>
      <c r="AS8" s="58">
        <f t="shared" si="8"/>
        <v>1330</v>
      </c>
      <c r="AT8" s="58">
        <f t="shared" si="8"/>
        <v>1330</v>
      </c>
      <c r="AU8" s="58">
        <f t="shared" si="8"/>
        <v>1330</v>
      </c>
      <c r="AV8" s="58">
        <f>+$P9*AV48</f>
        <v>1330</v>
      </c>
      <c r="AW8" s="58">
        <f>+$P9*AW48</f>
        <v>1330</v>
      </c>
      <c r="AX8" s="58">
        <f>+$P9*AX48</f>
        <v>1330</v>
      </c>
      <c r="AY8" s="58">
        <f>+$P9*AY48</f>
        <v>1330</v>
      </c>
      <c r="AZ8" s="57">
        <v>40</v>
      </c>
      <c r="BH8" s="387" t="s">
        <v>79</v>
      </c>
      <c r="BI8" s="388"/>
      <c r="BJ8" s="388"/>
      <c r="BK8" s="389">
        <f aca="true" t="shared" si="9" ref="BK8:BP8">+$P9*BK48</f>
        <v>1371.25</v>
      </c>
      <c r="BL8" s="389">
        <f t="shared" si="9"/>
        <v>1276.25</v>
      </c>
      <c r="BM8" s="389">
        <f t="shared" si="9"/>
        <v>1337.5000000000002</v>
      </c>
      <c r="BN8" s="389">
        <f t="shared" si="9"/>
        <v>1337.5000000000002</v>
      </c>
      <c r="BO8" s="389">
        <f t="shared" si="9"/>
        <v>1337.5000000000002</v>
      </c>
      <c r="BP8" s="389">
        <f t="shared" si="9"/>
        <v>1337.5000000000002</v>
      </c>
      <c r="BQ8" s="390">
        <v>40</v>
      </c>
      <c r="CS8" s="214"/>
      <c r="CT8" s="214"/>
      <c r="CU8" s="64" t="s">
        <v>79</v>
      </c>
      <c r="CV8" s="229"/>
      <c r="CW8" s="229"/>
      <c r="CX8" s="172">
        <f aca="true" t="shared" si="10" ref="CX8:DD8">+$P9*CX48</f>
        <v>1371.25</v>
      </c>
      <c r="CY8" s="58">
        <f t="shared" si="10"/>
        <v>1276.25</v>
      </c>
      <c r="CZ8" s="58">
        <f t="shared" si="10"/>
        <v>1276.25</v>
      </c>
      <c r="DA8" s="58">
        <f t="shared" si="10"/>
        <v>1330</v>
      </c>
      <c r="DB8" s="58">
        <f t="shared" si="10"/>
        <v>1330</v>
      </c>
      <c r="DC8" s="58">
        <f t="shared" si="10"/>
        <v>1330</v>
      </c>
      <c r="DD8" s="58">
        <f t="shared" si="10"/>
        <v>1330</v>
      </c>
      <c r="DE8" s="58">
        <f>+$P9*DE48</f>
        <v>1330</v>
      </c>
      <c r="DF8" s="58">
        <f>+$P9*DF48</f>
        <v>1330</v>
      </c>
      <c r="DG8" s="58">
        <f>+$P9*DG48</f>
        <v>1330</v>
      </c>
      <c r="DH8" s="58">
        <f>+$P9*DH48</f>
        <v>1330</v>
      </c>
      <c r="DI8" s="57">
        <v>40</v>
      </c>
    </row>
    <row r="9" spans="2:113" ht="15">
      <c r="B9" s="26">
        <v>41</v>
      </c>
      <c r="C9" s="27" t="s">
        <v>2</v>
      </c>
      <c r="D9" s="36">
        <v>1192.13</v>
      </c>
      <c r="E9" s="36">
        <v>1204.99</v>
      </c>
      <c r="F9" s="36">
        <v>1228.35</v>
      </c>
      <c r="G9" s="36">
        <v>1313.8</v>
      </c>
      <c r="H9" s="36">
        <v>1362.6</v>
      </c>
      <c r="I9" s="26">
        <v>41</v>
      </c>
      <c r="N9" s="26">
        <v>41</v>
      </c>
      <c r="O9" s="27" t="s">
        <v>2</v>
      </c>
      <c r="P9" s="33">
        <v>1000</v>
      </c>
      <c r="T9" s="52">
        <v>41</v>
      </c>
      <c r="U9" s="81">
        <f aca="true" t="shared" si="11" ref="U9:AA9">+$P9*U49</f>
        <v>1208.1250000000002</v>
      </c>
      <c r="V9" s="81">
        <f t="shared" si="11"/>
        <v>1218.595</v>
      </c>
      <c r="W9" s="110">
        <f t="shared" si="11"/>
        <v>1281.25</v>
      </c>
      <c r="X9" s="172">
        <f t="shared" si="11"/>
        <v>1478.718</v>
      </c>
      <c r="Y9" s="172">
        <f t="shared" si="11"/>
        <v>1384.9129709999997</v>
      </c>
      <c r="Z9" s="172">
        <f t="shared" si="11"/>
        <v>1408.4564915069996</v>
      </c>
      <c r="AA9" s="172">
        <f t="shared" si="11"/>
        <v>1432.4002518626182</v>
      </c>
      <c r="AB9" s="173">
        <v>41</v>
      </c>
      <c r="AC9" s="108"/>
      <c r="AD9" s="108"/>
      <c r="AH9" s="90">
        <v>41</v>
      </c>
      <c r="AI9" s="213" t="s">
        <v>2</v>
      </c>
      <c r="AJ9" s="214"/>
      <c r="AK9" s="214"/>
      <c r="AL9" s="64" t="s">
        <v>187</v>
      </c>
      <c r="AM9" s="229">
        <f aca="true" t="shared" si="12" ref="AM9:AT9">+$P9*AM49</f>
        <v>1208.1250000000002</v>
      </c>
      <c r="AN9" s="229">
        <f t="shared" si="12"/>
        <v>1218.595</v>
      </c>
      <c r="AO9" s="172">
        <f t="shared" si="12"/>
        <v>1371.25</v>
      </c>
      <c r="AP9" s="58">
        <f t="shared" si="12"/>
        <v>1276.25</v>
      </c>
      <c r="AQ9" s="58">
        <f t="shared" si="12"/>
        <v>1308.15625</v>
      </c>
      <c r="AR9" s="58">
        <f t="shared" si="12"/>
        <v>1397.33125</v>
      </c>
      <c r="AS9" s="58">
        <f t="shared" si="12"/>
        <v>1432.26453125</v>
      </c>
      <c r="AT9" s="58">
        <f t="shared" si="12"/>
        <v>1468.0711445312497</v>
      </c>
      <c r="AU9" s="58">
        <f>+$P9*AU49</f>
        <v>1504.7729231445308</v>
      </c>
      <c r="AV9" s="58">
        <f>+$P9*AV49</f>
        <v>1542.3922462231442</v>
      </c>
      <c r="AW9" s="58">
        <f>+$P9*AW49</f>
        <v>1580.9520523787223</v>
      </c>
      <c r="AX9" s="58">
        <f>+$P9*AX49</f>
        <v>1620.4758536881902</v>
      </c>
      <c r="AY9" s="58">
        <f>+$P9*AY49</f>
        <v>1660.9877500303949</v>
      </c>
      <c r="AZ9" s="57">
        <v>41</v>
      </c>
      <c r="BD9" s="373">
        <v>41</v>
      </c>
      <c r="BE9" s="372" t="s">
        <v>2</v>
      </c>
      <c r="BF9" s="374">
        <v>1000</v>
      </c>
      <c r="BH9" s="379">
        <v>41</v>
      </c>
      <c r="BI9" s="380">
        <f aca="true" t="shared" si="13" ref="BI9:BP9">+$P9*BI49</f>
        <v>1208.1250000000002</v>
      </c>
      <c r="BJ9" s="380">
        <f t="shared" si="13"/>
        <v>1218.595</v>
      </c>
      <c r="BK9" s="384">
        <f t="shared" si="13"/>
        <v>1371.25</v>
      </c>
      <c r="BL9" s="385">
        <f t="shared" si="13"/>
        <v>1308.15625</v>
      </c>
      <c r="BM9" s="385">
        <f t="shared" si="13"/>
        <v>1405.2109375</v>
      </c>
      <c r="BN9" s="385">
        <f t="shared" si="13"/>
        <v>1440.3412109375</v>
      </c>
      <c r="BO9" s="385">
        <f t="shared" si="13"/>
        <v>1476.3497412109375</v>
      </c>
      <c r="BP9" s="385">
        <f t="shared" si="13"/>
        <v>1513.2584847412106</v>
      </c>
      <c r="BQ9" s="386">
        <v>41</v>
      </c>
      <c r="CS9" s="214"/>
      <c r="CT9" s="214"/>
      <c r="CU9" s="64" t="s">
        <v>187</v>
      </c>
      <c r="CV9" s="229">
        <f aca="true" t="shared" si="14" ref="CV9:DC9">+$P9*CV49</f>
        <v>1208.1250000000002</v>
      </c>
      <c r="CW9" s="229">
        <f t="shared" si="14"/>
        <v>1218.595</v>
      </c>
      <c r="CX9" s="172">
        <f t="shared" si="14"/>
        <v>1371.25</v>
      </c>
      <c r="CY9" s="58">
        <f t="shared" si="14"/>
        <v>1276.25</v>
      </c>
      <c r="CZ9" s="58">
        <f t="shared" si="14"/>
        <v>1308.15625</v>
      </c>
      <c r="DA9" s="58">
        <f t="shared" si="14"/>
        <v>1397.33125</v>
      </c>
      <c r="DB9" s="58">
        <f t="shared" si="14"/>
        <v>1432.26453125</v>
      </c>
      <c r="DC9" s="58">
        <f t="shared" si="14"/>
        <v>1468.0711445312497</v>
      </c>
      <c r="DD9" s="58">
        <f>+$P9*DD49</f>
        <v>1504.7729231445308</v>
      </c>
      <c r="DE9" s="58">
        <f>+$P9*DE49</f>
        <v>1542.3922462231442</v>
      </c>
      <c r="DF9" s="58">
        <f>+$P9*DF49</f>
        <v>1580.9520523787223</v>
      </c>
      <c r="DG9" s="58">
        <f>+$P9*DG49</f>
        <v>1620.4758536881902</v>
      </c>
      <c r="DH9" s="58">
        <f>+$P9*DH49</f>
        <v>1660.9877500303949</v>
      </c>
      <c r="DI9" s="57">
        <v>41</v>
      </c>
    </row>
    <row r="10" spans="2:113" ht="15.75" thickBot="1">
      <c r="B10" s="26" t="s">
        <v>3</v>
      </c>
      <c r="C10" s="27" t="s">
        <v>4</v>
      </c>
      <c r="D10" s="36">
        <v>1000</v>
      </c>
      <c r="E10" s="36">
        <v>1020</v>
      </c>
      <c r="F10" s="36">
        <v>1040.4</v>
      </c>
      <c r="G10" s="36">
        <v>1061.208</v>
      </c>
      <c r="H10" s="36">
        <v>1082.43216</v>
      </c>
      <c r="I10" s="26" t="s">
        <v>3</v>
      </c>
      <c r="N10" s="26" t="s">
        <v>3</v>
      </c>
      <c r="O10" s="27" t="s">
        <v>4</v>
      </c>
      <c r="P10" s="33">
        <v>1000</v>
      </c>
      <c r="T10" s="52" t="s">
        <v>3</v>
      </c>
      <c r="U10" s="81">
        <f aca="true" t="shared" si="15" ref="U10:AA10">+$P10*U59</f>
        <v>1000</v>
      </c>
      <c r="V10" s="81">
        <f t="shared" si="15"/>
        <v>1000</v>
      </c>
      <c r="W10" s="110">
        <f t="shared" si="15"/>
        <v>1000</v>
      </c>
      <c r="X10" s="172">
        <f t="shared" si="15"/>
        <v>1016.9999999999999</v>
      </c>
      <c r="Y10" s="172">
        <f t="shared" si="15"/>
        <v>1034.2889999999998</v>
      </c>
      <c r="Z10" s="172">
        <f t="shared" si="15"/>
        <v>1051.8719129999995</v>
      </c>
      <c r="AA10" s="172">
        <f t="shared" si="15"/>
        <v>1069.7537355209995</v>
      </c>
      <c r="AB10" s="173" t="s">
        <v>3</v>
      </c>
      <c r="AC10" s="108"/>
      <c r="AD10" s="108"/>
      <c r="AH10" s="90" t="s">
        <v>3</v>
      </c>
      <c r="AI10" s="213" t="s">
        <v>2</v>
      </c>
      <c r="AJ10" s="214">
        <v>1000</v>
      </c>
      <c r="AK10" s="214"/>
      <c r="AL10" s="64" t="s">
        <v>3</v>
      </c>
      <c r="AM10" s="229">
        <f aca="true" t="shared" si="16" ref="AM10:AT10">+$P10*AM59</f>
        <v>1000</v>
      </c>
      <c r="AN10" s="229">
        <f t="shared" si="16"/>
        <v>1000</v>
      </c>
      <c r="AO10" s="172">
        <f t="shared" si="16"/>
        <v>1000</v>
      </c>
      <c r="AP10" s="58">
        <f t="shared" si="16"/>
        <v>1000</v>
      </c>
      <c r="AQ10" s="58">
        <f t="shared" si="16"/>
        <v>1025</v>
      </c>
      <c r="AR10" s="58">
        <f t="shared" si="16"/>
        <v>1050.625</v>
      </c>
      <c r="AS10" s="58">
        <f t="shared" si="16"/>
        <v>1076.8906249999998</v>
      </c>
      <c r="AT10" s="58">
        <f t="shared" si="16"/>
        <v>1103.8128906249997</v>
      </c>
      <c r="AU10" s="58">
        <f>+$P10*AU59</f>
        <v>1131.4082128906246</v>
      </c>
      <c r="AV10" s="58">
        <f>+$P10*AV59</f>
        <v>1159.6934182128903</v>
      </c>
      <c r="AW10" s="58">
        <f>+$P10*AW59</f>
        <v>1188.6857536682123</v>
      </c>
      <c r="AX10" s="58">
        <f>+$P10*AX59</f>
        <v>1218.4028975099175</v>
      </c>
      <c r="AY10" s="58">
        <f>+$P10*AY59</f>
        <v>1248.8629699476653</v>
      </c>
      <c r="AZ10" s="57" t="s">
        <v>3</v>
      </c>
      <c r="BD10" s="373" t="s">
        <v>3</v>
      </c>
      <c r="BE10" s="372" t="s">
        <v>4</v>
      </c>
      <c r="BF10" s="374">
        <v>1000</v>
      </c>
      <c r="BH10" s="379" t="s">
        <v>3</v>
      </c>
      <c r="BI10" s="380">
        <f aca="true" t="shared" si="17" ref="BI10:BP10">+$P10*BI59</f>
        <v>1000</v>
      </c>
      <c r="BJ10" s="380">
        <f t="shared" si="17"/>
        <v>1000</v>
      </c>
      <c r="BK10" s="384">
        <f t="shared" si="17"/>
        <v>1000</v>
      </c>
      <c r="BL10" s="385">
        <f t="shared" si="17"/>
        <v>1025</v>
      </c>
      <c r="BM10" s="385">
        <f t="shared" si="17"/>
        <v>1050.625</v>
      </c>
      <c r="BN10" s="385">
        <f t="shared" si="17"/>
        <v>1076.8906249999998</v>
      </c>
      <c r="BO10" s="385">
        <f t="shared" si="17"/>
        <v>1103.8128906249997</v>
      </c>
      <c r="BP10" s="385">
        <f t="shared" si="17"/>
        <v>1131.4082128906246</v>
      </c>
      <c r="BQ10" s="386" t="s">
        <v>3</v>
      </c>
      <c r="CS10" s="214">
        <v>1000</v>
      </c>
      <c r="CT10" s="214"/>
      <c r="CU10" s="64" t="s">
        <v>3</v>
      </c>
      <c r="CV10" s="229">
        <f aca="true" t="shared" si="18" ref="CV10:DC10">+$P10*CV59</f>
        <v>1000</v>
      </c>
      <c r="CW10" s="229">
        <f t="shared" si="18"/>
        <v>1000</v>
      </c>
      <c r="CX10" s="172">
        <f t="shared" si="18"/>
        <v>1000</v>
      </c>
      <c r="CY10" s="58">
        <f t="shared" si="18"/>
        <v>1000</v>
      </c>
      <c r="CZ10" s="58">
        <f t="shared" si="18"/>
        <v>1025</v>
      </c>
      <c r="DA10" s="58">
        <f t="shared" si="18"/>
        <v>1050.625</v>
      </c>
      <c r="DB10" s="58">
        <f t="shared" si="18"/>
        <v>1076.8906249999998</v>
      </c>
      <c r="DC10" s="58">
        <f t="shared" si="18"/>
        <v>1103.8128906249997</v>
      </c>
      <c r="DD10" s="58">
        <f>+$P10*DD59</f>
        <v>1131.4082128906246</v>
      </c>
      <c r="DE10" s="58">
        <f>+$P10*DE59</f>
        <v>1159.6934182128903</v>
      </c>
      <c r="DF10" s="58">
        <f>+$P10*DF59</f>
        <v>1188.6857536682123</v>
      </c>
      <c r="DG10" s="58">
        <f>+$P10*DG59</f>
        <v>1218.4028975099175</v>
      </c>
      <c r="DH10" s="58">
        <f>+$P10*DH59</f>
        <v>1248.8629699476653</v>
      </c>
      <c r="DI10" s="57" t="s">
        <v>3</v>
      </c>
    </row>
    <row r="11" spans="4:113" ht="15.75" thickBot="1">
      <c r="D11" s="36"/>
      <c r="E11" s="36"/>
      <c r="F11" s="36"/>
      <c r="G11" s="36"/>
      <c r="H11" s="36"/>
      <c r="I11" s="26"/>
      <c r="T11" s="62" t="s">
        <v>80</v>
      </c>
      <c r="U11" s="82"/>
      <c r="V11" s="82"/>
      <c r="W11" s="111">
        <v>1000</v>
      </c>
      <c r="X11" s="111">
        <v>1000</v>
      </c>
      <c r="Y11" s="111">
        <v>1000</v>
      </c>
      <c r="Z11" s="111">
        <v>1000</v>
      </c>
      <c r="AA11" s="111">
        <v>1000</v>
      </c>
      <c r="AB11" s="174">
        <v>48</v>
      </c>
      <c r="AC11" s="108"/>
      <c r="AD11" s="108"/>
      <c r="AH11" s="287">
        <v>48</v>
      </c>
      <c r="AI11" s="288" t="s">
        <v>188</v>
      </c>
      <c r="AJ11" s="101"/>
      <c r="AK11" s="101"/>
      <c r="AL11" s="61" t="s">
        <v>80</v>
      </c>
      <c r="AM11" s="299"/>
      <c r="AN11" s="299"/>
      <c r="AO11" s="186">
        <v>1000</v>
      </c>
      <c r="AP11" s="300">
        <v>1000</v>
      </c>
      <c r="AQ11" s="300">
        <f>+AP11*(1+AQ58)</f>
        <v>1025</v>
      </c>
      <c r="AR11" s="300">
        <f>+AQ11*(1+AR58)</f>
        <v>1050.625</v>
      </c>
      <c r="AS11" s="300">
        <f>+AR11*(1+AS58)</f>
        <v>1076.890625</v>
      </c>
      <c r="AT11" s="300">
        <f>+AS11*(1+AT58)</f>
        <v>1103.812890625</v>
      </c>
      <c r="AU11" s="300">
        <f>+AT11*(1+AU58)</f>
        <v>1131.4082128906248</v>
      </c>
      <c r="AV11" s="300">
        <f>+AU11*(1+AV58)</f>
        <v>1159.6934182128903</v>
      </c>
      <c r="AW11" s="300">
        <f>+AV11*(1+AW58)</f>
        <v>1188.6857536682123</v>
      </c>
      <c r="AX11" s="300">
        <f>+AW11*(1+AX58)</f>
        <v>1218.4028975099175</v>
      </c>
      <c r="AY11" s="300">
        <f>+AX11*(1+AY58)</f>
        <v>1248.8629699476653</v>
      </c>
      <c r="AZ11" s="59">
        <v>48</v>
      </c>
      <c r="BH11" s="387" t="s">
        <v>80</v>
      </c>
      <c r="BI11" s="388"/>
      <c r="BJ11" s="388"/>
      <c r="BK11" s="389">
        <v>1000</v>
      </c>
      <c r="BL11" s="389">
        <v>1000</v>
      </c>
      <c r="BM11" s="389">
        <v>1000</v>
      </c>
      <c r="BN11" s="389">
        <v>1000</v>
      </c>
      <c r="BO11" s="389">
        <v>1000</v>
      </c>
      <c r="BP11" s="389">
        <v>1000</v>
      </c>
      <c r="BQ11" s="390">
        <v>48</v>
      </c>
      <c r="CS11" s="101"/>
      <c r="CT11" s="101"/>
      <c r="CU11" s="61" t="s">
        <v>80</v>
      </c>
      <c r="CV11" s="299"/>
      <c r="CW11" s="299"/>
      <c r="CX11" s="186">
        <v>1000</v>
      </c>
      <c r="CY11" s="300">
        <v>1000</v>
      </c>
      <c r="CZ11" s="300">
        <f>+CY11*(1+CZ58)</f>
        <v>1025</v>
      </c>
      <c r="DA11" s="300">
        <f>+CZ11*(1+DA58)</f>
        <v>1050.625</v>
      </c>
      <c r="DB11" s="300">
        <f>+DA11*(1+DB58)</f>
        <v>1076.890625</v>
      </c>
      <c r="DC11" s="300">
        <f>+DB11*(1+DC58)</f>
        <v>1103.812890625</v>
      </c>
      <c r="DD11" s="300">
        <f>+DC11*(1+DD58)</f>
        <v>1131.4082128906248</v>
      </c>
      <c r="DE11" s="300">
        <f>+DD11*(1+DE58)</f>
        <v>1159.6934182128903</v>
      </c>
      <c r="DF11" s="300">
        <f>+DE11*(1+DF58)</f>
        <v>1188.6857536682123</v>
      </c>
      <c r="DG11" s="300">
        <f>+DF11*(1+DG58)</f>
        <v>1218.4028975099175</v>
      </c>
      <c r="DH11" s="300">
        <f>+DG11*(1+DH58)</f>
        <v>1248.8629699476653</v>
      </c>
      <c r="DI11" s="59">
        <v>48</v>
      </c>
    </row>
    <row r="12" spans="2:113" ht="15.75">
      <c r="B12" s="26">
        <v>81</v>
      </c>
      <c r="C12" s="27" t="s">
        <v>49</v>
      </c>
      <c r="D12" s="37">
        <v>1000</v>
      </c>
      <c r="E12" s="37">
        <v>1000</v>
      </c>
      <c r="F12" s="37">
        <v>1000</v>
      </c>
      <c r="G12" s="37">
        <v>1000</v>
      </c>
      <c r="H12" s="37">
        <v>1000</v>
      </c>
      <c r="I12" s="26">
        <v>81</v>
      </c>
      <c r="N12" s="26">
        <v>81</v>
      </c>
      <c r="O12" s="27" t="s">
        <v>49</v>
      </c>
      <c r="P12" s="33">
        <v>1000</v>
      </c>
      <c r="T12" s="52">
        <v>81</v>
      </c>
      <c r="U12" s="83">
        <v>1000</v>
      </c>
      <c r="V12" s="83">
        <v>1000</v>
      </c>
      <c r="W12" s="112">
        <v>1000</v>
      </c>
      <c r="X12" s="175">
        <v>1000</v>
      </c>
      <c r="Y12" s="175">
        <v>1000</v>
      </c>
      <c r="Z12" s="175">
        <v>1001</v>
      </c>
      <c r="AA12" s="175">
        <v>1002</v>
      </c>
      <c r="AB12" s="173">
        <v>81</v>
      </c>
      <c r="AC12" s="108"/>
      <c r="AD12" s="108"/>
      <c r="AH12" s="296" t="s">
        <v>201</v>
      </c>
      <c r="AI12" s="273"/>
      <c r="AJ12" s="289" t="s">
        <v>103</v>
      </c>
      <c r="AK12" s="98"/>
      <c r="AL12" s="306"/>
      <c r="AM12" s="307"/>
      <c r="AN12" s="307"/>
      <c r="AO12" s="112"/>
      <c r="AP12" s="175"/>
      <c r="AQ12" s="175"/>
      <c r="AR12" s="175"/>
      <c r="AS12" s="175"/>
      <c r="AT12" s="175"/>
      <c r="AU12" s="308"/>
      <c r="AV12" s="308"/>
      <c r="AW12" s="308"/>
      <c r="AX12" s="308"/>
      <c r="AY12" s="308"/>
      <c r="AZ12" s="173"/>
      <c r="BD12" s="373">
        <v>81</v>
      </c>
      <c r="BE12" s="372" t="s">
        <v>49</v>
      </c>
      <c r="BF12" s="374">
        <v>1000</v>
      </c>
      <c r="BH12" s="379">
        <v>81</v>
      </c>
      <c r="BI12" s="391">
        <v>1000</v>
      </c>
      <c r="BJ12" s="391">
        <v>1000</v>
      </c>
      <c r="BK12" s="392">
        <v>1000</v>
      </c>
      <c r="BL12" s="393">
        <v>1000</v>
      </c>
      <c r="BM12" s="393">
        <v>1000</v>
      </c>
      <c r="BN12" s="393">
        <v>1001</v>
      </c>
      <c r="BO12" s="393">
        <v>1001</v>
      </c>
      <c r="BP12" s="393">
        <v>1001</v>
      </c>
      <c r="BQ12" s="386">
        <v>81</v>
      </c>
      <c r="BZ12" s="394"/>
      <c r="CS12" s="289" t="s">
        <v>103</v>
      </c>
      <c r="CT12" s="98"/>
      <c r="CU12" s="306"/>
      <c r="CV12" s="307"/>
      <c r="CW12" s="307"/>
      <c r="CX12" s="112"/>
      <c r="CY12" s="175"/>
      <c r="CZ12" s="175"/>
      <c r="DA12" s="175"/>
      <c r="DB12" s="175"/>
      <c r="DC12" s="175"/>
      <c r="DD12" s="308"/>
      <c r="DE12" s="308"/>
      <c r="DF12" s="308"/>
      <c r="DG12" s="308"/>
      <c r="DH12" s="308"/>
      <c r="DI12" s="173"/>
    </row>
    <row r="13" spans="2:113" ht="16.5" thickBot="1">
      <c r="B13" s="26">
        <v>88</v>
      </c>
      <c r="C13" s="27" t="s">
        <v>48</v>
      </c>
      <c r="D13" s="36">
        <v>1709.78</v>
      </c>
      <c r="E13" s="36">
        <v>1734.09</v>
      </c>
      <c r="F13" s="36">
        <v>1749</v>
      </c>
      <c r="G13" s="36">
        <v>1759.63</v>
      </c>
      <c r="H13" s="36">
        <v>1735.78</v>
      </c>
      <c r="I13" s="26">
        <v>88</v>
      </c>
      <c r="K13" s="26" t="s">
        <v>71</v>
      </c>
      <c r="L13" s="26" t="s">
        <v>72</v>
      </c>
      <c r="N13" s="26">
        <v>88</v>
      </c>
      <c r="O13" s="27" t="s">
        <v>48</v>
      </c>
      <c r="P13" s="33">
        <v>1000</v>
      </c>
      <c r="R13" s="67"/>
      <c r="T13" s="52">
        <v>88</v>
      </c>
      <c r="U13" s="81">
        <f aca="true" t="shared" si="19" ref="U13:AA13">+$P13*(1+U$52)*(1+U$57)*U$59</f>
        <v>1710</v>
      </c>
      <c r="V13" s="81">
        <f t="shared" si="19"/>
        <v>1633.297</v>
      </c>
      <c r="W13" s="110">
        <f t="shared" si="19"/>
        <v>1665</v>
      </c>
      <c r="X13" s="172">
        <f t="shared" si="19"/>
        <v>1812.2431499999996</v>
      </c>
      <c r="Y13" s="172">
        <f t="shared" si="19"/>
        <v>1817.4009163499998</v>
      </c>
      <c r="Z13" s="172">
        <f t="shared" si="19"/>
        <v>1848.2967319279494</v>
      </c>
      <c r="AA13" s="172">
        <f t="shared" si="19"/>
        <v>1879.717776370724</v>
      </c>
      <c r="AB13" s="173">
        <v>88</v>
      </c>
      <c r="AC13" s="108"/>
      <c r="AD13" s="108"/>
      <c r="AE13" s="108" t="s">
        <v>71</v>
      </c>
      <c r="AF13" s="108" t="s">
        <v>72</v>
      </c>
      <c r="AH13" s="90">
        <v>88</v>
      </c>
      <c r="AI13" s="213" t="s">
        <v>48</v>
      </c>
      <c r="AJ13" s="290">
        <v>1000</v>
      </c>
      <c r="AK13" s="214"/>
      <c r="AL13" s="225">
        <v>88</v>
      </c>
      <c r="AM13" s="229">
        <f aca="true" t="shared" si="20" ref="AM13:AY13">+$P13*(1+AM$52)*(1+AM$57)*AM$59</f>
        <v>1710</v>
      </c>
      <c r="AN13" s="229">
        <f t="shared" si="20"/>
        <v>1633.297</v>
      </c>
      <c r="AO13" s="110">
        <f t="shared" si="20"/>
        <v>1755</v>
      </c>
      <c r="AP13" s="58">
        <f t="shared" si="20"/>
        <v>1613.3</v>
      </c>
      <c r="AQ13" s="58">
        <f t="shared" si="20"/>
        <v>1715.926875</v>
      </c>
      <c r="AR13" s="58">
        <f t="shared" si="20"/>
        <v>1750.8665625000003</v>
      </c>
      <c r="AS13" s="58">
        <f t="shared" si="20"/>
        <v>1794.6382265625002</v>
      </c>
      <c r="AT13" s="58">
        <f t="shared" si="20"/>
        <v>1839.5041822265625</v>
      </c>
      <c r="AU13" s="230">
        <f t="shared" si="20"/>
        <v>1885.4917867822264</v>
      </c>
      <c r="AV13" s="230">
        <f t="shared" si="20"/>
        <v>1932.629081451782</v>
      </c>
      <c r="AW13" s="230">
        <f t="shared" si="20"/>
        <v>1980.9448084880762</v>
      </c>
      <c r="AX13" s="230">
        <f t="shared" si="20"/>
        <v>2030.468428700278</v>
      </c>
      <c r="AY13" s="230">
        <f t="shared" si="20"/>
        <v>2081.230139417785</v>
      </c>
      <c r="AZ13" s="57">
        <v>88</v>
      </c>
      <c r="BD13" s="373">
        <v>88</v>
      </c>
      <c r="BE13" s="372" t="s">
        <v>48</v>
      </c>
      <c r="BF13" s="374">
        <v>1000</v>
      </c>
      <c r="BH13" s="379">
        <v>88</v>
      </c>
      <c r="BI13" s="380">
        <f aca="true" t="shared" si="21" ref="BI13:BP13">+$P13*(1+BI$52)*(1+BI$57)*BI$59</f>
        <v>1710</v>
      </c>
      <c r="BJ13" s="380">
        <f t="shared" si="21"/>
        <v>1633.297</v>
      </c>
      <c r="BK13" s="384">
        <f t="shared" si="21"/>
        <v>1755</v>
      </c>
      <c r="BL13" s="385">
        <f t="shared" si="21"/>
        <v>1715.926875</v>
      </c>
      <c r="BM13" s="385">
        <f t="shared" si="21"/>
        <v>1793.022890625</v>
      </c>
      <c r="BN13" s="385">
        <f t="shared" si="21"/>
        <v>1883.885537109375</v>
      </c>
      <c r="BO13" s="385">
        <f t="shared" si="21"/>
        <v>1930.9826755371091</v>
      </c>
      <c r="BP13" s="385">
        <f t="shared" si="21"/>
        <v>1979.2572424255368</v>
      </c>
      <c r="BQ13" s="386">
        <v>88</v>
      </c>
      <c r="BV13" s="377" t="s">
        <v>43</v>
      </c>
      <c r="BW13" s="377" t="s">
        <v>44</v>
      </c>
      <c r="BX13" s="377" t="s">
        <v>68</v>
      </c>
      <c r="BY13" s="377" t="s">
        <v>73</v>
      </c>
      <c r="BZ13" s="394"/>
      <c r="CA13" s="377" t="s">
        <v>43</v>
      </c>
      <c r="CB13" s="377" t="s">
        <v>44</v>
      </c>
      <c r="CC13" s="377" t="s">
        <v>68</v>
      </c>
      <c r="CD13" s="377" t="s">
        <v>73</v>
      </c>
      <c r="CS13" s="290">
        <v>1000</v>
      </c>
      <c r="CT13" s="214"/>
      <c r="CU13" s="225">
        <v>88</v>
      </c>
      <c r="CV13" s="229">
        <f aca="true" t="shared" si="22" ref="CV13:DD13">+$P13*(1+CV$52)*(1+CV$57)*CV$59</f>
        <v>1710</v>
      </c>
      <c r="CW13" s="229">
        <f t="shared" si="22"/>
        <v>1633.297</v>
      </c>
      <c r="CX13" s="110">
        <f t="shared" si="22"/>
        <v>1755</v>
      </c>
      <c r="CY13" s="58">
        <f t="shared" si="22"/>
        <v>1613.3</v>
      </c>
      <c r="CZ13" s="58">
        <f t="shared" si="22"/>
        <v>1715.926875</v>
      </c>
      <c r="DA13" s="58">
        <f t="shared" si="22"/>
        <v>1750.8665625000003</v>
      </c>
      <c r="DB13" s="58">
        <f t="shared" si="22"/>
        <v>1794.6382265625002</v>
      </c>
      <c r="DC13" s="58">
        <f t="shared" si="22"/>
        <v>1839.5041822265625</v>
      </c>
      <c r="DD13" s="230">
        <f t="shared" si="22"/>
        <v>1885.4917867822264</v>
      </c>
      <c r="DE13" s="230"/>
      <c r="DF13" s="230"/>
      <c r="DG13" s="230"/>
      <c r="DH13" s="230"/>
      <c r="DI13" s="57">
        <v>88</v>
      </c>
    </row>
    <row r="14" spans="2:113" ht="16.5" thickBot="1">
      <c r="B14" s="26" t="s">
        <v>5</v>
      </c>
      <c r="C14" s="27" t="s">
        <v>6</v>
      </c>
      <c r="D14" s="37"/>
      <c r="E14" s="37"/>
      <c r="F14" s="37"/>
      <c r="G14" s="37"/>
      <c r="H14" s="37"/>
      <c r="I14" s="26" t="s">
        <v>5</v>
      </c>
      <c r="K14" s="51">
        <v>21.21</v>
      </c>
      <c r="L14" s="51">
        <v>1.313</v>
      </c>
      <c r="M14" s="54">
        <f>+L14*K14</f>
        <v>27.84873</v>
      </c>
      <c r="N14" s="26" t="s">
        <v>5</v>
      </c>
      <c r="O14" s="27" t="s">
        <v>6</v>
      </c>
      <c r="P14" s="53">
        <v>21.1</v>
      </c>
      <c r="T14" s="52" t="s">
        <v>5</v>
      </c>
      <c r="U14" s="84">
        <f>+$P14*(1+U$52)*(1+U$57)*U61</f>
        <v>36.081</v>
      </c>
      <c r="V14" s="84">
        <f>+$P14*(1+V$52)*(1+V$57)*V61</f>
        <v>34.4625667</v>
      </c>
      <c r="W14" s="113">
        <f>+$P14*(1+W$69)*W$61*(1+W$52)*(1+W$57)</f>
        <v>46.1276595</v>
      </c>
      <c r="X14" s="113">
        <f>+$P14*(1+X$69)*X$61*(1+X$52)*(1+X$57)</f>
        <v>51.24056599574</v>
      </c>
      <c r="Y14" s="113">
        <f>+$P14*(1+Y$69)*Y$61*(1+Y$52)*(1+Y$57)</f>
        <v>52.42585445956321</v>
      </c>
      <c r="Z14" s="113">
        <f>+$P14*(1+Z$69)*Z$61*(1+Z$52)*(1+Z$57)</f>
        <v>54.31318522010748</v>
      </c>
      <c r="AA14" s="113">
        <f>+$P14*(1+AA$69)*AA$61*(1+AA$52)*(1+AA$57)</f>
        <v>56.26845988803135</v>
      </c>
      <c r="AB14" s="173" t="s">
        <v>5</v>
      </c>
      <c r="AC14" s="108"/>
      <c r="AD14" s="108"/>
      <c r="AE14" s="176">
        <v>21.21</v>
      </c>
      <c r="AF14" s="176">
        <v>1.313</v>
      </c>
      <c r="AG14" s="177">
        <f>+AF14*AE14</f>
        <v>27.84873</v>
      </c>
      <c r="AH14" s="90" t="s">
        <v>5</v>
      </c>
      <c r="AI14" s="213" t="s">
        <v>6</v>
      </c>
      <c r="AJ14" s="291">
        <v>22.307</v>
      </c>
      <c r="AK14" s="214"/>
      <c r="AL14" s="224" t="s">
        <v>5</v>
      </c>
      <c r="AM14" s="220">
        <f>+$P14*(1+AM$52)*(1+AM$57)*AM61</f>
        <v>36.081</v>
      </c>
      <c r="AN14" s="220">
        <f>+$P14*(1+AN$52)*(1+AN$57)*AN61</f>
        <v>34.4625667</v>
      </c>
      <c r="AO14" s="221">
        <f>+$AJ14*(1+AO$69)*AO$61*(1+AO$52)*(1+AO$57)</f>
        <v>52.067884049999996</v>
      </c>
      <c r="AP14" s="321">
        <f>+$AJ14*(1+AP$69)*AP$61*(1+AP$52)*(1+AP$57)</f>
        <v>47.863884522999996</v>
      </c>
      <c r="AQ14" s="321">
        <f>+$AJ14*(1+AQ$69)*AQ$61*(1+AQ$52)*(1+AQ$57)</f>
        <v>51.256319297274</v>
      </c>
      <c r="AR14" s="321">
        <f>+$AJ14*(1+AR$69)*AR$61*(1+AR$52)*(1+AR$57)</f>
        <v>52.75921951920313</v>
      </c>
      <c r="AS14" s="321">
        <f>+$AJ14*(1+AS$69)*AS$61*(1+AS$52)*(1+AS$57)</f>
        <v>54.55303298285604</v>
      </c>
      <c r="AT14" s="321">
        <f>+$AJ14*(1+AT$69)*AT$61*(1+AT$52)*(1+AT$57)</f>
        <v>56.40783610427314</v>
      </c>
      <c r="AU14" s="321">
        <f>+$AJ14*(1+AU$69)*AU$61*(1+AU$52)*(1+AU$57)</f>
        <v>58.32570253181843</v>
      </c>
      <c r="AV14" s="321">
        <f>+$AJ14*(1+AV$69)*AV$61*(1+AV$52)*(1+AV$57)</f>
        <v>60.30877641790026</v>
      </c>
      <c r="AW14" s="321">
        <f>+$AJ14*(1+AW$69)*AW$61*(1+AW$52)*(1+AW$57)</f>
        <v>62.35927481610887</v>
      </c>
      <c r="AX14" s="321">
        <f>+$AJ14*(1+AX$69)*AX$61*(1+AX$52)*(1+AX$57)</f>
        <v>64.47949015985657</v>
      </c>
      <c r="AY14" s="321">
        <f>+$AJ14*(1+AY$69)*AY$61*(1+AY$52)*(1+AY$57)</f>
        <v>66.67179282529172</v>
      </c>
      <c r="AZ14" s="56" t="s">
        <v>5</v>
      </c>
      <c r="BD14" s="373" t="s">
        <v>5</v>
      </c>
      <c r="BE14" s="372" t="s">
        <v>6</v>
      </c>
      <c r="BF14" s="395">
        <v>21.58</v>
      </c>
      <c r="BH14" s="379" t="s">
        <v>5</v>
      </c>
      <c r="BI14" s="396">
        <f>+$P14*(1+BI$52)*(1+BI$57)*BI61</f>
        <v>36.081</v>
      </c>
      <c r="BJ14" s="396">
        <f>+$P14*(1+BJ$52)*(1+BJ$57)*BJ61</f>
        <v>34.4625667</v>
      </c>
      <c r="BK14" s="397">
        <f aca="true" t="shared" si="23" ref="BK14:BP14">+$AJ14*(1+BK$69)*BK$61*(1+BK$52)*(1+BK$57)</f>
        <v>52.067884049999996</v>
      </c>
      <c r="BL14" s="397">
        <f t="shared" si="23"/>
        <v>50.660315584515004</v>
      </c>
      <c r="BM14" s="397">
        <f t="shared" si="23"/>
        <v>53.297983805459396</v>
      </c>
      <c r="BN14" s="397">
        <f t="shared" si="23"/>
        <v>56.490592762876744</v>
      </c>
      <c r="BO14" s="397">
        <f t="shared" si="23"/>
        <v>58.41127291681455</v>
      </c>
      <c r="BP14" s="397">
        <f t="shared" si="23"/>
        <v>60.39725619598626</v>
      </c>
      <c r="BQ14" s="386" t="s">
        <v>5</v>
      </c>
      <c r="BV14" s="398">
        <f>+AO14-X14</f>
        <v>0.8273180542599974</v>
      </c>
      <c r="BW14" s="398">
        <f>+AP14-Y14</f>
        <v>-4.561969936563216</v>
      </c>
      <c r="BX14" s="398">
        <f>+AQ14-Z14</f>
        <v>-3.056865922833481</v>
      </c>
      <c r="BY14" s="398">
        <f>+AR14-AA14</f>
        <v>-3.509240368828223</v>
      </c>
      <c r="BZ14" s="399" t="s">
        <v>5</v>
      </c>
      <c r="CA14" s="400">
        <f>+BV14/X14</f>
        <v>0.01614576338459607</v>
      </c>
      <c r="CB14" s="400">
        <f>+BW14/Y14</f>
        <v>-0.08701756001100423</v>
      </c>
      <c r="CC14" s="400">
        <f>+BX14/Z14</f>
        <v>-0.056282206805683486</v>
      </c>
      <c r="CD14" s="400">
        <f>+BY14/AA14</f>
        <v>-0.06236602842536055</v>
      </c>
      <c r="CE14" s="399" t="s">
        <v>5</v>
      </c>
      <c r="CF14" s="401">
        <f>SUM(CA14:CD14)/4</f>
        <v>-0.04738000796436305</v>
      </c>
      <c r="CG14" s="372">
        <v>-0.00335919938956664</v>
      </c>
      <c r="CS14" s="291">
        <v>22.307</v>
      </c>
      <c r="CT14" s="214"/>
      <c r="CU14" s="224" t="s">
        <v>5</v>
      </c>
      <c r="CV14" s="220">
        <f>+$P14*(1+CV$52)*(1+CV$57)*CV61</f>
        <v>36.081</v>
      </c>
      <c r="CW14" s="220">
        <f>+$P14*(1+CW$52)*(1+CW$57)*CW61</f>
        <v>34.4625667</v>
      </c>
      <c r="CX14" s="221">
        <f>+$AJ14*(1+CX$69)*CX$61*(1+CX$52)*(1+CX$57)</f>
        <v>52.067884049999996</v>
      </c>
      <c r="CY14" s="321">
        <f>+AP14*1.02*1.055</f>
        <v>51.5063261352003</v>
      </c>
      <c r="CZ14" s="321">
        <f>+AQ14*1.02*1.055</f>
        <v>55.156925195796546</v>
      </c>
      <c r="DA14" s="321">
        <f>+AR14*1.02*1.055</f>
        <v>56.774196124614484</v>
      </c>
      <c r="DB14" s="321">
        <f>+AS14*1.02*1.055</f>
        <v>58.70451879285138</v>
      </c>
      <c r="DC14" s="321">
        <f>+AT14*1.02*1.055</f>
        <v>60.70047243180832</v>
      </c>
      <c r="DD14" s="321">
        <f>+AU14*1.02*1.055</f>
        <v>62.76428849448981</v>
      </c>
      <c r="DE14" s="321">
        <f>+AV14*1.02*1.055</f>
        <v>64.89827430330247</v>
      </c>
      <c r="DF14" s="321">
        <f>+AW14*1.02*1.055</f>
        <v>67.10481562961476</v>
      </c>
      <c r="DG14" s="321">
        <f>+AX14*1.02*1.055</f>
        <v>69.38637936102165</v>
      </c>
      <c r="DH14" s="321">
        <f>+AY14*1.02*1.055</f>
        <v>71.74551625929641</v>
      </c>
      <c r="DI14" s="56" t="s">
        <v>5</v>
      </c>
    </row>
    <row r="15" spans="2:113" ht="16.5" thickBot="1">
      <c r="B15" s="26" t="s">
        <v>7</v>
      </c>
      <c r="C15" s="27" t="s">
        <v>8</v>
      </c>
      <c r="D15" s="38">
        <v>100.2</v>
      </c>
      <c r="E15" s="38">
        <v>104.11</v>
      </c>
      <c r="F15" s="38">
        <v>107.58</v>
      </c>
      <c r="G15" s="38">
        <v>110.89</v>
      </c>
      <c r="H15" s="38">
        <v>112.07</v>
      </c>
      <c r="I15" s="26" t="s">
        <v>7</v>
      </c>
      <c r="K15" s="55">
        <v>40.89</v>
      </c>
      <c r="L15" s="51">
        <v>1.313</v>
      </c>
      <c r="M15" s="54">
        <f>+L15*K15</f>
        <v>53.68857</v>
      </c>
      <c r="N15" s="26" t="s">
        <v>78</v>
      </c>
      <c r="O15" s="27" t="s">
        <v>8</v>
      </c>
      <c r="P15" s="53">
        <v>41.25</v>
      </c>
      <c r="T15" s="60" t="s">
        <v>78</v>
      </c>
      <c r="U15" s="85">
        <f>+$P15*U$61*(1+U$62)*(1+U$52)*(1+U$57)</f>
        <v>80.7654375</v>
      </c>
      <c r="V15" s="85">
        <f>+$P15*V$61*(1+V$62)*(1+V$52)*(1+V$57)/(1+$U$69)*(1+V$69)</f>
        <v>76.40155041749999</v>
      </c>
      <c r="W15" s="114">
        <f aca="true" t="shared" si="24" ref="W15:AA16">+$P15*(1+W$69)*(1+W$62)*(1+W$52)*(1+W$57)*W$61</f>
        <v>102.35257621874999</v>
      </c>
      <c r="X15" s="114">
        <f t="shared" si="24"/>
        <v>113.69759474943375</v>
      </c>
      <c r="Y15" s="114">
        <f t="shared" si="24"/>
        <v>116.3276290748187</v>
      </c>
      <c r="Z15" s="114">
        <f t="shared" si="24"/>
        <v>120.51542372151218</v>
      </c>
      <c r="AA15" s="114">
        <f t="shared" si="24"/>
        <v>124.85397897548663</v>
      </c>
      <c r="AB15" s="170" t="s">
        <v>78</v>
      </c>
      <c r="AC15" s="108"/>
      <c r="AD15" s="108"/>
      <c r="AE15" s="178">
        <v>40.89</v>
      </c>
      <c r="AF15" s="176">
        <v>1.313</v>
      </c>
      <c r="AG15" s="177">
        <f>+AF15*AE15</f>
        <v>53.68857</v>
      </c>
      <c r="AH15" s="90" t="s">
        <v>91</v>
      </c>
      <c r="AI15" s="213" t="s">
        <v>8</v>
      </c>
      <c r="AJ15" s="291">
        <v>45.977487170998174</v>
      </c>
      <c r="AK15" s="214"/>
      <c r="AL15" s="278" t="s">
        <v>83</v>
      </c>
      <c r="AM15" s="131">
        <f>+$P15*AM$61*(1+AM$62)*(1+AM$52)*(1+AM$57)</f>
        <v>80.7654375</v>
      </c>
      <c r="AN15" s="131">
        <f>+$P15*AN$61*(1+AN$62)*(1+AN$52)*(1+AN$57)/(1+$U$69)*(1+AN$69)</f>
        <v>76.40155041749999</v>
      </c>
      <c r="AO15" s="68">
        <f aca="true" t="shared" si="25" ref="AO15:AY16">+$AJ15*(1+AO$69)*(1+AO$62)*(1+AO$52)*(1+AO$57)*AO$61</f>
        <v>121.80632915701042</v>
      </c>
      <c r="AP15" s="231">
        <f t="shared" si="25"/>
        <v>112.4648628563152</v>
      </c>
      <c r="AQ15" s="231">
        <f t="shared" si="25"/>
        <v>119.90777450654983</v>
      </c>
      <c r="AR15" s="231">
        <f t="shared" si="25"/>
        <v>123.4236223744342</v>
      </c>
      <c r="AS15" s="231">
        <f t="shared" si="25"/>
        <v>127.62002553516497</v>
      </c>
      <c r="AT15" s="231">
        <f t="shared" si="25"/>
        <v>131.95910640336058</v>
      </c>
      <c r="AU15" s="231">
        <f t="shared" si="25"/>
        <v>136.44571602107484</v>
      </c>
      <c r="AV15" s="231">
        <f t="shared" si="25"/>
        <v>141.0848703657914</v>
      </c>
      <c r="AW15" s="231">
        <f t="shared" si="25"/>
        <v>145.88175595822833</v>
      </c>
      <c r="AX15" s="231">
        <f t="shared" si="25"/>
        <v>150.8417356608081</v>
      </c>
      <c r="AY15" s="231">
        <f t="shared" si="25"/>
        <v>155.97035467327558</v>
      </c>
      <c r="AZ15" s="56" t="s">
        <v>83</v>
      </c>
      <c r="BD15" s="373" t="s">
        <v>91</v>
      </c>
      <c r="BE15" s="372" t="s">
        <v>8</v>
      </c>
      <c r="BF15" s="395">
        <v>45.977487170998174</v>
      </c>
      <c r="BH15" s="402" t="s">
        <v>83</v>
      </c>
      <c r="BI15" s="403">
        <f>+$P15*BI$61*(1+BI$62)*(1+BI$52)*(1+BI$57)</f>
        <v>80.7654375</v>
      </c>
      <c r="BJ15" s="403">
        <f>+$P15*BJ$61*(1+BJ$62)*(1+BJ$52)*(1+BJ$57)/(1+$U$69)*(1+BJ$69)</f>
        <v>76.40155041749999</v>
      </c>
      <c r="BK15" s="404">
        <f aca="true" t="shared" si="26" ref="BK15:BP16">+$AJ15*(1+BK$69)*(1+BK$62)*(1+BK$52)*(1+BK$57)*BK$61</f>
        <v>121.80632915701042</v>
      </c>
      <c r="BL15" s="404">
        <f t="shared" si="26"/>
        <v>119.03558395333143</v>
      </c>
      <c r="BM15" s="404">
        <f t="shared" si="26"/>
        <v>124.68399431362715</v>
      </c>
      <c r="BN15" s="404">
        <f t="shared" si="26"/>
        <v>132.1527052979906</v>
      </c>
      <c r="BO15" s="404">
        <f t="shared" si="26"/>
        <v>136.64589727812228</v>
      </c>
      <c r="BP15" s="404">
        <f t="shared" si="26"/>
        <v>141.29185778557843</v>
      </c>
      <c r="BQ15" s="383" t="s">
        <v>83</v>
      </c>
      <c r="BV15" s="398">
        <f aca="true" t="shared" si="27" ref="BV15:BV46">+AO15-X15</f>
        <v>8.108734407576677</v>
      </c>
      <c r="BW15" s="398">
        <f aca="true" t="shared" si="28" ref="BW15:BW46">+AP15-Y15</f>
        <v>-3.862766218503509</v>
      </c>
      <c r="BX15" s="398">
        <f aca="true" t="shared" si="29" ref="BX15:BX46">+AQ15-Z15</f>
        <v>-0.6076492149623505</v>
      </c>
      <c r="BY15" s="398">
        <f aca="true" t="shared" si="30" ref="BY15:BY46">+AR15-AA15</f>
        <v>-1.4303566010524236</v>
      </c>
      <c r="BZ15" s="399" t="s">
        <v>78</v>
      </c>
      <c r="CA15" s="400">
        <f aca="true" t="shared" si="31" ref="CA15:CA46">+BV15/X15</f>
        <v>0.07131843400422559</v>
      </c>
      <c r="CB15" s="400">
        <f aca="true" t="shared" si="32" ref="CB15:CB46">+BW15/Y15</f>
        <v>-0.03320592235245408</v>
      </c>
      <c r="CC15" s="400">
        <f aca="true" t="shared" si="33" ref="CC15:CC46">+BX15/Z15</f>
        <v>-0.005042086698931667</v>
      </c>
      <c r="CD15" s="400">
        <f aca="true" t="shared" si="34" ref="CD15:CD46">+BY15/AA15</f>
        <v>-0.011456235618516048</v>
      </c>
      <c r="CE15" s="399" t="s">
        <v>78</v>
      </c>
      <c r="CF15" s="401">
        <f aca="true" t="shared" si="35" ref="CF15:CF46">SUM(CA15:CD15)/4</f>
        <v>0.005403547333580951</v>
      </c>
      <c r="CG15" s="372">
        <v>0.03337834857327303</v>
      </c>
      <c r="CS15" s="291">
        <v>45.977487170998174</v>
      </c>
      <c r="CT15" s="214"/>
      <c r="CU15" s="278" t="s">
        <v>83</v>
      </c>
      <c r="CV15" s="131">
        <f>+$P15*CV$61*(1+CV$62)*(1+CV$52)*(1+CV$57)</f>
        <v>80.7654375</v>
      </c>
      <c r="CW15" s="131">
        <f>+$P15*CW$61*(1+CW$62)*(1+CW$52)*(1+CW$57)/(1+$U$69)*(1+CW$69)</f>
        <v>76.40155041749999</v>
      </c>
      <c r="CX15" s="68">
        <f>+$AJ15*(1+CX$69)*(1+CX$62)*(1+CX$52)*(1+CX$57)*CX$61</f>
        <v>121.80632915701042</v>
      </c>
      <c r="CY15" s="231">
        <f>+AP15*1.02*1.055</f>
        <v>121.02343891968077</v>
      </c>
      <c r="CZ15" s="231">
        <f>+AQ15*1.02*1.055</f>
        <v>129.03275614649826</v>
      </c>
      <c r="DA15" s="231">
        <f>+AR15*1.02*1.055</f>
        <v>132.81616003712864</v>
      </c>
      <c r="DB15" s="231">
        <f>+AS15*1.02*1.055</f>
        <v>137.331909478391</v>
      </c>
      <c r="DC15" s="231">
        <f>+AT15*1.02*1.055</f>
        <v>142.00119440065632</v>
      </c>
      <c r="DD15" s="231">
        <f>+AU15*1.02*1.055</f>
        <v>146.82923501027864</v>
      </c>
      <c r="DE15" s="231">
        <f>+AV15*1.02*1.055</f>
        <v>151.82142900062814</v>
      </c>
      <c r="DF15" s="231">
        <f>+AW15*1.02*1.055</f>
        <v>156.9833575866495</v>
      </c>
      <c r="DG15" s="231">
        <f>+AX15*1.02*1.055</f>
        <v>162.32079174459557</v>
      </c>
      <c r="DH15" s="231">
        <f>+AY15*1.02*1.055</f>
        <v>167.83969866391186</v>
      </c>
      <c r="DI15" s="56" t="s">
        <v>83</v>
      </c>
    </row>
    <row r="16" spans="2:113" ht="16.5" thickBot="1">
      <c r="B16" s="26" t="s">
        <v>9</v>
      </c>
      <c r="C16" s="27" t="s">
        <v>10</v>
      </c>
      <c r="D16" s="38">
        <v>153</v>
      </c>
      <c r="E16" s="38">
        <v>158.98</v>
      </c>
      <c r="F16" s="38">
        <v>164.27</v>
      </c>
      <c r="G16" s="38">
        <v>169.32</v>
      </c>
      <c r="H16" s="38">
        <v>171.12</v>
      </c>
      <c r="I16" s="26" t="s">
        <v>9</v>
      </c>
      <c r="K16" s="55">
        <v>65.6</v>
      </c>
      <c r="L16" s="51">
        <v>1.313</v>
      </c>
      <c r="M16" s="54">
        <f>+L16*K16</f>
        <v>86.13279999999999</v>
      </c>
      <c r="N16" s="26" t="s">
        <v>9</v>
      </c>
      <c r="O16" s="27" t="s">
        <v>10</v>
      </c>
      <c r="P16" s="53">
        <v>66.6</v>
      </c>
      <c r="T16" s="61" t="s">
        <v>9</v>
      </c>
      <c r="U16" s="86">
        <f>+$P16*U$61*(1+U$62)*(1+U$52)*(1+U$57)</f>
        <v>130.39946999999998</v>
      </c>
      <c r="V16" s="86">
        <f>+$P16*V$61*(1+V$62)*(1+V$52)*(1+V$57)/(1+$U$69)*(1+V$69)</f>
        <v>123.35377594679998</v>
      </c>
      <c r="W16" s="114">
        <f t="shared" si="24"/>
        <v>165.252886695</v>
      </c>
      <c r="X16" s="114">
        <f t="shared" si="24"/>
        <v>183.56993479544937</v>
      </c>
      <c r="Y16" s="114">
        <f t="shared" si="24"/>
        <v>187.81624476079818</v>
      </c>
      <c r="Z16" s="114">
        <f t="shared" si="24"/>
        <v>194.57762957218694</v>
      </c>
      <c r="AA16" s="114">
        <f t="shared" si="24"/>
        <v>201.58242423678567</v>
      </c>
      <c r="AB16" s="179" t="s">
        <v>9</v>
      </c>
      <c r="AC16" s="108"/>
      <c r="AD16" s="108"/>
      <c r="AE16" s="178">
        <v>65.6</v>
      </c>
      <c r="AF16" s="176">
        <v>1.313</v>
      </c>
      <c r="AG16" s="177">
        <f>+AF16*AE16</f>
        <v>86.13279999999999</v>
      </c>
      <c r="AH16" s="90" t="s">
        <v>9</v>
      </c>
      <c r="AI16" s="213" t="s">
        <v>10</v>
      </c>
      <c r="AJ16" s="291">
        <v>71.22731510119446</v>
      </c>
      <c r="AK16" s="214"/>
      <c r="AL16" s="226" t="s">
        <v>9</v>
      </c>
      <c r="AM16" s="86">
        <f>+$P16*AM$61*(1+AM$62)*(1+AM$52)*(1+AM$57)</f>
        <v>130.39946999999998</v>
      </c>
      <c r="AN16" s="86">
        <f>+$P16*AN$61*(1+AN$62)*(1+AN$52)*(1+AN$57)/(1+$U$69)*(1+AN$69)</f>
        <v>123.35377594679998</v>
      </c>
      <c r="AO16" s="114">
        <f t="shared" si="25"/>
        <v>188.6996946118192</v>
      </c>
      <c r="AP16" s="231">
        <f t="shared" si="25"/>
        <v>174.22809982387022</v>
      </c>
      <c r="AQ16" s="231">
        <f t="shared" si="25"/>
        <v>185.75849537180304</v>
      </c>
      <c r="AR16" s="231">
        <f t="shared" si="25"/>
        <v>191.20516980623418</v>
      </c>
      <c r="AS16" s="231">
        <f t="shared" si="25"/>
        <v>197.70614557964615</v>
      </c>
      <c r="AT16" s="231">
        <f t="shared" si="25"/>
        <v>204.42815452935412</v>
      </c>
      <c r="AU16" s="231">
        <f t="shared" si="25"/>
        <v>211.37871178335217</v>
      </c>
      <c r="AV16" s="231">
        <f t="shared" si="25"/>
        <v>218.56558798398618</v>
      </c>
      <c r="AW16" s="231">
        <f t="shared" si="25"/>
        <v>225.9968179754417</v>
      </c>
      <c r="AX16" s="231">
        <f t="shared" si="25"/>
        <v>233.68070978660674</v>
      </c>
      <c r="AY16" s="231">
        <f t="shared" si="25"/>
        <v>241.62585391935139</v>
      </c>
      <c r="AZ16" s="59" t="s">
        <v>9</v>
      </c>
      <c r="BD16" s="373" t="s">
        <v>9</v>
      </c>
      <c r="BE16" s="372" t="s">
        <v>10</v>
      </c>
      <c r="BF16" s="395">
        <v>71.22731510119446</v>
      </c>
      <c r="BH16" s="405" t="s">
        <v>9</v>
      </c>
      <c r="BI16" s="406">
        <f>+$P16*BI$61*(1+BI$62)*(1+BI$52)*(1+BI$57)</f>
        <v>130.39946999999998</v>
      </c>
      <c r="BJ16" s="406">
        <f>+$P16*BJ$61*(1+BJ$62)*(1+BJ$52)*(1+BJ$57)/(1+$U$69)*(1+BJ$69)</f>
        <v>123.35377594679998</v>
      </c>
      <c r="BK16" s="404">
        <f t="shared" si="26"/>
        <v>188.6996946118192</v>
      </c>
      <c r="BL16" s="404">
        <f t="shared" si="26"/>
        <v>184.4073168889224</v>
      </c>
      <c r="BM16" s="404">
        <f t="shared" si="26"/>
        <v>193.15771038166233</v>
      </c>
      <c r="BN16" s="404">
        <f t="shared" si="26"/>
        <v>204.72807369239518</v>
      </c>
      <c r="BO16" s="404">
        <f t="shared" si="26"/>
        <v>211.68882819793663</v>
      </c>
      <c r="BP16" s="404">
        <f t="shared" si="26"/>
        <v>218.88624835666647</v>
      </c>
      <c r="BQ16" s="407" t="s">
        <v>9</v>
      </c>
      <c r="BV16" s="398">
        <f t="shared" si="27"/>
        <v>5.129759816369841</v>
      </c>
      <c r="BW16" s="398">
        <f t="shared" si="28"/>
        <v>-13.58814493692796</v>
      </c>
      <c r="BX16" s="398">
        <f t="shared" si="29"/>
        <v>-8.8191342003839</v>
      </c>
      <c r="BY16" s="398">
        <f t="shared" si="30"/>
        <v>-10.377254430551488</v>
      </c>
      <c r="BZ16" s="399" t="s">
        <v>9</v>
      </c>
      <c r="CA16" s="400">
        <f t="shared" si="31"/>
        <v>0.027944444290868734</v>
      </c>
      <c r="CB16" s="400">
        <f t="shared" si="32"/>
        <v>-0.0723480812548124</v>
      </c>
      <c r="CC16" s="400">
        <f t="shared" si="33"/>
        <v>-0.04532450220394972</v>
      </c>
      <c r="CD16" s="400">
        <f t="shared" si="34"/>
        <v>-0.0514789643484097</v>
      </c>
      <c r="CE16" s="399" t="s">
        <v>9</v>
      </c>
      <c r="CF16" s="401">
        <f t="shared" si="35"/>
        <v>-0.03530177587907577</v>
      </c>
      <c r="CG16" s="372">
        <v>-0.03711385247834111</v>
      </c>
      <c r="CS16" s="291">
        <v>71.22731510119446</v>
      </c>
      <c r="CT16" s="214"/>
      <c r="CU16" s="226" t="s">
        <v>9</v>
      </c>
      <c r="CV16" s="86">
        <f>+$P16*CV$61*(1+CV$62)*(1+CV$52)*(1+CV$57)</f>
        <v>130.39946999999998</v>
      </c>
      <c r="CW16" s="86">
        <f>+$P16*CW$61*(1+CW$62)*(1+CW$52)*(1+CW$57)/(1+$U$69)*(1+CW$69)</f>
        <v>123.35377594679998</v>
      </c>
      <c r="CX16" s="114">
        <f>+$AJ16*(1+CX$69)*(1+CX$62)*(1+CX$52)*(1+CX$57)*CX$61</f>
        <v>188.6996946118192</v>
      </c>
      <c r="CY16" s="231">
        <f>+AP16*1.02*1.055</f>
        <v>187.48685822046673</v>
      </c>
      <c r="CZ16" s="231">
        <f>+AQ16*1.02*1.055</f>
        <v>199.89471686959723</v>
      </c>
      <c r="DA16" s="231">
        <f>+AR16*1.02*1.055</f>
        <v>205.75588322848859</v>
      </c>
      <c r="DB16" s="231">
        <f>+AS16*1.02*1.055</f>
        <v>212.7515832582572</v>
      </c>
      <c r="DC16" s="231">
        <f>+AT16*1.02*1.055</f>
        <v>219.98513708903795</v>
      </c>
      <c r="DD16" s="231">
        <f>+AU16*1.02*1.055</f>
        <v>227.46463175006528</v>
      </c>
      <c r="DE16" s="231">
        <f>+AV16*1.02*1.055</f>
        <v>235.1984292295675</v>
      </c>
      <c r="DF16" s="231">
        <f>+AW16*1.02*1.055</f>
        <v>243.1951758233728</v>
      </c>
      <c r="DG16" s="231">
        <f>+AX16*1.02*1.055</f>
        <v>251.4638118013675</v>
      </c>
      <c r="DH16" s="231">
        <f>+AY16*1.02*1.055</f>
        <v>260.013581402614</v>
      </c>
      <c r="DI16" s="59" t="s">
        <v>9</v>
      </c>
    </row>
    <row r="17" spans="2:113" s="147" customFormat="1" ht="16.5" thickBot="1">
      <c r="B17" s="148"/>
      <c r="D17" s="149"/>
      <c r="E17" s="149"/>
      <c r="F17" s="149"/>
      <c r="G17" s="149"/>
      <c r="H17" s="149"/>
      <c r="I17" s="148"/>
      <c r="K17" s="150"/>
      <c r="L17" s="151"/>
      <c r="M17" s="152"/>
      <c r="N17" s="148"/>
      <c r="P17" s="153"/>
      <c r="Q17" s="154"/>
      <c r="R17" s="154"/>
      <c r="S17" s="154"/>
      <c r="T17" s="155"/>
      <c r="U17" s="156"/>
      <c r="V17" s="156"/>
      <c r="W17" s="114"/>
      <c r="X17" s="114"/>
      <c r="Y17" s="114"/>
      <c r="Z17" s="114"/>
      <c r="AA17" s="114"/>
      <c r="AB17" s="179"/>
      <c r="AC17" s="108"/>
      <c r="AD17" s="108"/>
      <c r="AE17" s="178"/>
      <c r="AF17" s="176"/>
      <c r="AG17" s="177"/>
      <c r="AH17" s="274"/>
      <c r="AI17" s="275"/>
      <c r="AJ17" s="291"/>
      <c r="AK17" s="276"/>
      <c r="AL17" s="277"/>
      <c r="AM17" s="156"/>
      <c r="AN17" s="156"/>
      <c r="AO17" s="157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158"/>
      <c r="BA17" s="372"/>
      <c r="BB17" s="372"/>
      <c r="BC17" s="372"/>
      <c r="BD17" s="373"/>
      <c r="BE17" s="372"/>
      <c r="BF17" s="395"/>
      <c r="BG17" s="374"/>
      <c r="BH17" s="405"/>
      <c r="BI17" s="406"/>
      <c r="BJ17" s="406"/>
      <c r="BK17" s="404"/>
      <c r="BL17" s="404"/>
      <c r="BM17" s="404"/>
      <c r="BN17" s="404"/>
      <c r="BO17" s="404"/>
      <c r="BP17" s="404"/>
      <c r="BQ17" s="407"/>
      <c r="BR17" s="372"/>
      <c r="BS17" s="372"/>
      <c r="BT17" s="372"/>
      <c r="BU17" s="372"/>
      <c r="BV17" s="398"/>
      <c r="BW17" s="398"/>
      <c r="BX17" s="398"/>
      <c r="BY17" s="398"/>
      <c r="BZ17" s="399"/>
      <c r="CA17" s="400"/>
      <c r="CB17" s="400"/>
      <c r="CC17" s="400"/>
      <c r="CD17" s="400"/>
      <c r="CE17" s="399"/>
      <c r="CF17" s="401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291"/>
      <c r="CT17" s="276"/>
      <c r="CU17" s="277"/>
      <c r="CV17" s="156"/>
      <c r="CW17" s="156"/>
      <c r="CX17" s="157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158"/>
    </row>
    <row r="18" spans="2:113" ht="16.5" thickBot="1">
      <c r="B18" s="26" t="s">
        <v>11</v>
      </c>
      <c r="C18" s="27" t="s">
        <v>12</v>
      </c>
      <c r="D18" s="38">
        <v>140.19</v>
      </c>
      <c r="E18" s="38">
        <v>145.67</v>
      </c>
      <c r="F18" s="38">
        <v>150.52</v>
      </c>
      <c r="G18" s="38">
        <v>155.15</v>
      </c>
      <c r="H18" s="38">
        <v>156.15</v>
      </c>
      <c r="I18" s="26" t="s">
        <v>11</v>
      </c>
      <c r="K18" s="55">
        <v>60.3</v>
      </c>
      <c r="L18" s="51">
        <v>1.313</v>
      </c>
      <c r="M18" s="54">
        <f>+L18*K18</f>
        <v>79.17389999999999</v>
      </c>
      <c r="N18" s="26" t="s">
        <v>11</v>
      </c>
      <c r="O18" s="27" t="s">
        <v>12</v>
      </c>
      <c r="P18" s="53">
        <v>59.45</v>
      </c>
      <c r="T18" s="62" t="s">
        <v>11</v>
      </c>
      <c r="U18" s="87">
        <f>+$P18*U$61*(1+U$65)*(1+U$52)*(1+U$57)</f>
        <v>113.3503425</v>
      </c>
      <c r="V18" s="87">
        <f>+$P18*V$61*(1+V$65)*(1+V$52)*(1+V$57)/(1+$U$69)*(1+V$69)</f>
        <v>107.87755188815001</v>
      </c>
      <c r="W18" s="114">
        <f>+$P18*(1+W$69)*(1+W$65)*(1+W$52)*(1+W$57)*W$61</f>
        <v>144.91244707875</v>
      </c>
      <c r="X18" s="114">
        <f>+$P18*(1+X$69)*(1+X$65)*(1+X$52)*(1+X$57)*X$61</f>
        <v>160.97490938474496</v>
      </c>
      <c r="Y18" s="114">
        <f>+$P18*(1+Y$69)*(1+Y$65)*(1+Y$52)*(1+Y$57)*Y$61</f>
        <v>164.69855488613516</v>
      </c>
      <c r="Z18" s="114">
        <f>+$P18*(1+Z$69)*(1+Z$65)*(1+Z$52)*(1+Z$57)*Z$61</f>
        <v>170.62770286203602</v>
      </c>
      <c r="AA18" s="114">
        <f>+$P18*(1+AA$69)*(1+AA$65)*(1+AA$52)*(1+AA$57)*AA$61</f>
        <v>176.77030016506933</v>
      </c>
      <c r="AB18" s="174" t="s">
        <v>11</v>
      </c>
      <c r="AC18" s="108"/>
      <c r="AD18" s="108"/>
      <c r="AE18" s="178">
        <v>60.3</v>
      </c>
      <c r="AF18" s="176">
        <v>1.313</v>
      </c>
      <c r="AG18" s="177">
        <f>+AF18*AE18</f>
        <v>79.17389999999999</v>
      </c>
      <c r="AH18" s="90" t="s">
        <v>11</v>
      </c>
      <c r="AI18" s="213" t="s">
        <v>12</v>
      </c>
      <c r="AJ18" s="291">
        <v>58.81</v>
      </c>
      <c r="AK18" s="214"/>
      <c r="AL18" s="224" t="s">
        <v>11</v>
      </c>
      <c r="AM18" s="87">
        <f>+$P18*AM$61*(1+AM$65)*(1+AM$52)*(1+AM$57)</f>
        <v>113.3503425</v>
      </c>
      <c r="AN18" s="87">
        <f>+$P18*AN$61*(1+AN$65)*(1+AN$52)*(1+AN$57)/(1+$U$69)*(1+AN$69)</f>
        <v>107.87755188815001</v>
      </c>
      <c r="AO18" s="114">
        <f aca="true" t="shared" si="36" ref="AO18:AY18">+$AJ18*(1+AO$69)*(1+AO$65)*(1+AO$52)*(1+AO$57)*AO$61</f>
        <v>153.05756807250003</v>
      </c>
      <c r="AP18" s="231">
        <f t="shared" si="36"/>
        <v>140.69958665035</v>
      </c>
      <c r="AQ18" s="231">
        <f t="shared" si="36"/>
        <v>150.6719107781433</v>
      </c>
      <c r="AR18" s="231">
        <f t="shared" si="36"/>
        <v>155.08980209869705</v>
      </c>
      <c r="AS18" s="231">
        <f t="shared" si="36"/>
        <v>160.36285537005273</v>
      </c>
      <c r="AT18" s="231">
        <f t="shared" si="36"/>
        <v>165.81519245263453</v>
      </c>
      <c r="AU18" s="231">
        <f t="shared" si="36"/>
        <v>171.45290899602412</v>
      </c>
      <c r="AV18" s="231">
        <f t="shared" si="36"/>
        <v>177.28230790188894</v>
      </c>
      <c r="AW18" s="231">
        <f t="shared" si="36"/>
        <v>183.3099063705532</v>
      </c>
      <c r="AX18" s="231">
        <f t="shared" si="36"/>
        <v>189.542443187152</v>
      </c>
      <c r="AY18" s="231">
        <f t="shared" si="36"/>
        <v>195.98688625551517</v>
      </c>
      <c r="AZ18" s="63" t="s">
        <v>11</v>
      </c>
      <c r="BD18" s="373" t="s">
        <v>11</v>
      </c>
      <c r="BE18" s="372" t="s">
        <v>12</v>
      </c>
      <c r="BF18" s="395">
        <v>58.360849981268345</v>
      </c>
      <c r="BH18" s="387" t="s">
        <v>11</v>
      </c>
      <c r="BI18" s="408">
        <f>+$P18*BI$61*(1+BI$65)*(1+BI$52)*(1+BI$57)</f>
        <v>113.3503425</v>
      </c>
      <c r="BJ18" s="408">
        <f>+$P18*BJ$61*(1+BJ$65)*(1+BJ$52)*(1+BJ$57)/(1+$U$69)*(1+BJ$69)</f>
        <v>107.87755188815001</v>
      </c>
      <c r="BK18" s="404">
        <f aca="true" t="shared" si="37" ref="BK18:BP18">+$AJ18*(1+BK$69)*(1+BK$65)*(1+BK$52)*(1+BK$57)*BK$61</f>
        <v>153.05756807250003</v>
      </c>
      <c r="BL18" s="404">
        <f t="shared" si="37"/>
        <v>148.91991181560675</v>
      </c>
      <c r="BM18" s="404">
        <f t="shared" si="37"/>
        <v>156.6735413445537</v>
      </c>
      <c r="BN18" s="404">
        <f t="shared" si="37"/>
        <v>166.05846204460624</v>
      </c>
      <c r="BO18" s="404">
        <f t="shared" si="37"/>
        <v>171.7044497541229</v>
      </c>
      <c r="BP18" s="404">
        <f t="shared" si="37"/>
        <v>177.54240104576306</v>
      </c>
      <c r="BQ18" s="390" t="s">
        <v>11</v>
      </c>
      <c r="BV18" s="398">
        <f t="shared" si="27"/>
        <v>-7.917341312244929</v>
      </c>
      <c r="BW18" s="398">
        <f t="shared" si="28"/>
        <v>-23.998968235785156</v>
      </c>
      <c r="BX18" s="398">
        <f t="shared" si="29"/>
        <v>-19.955792083892703</v>
      </c>
      <c r="BY18" s="398">
        <f t="shared" si="30"/>
        <v>-21.68049806637228</v>
      </c>
      <c r="BZ18" s="399" t="s">
        <v>11</v>
      </c>
      <c r="CA18" s="400">
        <f t="shared" si="31"/>
        <v>-0.049183697897426666</v>
      </c>
      <c r="CB18" s="400">
        <f t="shared" si="32"/>
        <v>-0.14571450400628538</v>
      </c>
      <c r="CC18" s="400">
        <f t="shared" si="33"/>
        <v>-0.11695517052133265</v>
      </c>
      <c r="CD18" s="400">
        <f t="shared" si="34"/>
        <v>-0.12264785456678458</v>
      </c>
      <c r="CE18" s="399" t="s">
        <v>11</v>
      </c>
      <c r="CF18" s="401">
        <f t="shared" si="35"/>
        <v>-0.10862530674795731</v>
      </c>
      <c r="CG18" s="372">
        <v>-0.06153503935107014</v>
      </c>
      <c r="CS18" s="291">
        <v>58.81</v>
      </c>
      <c r="CT18" s="214"/>
      <c r="CU18" s="224" t="s">
        <v>11</v>
      </c>
      <c r="CV18" s="87">
        <f>+$P18*CV$61*(1+CV$65)*(1+CV$52)*(1+CV$57)</f>
        <v>113.3503425</v>
      </c>
      <c r="CW18" s="87">
        <f>+$P18*CW$61*(1+CW$65)*(1+CW$52)*(1+CW$57)/(1+$U$69)*(1+CW$69)</f>
        <v>107.87755188815001</v>
      </c>
      <c r="CX18" s="114">
        <f>+$AJ18*(1+CX$69)*(1+CX$65)*(1+CX$52)*(1+CX$57)*CX$61</f>
        <v>153.05756807250003</v>
      </c>
      <c r="CY18" s="231">
        <f>+AP18*1.02*1.055</f>
        <v>151.40682519444164</v>
      </c>
      <c r="CZ18" s="231">
        <f>+AQ18*1.02*1.055</f>
        <v>162.13804318836003</v>
      </c>
      <c r="DA18" s="231">
        <f>+AR18*1.02*1.055</f>
        <v>166.8921360384079</v>
      </c>
      <c r="DB18" s="231">
        <f>+AS18*1.02*1.055</f>
        <v>172.56646866371375</v>
      </c>
      <c r="DC18" s="231">
        <f>+AT18*1.02*1.055</f>
        <v>178.43372859828003</v>
      </c>
      <c r="DD18" s="231">
        <f>+AU18*1.02*1.055</f>
        <v>184.50047537062153</v>
      </c>
      <c r="DE18" s="231">
        <f>+AV18*1.02*1.055</f>
        <v>190.77349153322268</v>
      </c>
      <c r="DF18" s="231">
        <f>+AW18*1.02*1.055</f>
        <v>197.2597902453523</v>
      </c>
      <c r="DG18" s="231">
        <f>+AX18*1.02*1.055</f>
        <v>203.96662311369425</v>
      </c>
      <c r="DH18" s="231">
        <f>+AY18*1.02*1.055</f>
        <v>210.90148829955987</v>
      </c>
      <c r="DI18" s="63" t="s">
        <v>11</v>
      </c>
    </row>
    <row r="19" spans="4:113" ht="16.5" thickBot="1">
      <c r="D19" s="38"/>
      <c r="E19" s="38"/>
      <c r="F19" s="38"/>
      <c r="G19" s="38"/>
      <c r="H19" s="38"/>
      <c r="I19" s="26"/>
      <c r="K19" s="55"/>
      <c r="L19" s="51"/>
      <c r="M19" s="54"/>
      <c r="P19" s="53"/>
      <c r="T19" s="64"/>
      <c r="U19" s="89"/>
      <c r="V19" s="89"/>
      <c r="W19" s="114"/>
      <c r="X19" s="114"/>
      <c r="Y19" s="114"/>
      <c r="Z19" s="114"/>
      <c r="AA19" s="114"/>
      <c r="AB19" s="173"/>
      <c r="AC19" s="108"/>
      <c r="AD19" s="108"/>
      <c r="AE19" s="178"/>
      <c r="AF19" s="176"/>
      <c r="AG19" s="177"/>
      <c r="AH19" s="90" t="s">
        <v>98</v>
      </c>
      <c r="AI19" s="213" t="s">
        <v>16</v>
      </c>
      <c r="AJ19" s="291">
        <v>37.74</v>
      </c>
      <c r="AK19" s="214"/>
      <c r="AL19" s="278" t="s">
        <v>98</v>
      </c>
      <c r="AM19" s="89"/>
      <c r="AN19" s="89"/>
      <c r="AO19" s="114"/>
      <c r="AP19" s="231">
        <f aca="true" t="shared" si="38" ref="AP19:AY21">+$AJ19*(1+AP$69)*(1+AP$65)*(1+AP$52)*(1+AP$57)*AP$61</f>
        <v>90.2908076889</v>
      </c>
      <c r="AQ19" s="231">
        <f t="shared" si="38"/>
        <v>96.69032329139822</v>
      </c>
      <c r="AR19" s="231">
        <f t="shared" si="38"/>
        <v>99.52540607387904</v>
      </c>
      <c r="AS19" s="231">
        <f t="shared" si="38"/>
        <v>102.90926988039094</v>
      </c>
      <c r="AT19" s="231">
        <f t="shared" si="38"/>
        <v>106.40818505632423</v>
      </c>
      <c r="AU19" s="231">
        <f t="shared" si="38"/>
        <v>110.02606334823926</v>
      </c>
      <c r="AV19" s="231">
        <f t="shared" si="38"/>
        <v>113.7669495020794</v>
      </c>
      <c r="AW19" s="231">
        <f t="shared" si="38"/>
        <v>117.6350257851501</v>
      </c>
      <c r="AX19" s="231">
        <f t="shared" si="38"/>
        <v>121.63461666184521</v>
      </c>
      <c r="AY19" s="231">
        <f t="shared" si="38"/>
        <v>125.77019362834795</v>
      </c>
      <c r="AZ19" s="57" t="s">
        <v>98</v>
      </c>
      <c r="BF19" s="395"/>
      <c r="BH19" s="409" t="s">
        <v>98</v>
      </c>
      <c r="BI19" s="410"/>
      <c r="BJ19" s="410"/>
      <c r="BK19" s="404"/>
      <c r="BL19" s="404">
        <f aca="true" t="shared" si="39" ref="BL19:BP21">+$AJ19*(1+BL$69)*(1+BL$65)*(1+BL$52)*(1+BL$57)*BL$61</f>
        <v>95.56601720661452</v>
      </c>
      <c r="BM19" s="404">
        <f t="shared" si="39"/>
        <v>100.54173525494743</v>
      </c>
      <c r="BN19" s="404">
        <f t="shared" si="39"/>
        <v>106.56429786708792</v>
      </c>
      <c r="BO19" s="404">
        <f t="shared" si="39"/>
        <v>110.18748399456891</v>
      </c>
      <c r="BP19" s="404">
        <f t="shared" si="39"/>
        <v>113.93385845038425</v>
      </c>
      <c r="BQ19" s="411" t="s">
        <v>98</v>
      </c>
      <c r="BV19" s="398"/>
      <c r="BW19" s="398"/>
      <c r="BX19" s="398"/>
      <c r="BY19" s="398"/>
      <c r="BZ19" s="399"/>
      <c r="CA19" s="400"/>
      <c r="CB19" s="400"/>
      <c r="CC19" s="400"/>
      <c r="CD19" s="400"/>
      <c r="CE19" s="399"/>
      <c r="CF19" s="401"/>
      <c r="CS19" s="291">
        <v>37.74</v>
      </c>
      <c r="CT19" s="214"/>
      <c r="CU19" s="278" t="s">
        <v>98</v>
      </c>
      <c r="CV19" s="89"/>
      <c r="CW19" s="89"/>
      <c r="CX19" s="114"/>
      <c r="CY19" s="231">
        <f>+AP19*1.02*1.055</f>
        <v>97.16193815402528</v>
      </c>
      <c r="CZ19" s="231">
        <f>+AQ19*1.02*1.055</f>
        <v>104.04845689387362</v>
      </c>
      <c r="DA19" s="231">
        <f>+AR19*1.02*1.055</f>
        <v>107.09928947610123</v>
      </c>
      <c r="DB19" s="231">
        <f>+AS19*1.02*1.055</f>
        <v>110.74066531828868</v>
      </c>
      <c r="DC19" s="231">
        <f>+AT19*1.02*1.055</f>
        <v>114.5058479391105</v>
      </c>
      <c r="DD19" s="231">
        <f>+AU19*1.02*1.055</f>
        <v>118.39904676904027</v>
      </c>
      <c r="DE19" s="231">
        <f>+AV19*1.02*1.055</f>
        <v>122.42461435918763</v>
      </c>
      <c r="DF19" s="231">
        <f>+AW19*1.02*1.055</f>
        <v>126.58705124740003</v>
      </c>
      <c r="DG19" s="231">
        <f>+AX19*1.02*1.055</f>
        <v>130.89101098981163</v>
      </c>
      <c r="DH19" s="231">
        <f>+AY19*1.02*1.055</f>
        <v>135.34130536346524</v>
      </c>
      <c r="DI19" s="57" t="s">
        <v>98</v>
      </c>
    </row>
    <row r="20" spans="4:113" ht="16.5" thickBot="1">
      <c r="D20" s="38"/>
      <c r="E20" s="38"/>
      <c r="F20" s="38"/>
      <c r="G20" s="38"/>
      <c r="H20" s="38"/>
      <c r="I20" s="26"/>
      <c r="K20" s="55"/>
      <c r="L20" s="51"/>
      <c r="M20" s="54"/>
      <c r="P20" s="53"/>
      <c r="T20" s="64"/>
      <c r="U20" s="89"/>
      <c r="V20" s="89"/>
      <c r="W20" s="114"/>
      <c r="X20" s="114"/>
      <c r="Y20" s="114"/>
      <c r="Z20" s="114"/>
      <c r="AA20" s="114"/>
      <c r="AB20" s="173"/>
      <c r="AC20" s="108"/>
      <c r="AD20" s="108"/>
      <c r="AE20" s="178"/>
      <c r="AF20" s="176"/>
      <c r="AG20" s="177"/>
      <c r="AH20" s="90" t="s">
        <v>97</v>
      </c>
      <c r="AI20" s="213" t="s">
        <v>186</v>
      </c>
      <c r="AJ20" s="291">
        <v>28.59</v>
      </c>
      <c r="AK20" s="214"/>
      <c r="AL20" s="278" t="s">
        <v>97</v>
      </c>
      <c r="AM20" s="89"/>
      <c r="AN20" s="89"/>
      <c r="AO20" s="114"/>
      <c r="AP20" s="231">
        <f t="shared" si="38"/>
        <v>68.39995208865001</v>
      </c>
      <c r="AQ20" s="231">
        <f t="shared" si="38"/>
        <v>73.24791581613873</v>
      </c>
      <c r="AR20" s="231">
        <f t="shared" si="38"/>
        <v>75.3956375106572</v>
      </c>
      <c r="AS20" s="231">
        <f t="shared" si="38"/>
        <v>77.95908918601954</v>
      </c>
      <c r="AT20" s="231">
        <f t="shared" si="38"/>
        <v>80.60969821834419</v>
      </c>
      <c r="AU20" s="231">
        <f t="shared" si="38"/>
        <v>83.3504279577679</v>
      </c>
      <c r="AV20" s="231">
        <f t="shared" si="38"/>
        <v>86.18434250833202</v>
      </c>
      <c r="AW20" s="231">
        <f t="shared" si="38"/>
        <v>89.11461015361532</v>
      </c>
      <c r="AX20" s="231">
        <f t="shared" si="38"/>
        <v>92.14450689883824</v>
      </c>
      <c r="AY20" s="231">
        <f t="shared" si="38"/>
        <v>95.27742013339875</v>
      </c>
      <c r="AZ20" s="57" t="s">
        <v>97</v>
      </c>
      <c r="BF20" s="395"/>
      <c r="BH20" s="409" t="s">
        <v>97</v>
      </c>
      <c r="BI20" s="410"/>
      <c r="BJ20" s="410"/>
      <c r="BK20" s="404"/>
      <c r="BL20" s="404">
        <f t="shared" si="39"/>
        <v>72.39619586478828</v>
      </c>
      <c r="BM20" s="404">
        <f t="shared" si="39"/>
        <v>76.16555937835048</v>
      </c>
      <c r="BN20" s="404">
        <f t="shared" si="39"/>
        <v>80.72796173873989</v>
      </c>
      <c r="BO20" s="404">
        <f t="shared" si="39"/>
        <v>83.47271243785706</v>
      </c>
      <c r="BP20" s="404">
        <f t="shared" si="39"/>
        <v>86.31078466074419</v>
      </c>
      <c r="BQ20" s="411" t="s">
        <v>97</v>
      </c>
      <c r="BV20" s="398"/>
      <c r="BW20" s="398"/>
      <c r="BX20" s="398"/>
      <c r="BY20" s="398"/>
      <c r="BZ20" s="399"/>
      <c r="CA20" s="400"/>
      <c r="CB20" s="400"/>
      <c r="CC20" s="400"/>
      <c r="CD20" s="400"/>
      <c r="CE20" s="399"/>
      <c r="CF20" s="401"/>
      <c r="CS20" s="291">
        <v>28.59</v>
      </c>
      <c r="CT20" s="214"/>
      <c r="CU20" s="278" t="s">
        <v>97</v>
      </c>
      <c r="CV20" s="89"/>
      <c r="CW20" s="89"/>
      <c r="CX20" s="114"/>
      <c r="CY20" s="231">
        <f>+AP20*1.02*1.055</f>
        <v>73.60518844259627</v>
      </c>
      <c r="CZ20" s="231">
        <f>+AQ20*1.02*1.055</f>
        <v>78.82208220974688</v>
      </c>
      <c r="DA20" s="231">
        <f>+AR20*1.02*1.055</f>
        <v>81.13324552521821</v>
      </c>
      <c r="DB20" s="231">
        <f>+AS20*1.02*1.055</f>
        <v>83.89177587307562</v>
      </c>
      <c r="DC20" s="231">
        <f>+AT20*1.02*1.055</f>
        <v>86.74409625276017</v>
      </c>
      <c r="DD20" s="231">
        <f>+AU20*1.02*1.055</f>
        <v>89.69339552535405</v>
      </c>
      <c r="DE20" s="231">
        <f>+AV20*1.02*1.055</f>
        <v>92.74297097321609</v>
      </c>
      <c r="DF20" s="231">
        <f>+AW20*1.02*1.055</f>
        <v>95.89623198630544</v>
      </c>
      <c r="DG20" s="231">
        <f>+AX20*1.02*1.055</f>
        <v>99.15670387383983</v>
      </c>
      <c r="DH20" s="231">
        <f>+AY20*1.02*1.055</f>
        <v>102.52803180555038</v>
      </c>
      <c r="DI20" s="57" t="s">
        <v>97</v>
      </c>
    </row>
    <row r="21" spans="2:113" ht="16.5" thickBot="1">
      <c r="B21" s="26" t="s">
        <v>15</v>
      </c>
      <c r="C21" s="27" t="s">
        <v>16</v>
      </c>
      <c r="D21" s="38">
        <v>85.5</v>
      </c>
      <c r="E21" s="38">
        <v>88.84</v>
      </c>
      <c r="F21" s="38">
        <v>91.8</v>
      </c>
      <c r="G21" s="38">
        <v>94.62</v>
      </c>
      <c r="H21" s="38">
        <v>95.63</v>
      </c>
      <c r="I21" s="26" t="s">
        <v>15</v>
      </c>
      <c r="K21" s="55">
        <v>36.66</v>
      </c>
      <c r="L21" s="51">
        <v>1.313</v>
      </c>
      <c r="M21" s="54">
        <f>+L21*K21</f>
        <v>48.13457999999999</v>
      </c>
      <c r="N21" s="26" t="s">
        <v>15</v>
      </c>
      <c r="O21" s="27" t="s">
        <v>16</v>
      </c>
      <c r="P21" s="53">
        <v>36.55</v>
      </c>
      <c r="T21" s="61" t="s">
        <v>15</v>
      </c>
      <c r="U21" s="86">
        <f>+$P21*U$61*(1+U$65)*(1+U$52)*(1+U$57)</f>
        <v>69.6880575</v>
      </c>
      <c r="V21" s="86">
        <f>+$P21*V$61*(1+V$65)*(1+V$52)*(1+V$57)/(1+$U$69)*(1+V$69)</f>
        <v>66.32337294384999</v>
      </c>
      <c r="W21" s="114">
        <f>+$P21*(1+W$69)*(1+W$65)*(1+W$52)*(1+W$57)*W$61</f>
        <v>89.09251372124999</v>
      </c>
      <c r="X21" s="114">
        <f>+$P21*(1+X$69)*(1+X$65)*(1+X$52)*(1+X$57)*X$61</f>
        <v>98.96775337279104</v>
      </c>
      <c r="Y21" s="114">
        <f>+$P21*(1+Y$69)*(1+Y$65)*(1+Y$52)*(1+Y$57)*Y$61</f>
        <v>101.25705939593335</v>
      </c>
      <c r="Z21" s="114">
        <f>+$P21*(1+Z$69)*(1+Z$65)*(1+Z$52)*(1+Z$57)*Z$61</f>
        <v>104.90231353418696</v>
      </c>
      <c r="AA21" s="114">
        <f>+$P21*(1+AA$69)*(1+AA$65)*(1+AA$52)*(1+AA$57)*AA$61</f>
        <v>108.6787968214177</v>
      </c>
      <c r="AB21" s="179" t="s">
        <v>15</v>
      </c>
      <c r="AC21" s="108"/>
      <c r="AD21" s="108"/>
      <c r="AE21" s="178">
        <v>36.66</v>
      </c>
      <c r="AF21" s="176">
        <v>1.313</v>
      </c>
      <c r="AG21" s="177">
        <f>+AF21*AE21</f>
        <v>48.13457999999999</v>
      </c>
      <c r="AH21" s="90" t="s">
        <v>15</v>
      </c>
      <c r="AI21" s="213" t="s">
        <v>16</v>
      </c>
      <c r="AJ21" s="291">
        <v>52.37543453070683</v>
      </c>
      <c r="AK21" s="214"/>
      <c r="AL21" s="226" t="s">
        <v>15</v>
      </c>
      <c r="AM21" s="86">
        <f>+$P21*AM$61*(1+AM$65)*(1+AM$52)*(1+AM$57)</f>
        <v>69.6880575</v>
      </c>
      <c r="AN21" s="86">
        <f>+$P21*AN$61*(1+AN$65)*(1+AN$52)*(1+AN$57)/(1+$U$69)*(1+AN$69)</f>
        <v>66.32337294384999</v>
      </c>
      <c r="AO21" s="114">
        <f>+$AJ21*(1+AO$69)*(1+AO$65)*(1+AO$52)*(1+AO$57)*AO$61</f>
        <v>136.31111436848204</v>
      </c>
      <c r="AP21" s="231">
        <f t="shared" si="38"/>
        <v>125.30525402317495</v>
      </c>
      <c r="AQ21" s="231">
        <f t="shared" si="38"/>
        <v>134.18647846585864</v>
      </c>
      <c r="AR21" s="231">
        <f t="shared" si="38"/>
        <v>138.12099602449558</v>
      </c>
      <c r="AS21" s="231">
        <f t="shared" si="38"/>
        <v>142.81710988932844</v>
      </c>
      <c r="AT21" s="231">
        <f t="shared" si="38"/>
        <v>147.6728916255656</v>
      </c>
      <c r="AU21" s="231">
        <f t="shared" si="38"/>
        <v>152.69376994083484</v>
      </c>
      <c r="AV21" s="231">
        <f t="shared" si="38"/>
        <v>157.88535811882323</v>
      </c>
      <c r="AW21" s="231">
        <f t="shared" si="38"/>
        <v>163.25346029486323</v>
      </c>
      <c r="AX21" s="231">
        <f t="shared" si="38"/>
        <v>168.8040779448886</v>
      </c>
      <c r="AY21" s="231">
        <f t="shared" si="38"/>
        <v>174.54341659501483</v>
      </c>
      <c r="AZ21" s="59" t="s">
        <v>15</v>
      </c>
      <c r="BD21" s="373" t="s">
        <v>15</v>
      </c>
      <c r="BE21" s="372" t="s">
        <v>16</v>
      </c>
      <c r="BF21" s="395">
        <v>52.37543453070683</v>
      </c>
      <c r="BH21" s="405" t="s">
        <v>15</v>
      </c>
      <c r="BI21" s="406">
        <f>+$P21*BI$61*(1+BI$65)*(1+BI$52)*(1+BI$57)</f>
        <v>69.6880575</v>
      </c>
      <c r="BJ21" s="406">
        <f>+$P21*BJ$61*(1+BJ$65)*(1+BJ$52)*(1+BJ$57)/(1+$U$69)*(1+BJ$69)</f>
        <v>66.32337294384999</v>
      </c>
      <c r="BK21" s="404">
        <f>+$AJ21*(1+BK$69)*(1+BK$65)*(1+BK$52)*(1+BK$57)*BK$61</f>
        <v>136.31111436848204</v>
      </c>
      <c r="BL21" s="404">
        <f t="shared" si="39"/>
        <v>132.62617057672074</v>
      </c>
      <c r="BM21" s="404">
        <f t="shared" si="39"/>
        <v>139.53145395996705</v>
      </c>
      <c r="BN21" s="404">
        <f t="shared" si="39"/>
        <v>147.88954441569697</v>
      </c>
      <c r="BO21" s="404">
        <f t="shared" si="39"/>
        <v>152.91778892583068</v>
      </c>
      <c r="BP21" s="404">
        <f t="shared" si="39"/>
        <v>158.1169937493089</v>
      </c>
      <c r="BQ21" s="407" t="s">
        <v>15</v>
      </c>
      <c r="BV21" s="398">
        <f t="shared" si="27"/>
        <v>37.343360995691</v>
      </c>
      <c r="BW21" s="398">
        <f t="shared" si="28"/>
        <v>24.0481946272416</v>
      </c>
      <c r="BX21" s="398">
        <f t="shared" si="29"/>
        <v>29.284164931671683</v>
      </c>
      <c r="BY21" s="398">
        <f t="shared" si="30"/>
        <v>29.442199203077877</v>
      </c>
      <c r="BZ21" s="399" t="s">
        <v>15</v>
      </c>
      <c r="CA21" s="400">
        <f t="shared" si="31"/>
        <v>0.37732857140877285</v>
      </c>
      <c r="CB21" s="400">
        <f t="shared" si="32"/>
        <v>0.2374964745243966</v>
      </c>
      <c r="CC21" s="400">
        <f t="shared" si="33"/>
        <v>0.2791565213871872</v>
      </c>
      <c r="CD21" s="400">
        <f t="shared" si="34"/>
        <v>0.2709102425145325</v>
      </c>
      <c r="CE21" s="399" t="s">
        <v>15</v>
      </c>
      <c r="CF21" s="401">
        <f t="shared" si="35"/>
        <v>0.29122295245872226</v>
      </c>
      <c r="CG21" s="372">
        <v>0.14463962448628578</v>
      </c>
      <c r="CS21" s="291">
        <v>52.37543453070683</v>
      </c>
      <c r="CT21" s="214"/>
      <c r="CU21" s="226" t="s">
        <v>15</v>
      </c>
      <c r="CV21" s="86">
        <f>+$P21*CV$61*(1+CV$65)*(1+CV$52)*(1+CV$57)</f>
        <v>69.6880575</v>
      </c>
      <c r="CW21" s="86">
        <f>+$P21*CW$61*(1+CW$65)*(1+CW$52)*(1+CW$57)/(1+$U$69)*(1+CW$69)</f>
        <v>66.32337294384999</v>
      </c>
      <c r="CX21" s="114">
        <f>+$AJ21*(1+CX$69)*(1+CX$65)*(1+CX$52)*(1+CX$57)*CX$61</f>
        <v>136.31111436848204</v>
      </c>
      <c r="CY21" s="231">
        <f>+AP21*1.02*1.055</f>
        <v>134.84098385433856</v>
      </c>
      <c r="CZ21" s="231">
        <f>+AQ21*1.02*1.055</f>
        <v>144.39806947711045</v>
      </c>
      <c r="DA21" s="231">
        <f>+AR21*1.02*1.055</f>
        <v>148.6320038219597</v>
      </c>
      <c r="DB21" s="231">
        <f>+AS21*1.02*1.055</f>
        <v>153.68549195190633</v>
      </c>
      <c r="DC21" s="231">
        <f>+AT21*1.02*1.055</f>
        <v>158.91079867827114</v>
      </c>
      <c r="DD21" s="231">
        <f>+AU21*1.02*1.055</f>
        <v>164.31376583333235</v>
      </c>
      <c r="DE21" s="231">
        <f>+AV21*1.02*1.055</f>
        <v>169.90043387166565</v>
      </c>
      <c r="DF21" s="231">
        <f>+AW21*1.02*1.055</f>
        <v>175.6770486233023</v>
      </c>
      <c r="DG21" s="231">
        <f>+AX21*1.02*1.055</f>
        <v>181.6500682764946</v>
      </c>
      <c r="DH21" s="231">
        <f>+AY21*1.02*1.055</f>
        <v>187.82617059789544</v>
      </c>
      <c r="DI21" s="59" t="s">
        <v>15</v>
      </c>
    </row>
    <row r="22" spans="2:113" s="120" customFormat="1" ht="16.5" thickBot="1">
      <c r="B22" s="121"/>
      <c r="D22" s="122"/>
      <c r="E22" s="122"/>
      <c r="F22" s="122"/>
      <c r="G22" s="122"/>
      <c r="H22" s="122"/>
      <c r="I22" s="121"/>
      <c r="K22" s="123"/>
      <c r="L22" s="123"/>
      <c r="M22" s="121"/>
      <c r="N22" s="121"/>
      <c r="P22" s="124"/>
      <c r="Q22" s="125"/>
      <c r="R22" s="125"/>
      <c r="S22" s="125"/>
      <c r="T22" s="126"/>
      <c r="U22" s="127"/>
      <c r="V22" s="127"/>
      <c r="W22" s="180"/>
      <c r="X22" s="181"/>
      <c r="Y22" s="181"/>
      <c r="Z22" s="181"/>
      <c r="AA22" s="181"/>
      <c r="AB22" s="173"/>
      <c r="AC22" s="108"/>
      <c r="AD22" s="108"/>
      <c r="AE22" s="176"/>
      <c r="AF22" s="176"/>
      <c r="AG22" s="108"/>
      <c r="AH22" s="279"/>
      <c r="AI22" s="280"/>
      <c r="AJ22" s="292"/>
      <c r="AK22" s="281"/>
      <c r="AL22" s="282"/>
      <c r="AM22" s="223"/>
      <c r="AN22" s="223"/>
      <c r="AO22" s="130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129"/>
      <c r="BA22" s="372"/>
      <c r="BB22" s="372"/>
      <c r="BC22" s="372"/>
      <c r="BD22" s="373"/>
      <c r="BE22" s="372"/>
      <c r="BF22" s="412"/>
      <c r="BG22" s="374"/>
      <c r="BH22" s="379"/>
      <c r="BI22" s="413"/>
      <c r="BJ22" s="413"/>
      <c r="BK22" s="414"/>
      <c r="BL22" s="415"/>
      <c r="BM22" s="415"/>
      <c r="BN22" s="415"/>
      <c r="BO22" s="415"/>
      <c r="BP22" s="415"/>
      <c r="BQ22" s="386"/>
      <c r="BR22" s="372"/>
      <c r="BS22" s="372"/>
      <c r="BT22" s="372"/>
      <c r="BU22" s="372"/>
      <c r="BV22" s="398"/>
      <c r="BW22" s="398"/>
      <c r="BX22" s="398"/>
      <c r="BY22" s="398"/>
      <c r="BZ22" s="399"/>
      <c r="CA22" s="400"/>
      <c r="CB22" s="400"/>
      <c r="CC22" s="400"/>
      <c r="CD22" s="400"/>
      <c r="CE22" s="399"/>
      <c r="CF22" s="401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292"/>
      <c r="CT22" s="281"/>
      <c r="CU22" s="282"/>
      <c r="CV22" s="223"/>
      <c r="CW22" s="223"/>
      <c r="CX22" s="130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129"/>
    </row>
    <row r="23" spans="2:113" ht="16.5" thickBot="1">
      <c r="B23" s="26" t="s">
        <v>13</v>
      </c>
      <c r="C23" s="27" t="s">
        <v>14</v>
      </c>
      <c r="D23" s="38">
        <v>140.19</v>
      </c>
      <c r="E23" s="38">
        <v>145.67</v>
      </c>
      <c r="F23" s="38">
        <v>150.52</v>
      </c>
      <c r="G23" s="38">
        <v>155.15</v>
      </c>
      <c r="H23" s="38">
        <v>163.66303868556787</v>
      </c>
      <c r="I23" s="26" t="s">
        <v>13</v>
      </c>
      <c r="K23" s="55">
        <v>60.3</v>
      </c>
      <c r="L23" s="51">
        <v>1.313</v>
      </c>
      <c r="M23" s="54">
        <f>+L23*K23</f>
        <v>79.17389999999999</v>
      </c>
      <c r="N23" s="26" t="s">
        <v>13</v>
      </c>
      <c r="O23" s="27" t="s">
        <v>14</v>
      </c>
      <c r="P23" s="53">
        <v>59.45</v>
      </c>
      <c r="T23" s="60" t="s">
        <v>13</v>
      </c>
      <c r="U23" s="85">
        <f>+$P23*U$61*(1+U$65)*(1+U$52)*(1+U$57)</f>
        <v>113.3503425</v>
      </c>
      <c r="V23" s="85">
        <f>+$P23*V$61*(1+V$65)*(1+V$52)*(1+V$57)/(1+$U$69)*(1+V$69)</f>
        <v>107.87755188815001</v>
      </c>
      <c r="W23" s="114">
        <f>+$P23*(1+W$69)*(1+W$65)*(1+W$52)*(1+W$57)*W$61</f>
        <v>144.91244707875</v>
      </c>
      <c r="X23" s="114">
        <f>+$P23*(1+X$69)*(1+X$65)*(1+X$52)*(1+X$57)*X$61</f>
        <v>160.97490938474496</v>
      </c>
      <c r="Y23" s="114">
        <f>+$P23*(1+Y$69)*(1+Y$65)*(1+Y$52)*(1+Y$57)*Y$61</f>
        <v>164.69855488613516</v>
      </c>
      <c r="Z23" s="114">
        <f>+$P23*(1+Z$69)*(1+Z$65)*(1+Z$52)*(1+Z$57)*Z$61</f>
        <v>170.62770286203602</v>
      </c>
      <c r="AA23" s="114">
        <f>+$P23*(1+AA$69)*(1+AA$65)*(1+AA$52)*(1+AA$57)*AA$61</f>
        <v>176.77030016506933</v>
      </c>
      <c r="AB23" s="170" t="s">
        <v>13</v>
      </c>
      <c r="AC23" s="108"/>
      <c r="AD23" s="108"/>
      <c r="AE23" s="178">
        <v>60.3</v>
      </c>
      <c r="AF23" s="176">
        <v>1.313</v>
      </c>
      <c r="AG23" s="177">
        <f>+AF23*AE23</f>
        <v>79.17389999999999</v>
      </c>
      <c r="AH23" s="90" t="s">
        <v>86</v>
      </c>
      <c r="AI23" s="213" t="s">
        <v>14</v>
      </c>
      <c r="AJ23" s="291">
        <v>36.79026651216686</v>
      </c>
      <c r="AK23" s="214"/>
      <c r="AL23" s="224" t="s">
        <v>85</v>
      </c>
      <c r="AM23" s="85">
        <f>+$P23*AM$61*(1+AM$65)*(1+AM$52)*(1+AM$57)</f>
        <v>113.3503425</v>
      </c>
      <c r="AN23" s="85">
        <f>+$P23*AN$61*(1+AN$65)*(1+AN$52)*(1+AN$57)/(1+$U$69)*(1+AN$69)</f>
        <v>107.87755188815001</v>
      </c>
      <c r="AO23" s="114">
        <f aca="true" t="shared" si="40" ref="AO23:AY23">+$AJ23*(1+AO$69)*(1+AO$63)*(1+AO$52)*(1+AO$57)*AO$61</f>
        <v>93.60266063151798</v>
      </c>
      <c r="AP23" s="231">
        <f t="shared" si="40"/>
        <v>86.43981482763614</v>
      </c>
      <c r="AQ23" s="231">
        <f t="shared" si="40"/>
        <v>92.14370716114139</v>
      </c>
      <c r="AR23" s="343">
        <f t="shared" si="40"/>
        <v>94.84547739826445</v>
      </c>
      <c r="AS23" s="231">
        <f t="shared" si="40"/>
        <v>98.07022362980544</v>
      </c>
      <c r="AT23" s="231">
        <f t="shared" si="40"/>
        <v>101.40461123321883</v>
      </c>
      <c r="AU23" s="231">
        <f t="shared" si="40"/>
        <v>104.85236801514827</v>
      </c>
      <c r="AV23" s="231">
        <f t="shared" si="40"/>
        <v>108.41734852766334</v>
      </c>
      <c r="AW23" s="231">
        <f t="shared" si="40"/>
        <v>112.10353837760388</v>
      </c>
      <c r="AX23" s="231">
        <f t="shared" si="40"/>
        <v>115.91505868244242</v>
      </c>
      <c r="AY23" s="231">
        <f t="shared" si="40"/>
        <v>119.85617067764548</v>
      </c>
      <c r="AZ23" s="56" t="s">
        <v>85</v>
      </c>
      <c r="BD23" s="373" t="s">
        <v>86</v>
      </c>
      <c r="BE23" s="372" t="s">
        <v>14</v>
      </c>
      <c r="BF23" s="395">
        <v>36.79026651216686</v>
      </c>
      <c r="BH23" s="402" t="s">
        <v>85</v>
      </c>
      <c r="BI23" s="403">
        <f>+$P23*BI$61*(1+BI$65)*(1+BI$52)*(1+BI$57)</f>
        <v>113.3503425</v>
      </c>
      <c r="BJ23" s="403">
        <f>+$P23*BJ$61*(1+BJ$65)*(1+BJ$52)*(1+BJ$57)/(1+$U$69)*(1+BJ$69)</f>
        <v>107.87755188815001</v>
      </c>
      <c r="BK23" s="404">
        <f aca="true" t="shared" si="41" ref="BK23:BP23">+$AJ23*(1+BK$69)*(1+BK$63)*(1+BK$52)*(1+BK$57)*BK$61</f>
        <v>93.60266063151798</v>
      </c>
      <c r="BL23" s="404">
        <f t="shared" si="41"/>
        <v>91.49003140626448</v>
      </c>
      <c r="BM23" s="404">
        <f t="shared" si="41"/>
        <v>95.81401628873292</v>
      </c>
      <c r="BN23" s="404">
        <f t="shared" si="41"/>
        <v>101.55338323676007</v>
      </c>
      <c r="BO23" s="404">
        <f t="shared" si="41"/>
        <v>105.00619826680992</v>
      </c>
      <c r="BP23" s="404">
        <f t="shared" si="41"/>
        <v>108.57640900788145</v>
      </c>
      <c r="BQ23" s="402" t="s">
        <v>85</v>
      </c>
      <c r="BV23" s="398">
        <f>+AO23-X23</f>
        <v>-67.37224875322698</v>
      </c>
      <c r="BW23" s="398">
        <f>+AP23-Y23</f>
        <v>-78.25874005849901</v>
      </c>
      <c r="BX23" s="398">
        <f>+AQ23-Z23</f>
        <v>-78.48399570089462</v>
      </c>
      <c r="BY23" s="398">
        <f>+AR23-AA23</f>
        <v>-81.92482276680488</v>
      </c>
      <c r="BZ23" s="399" t="s">
        <v>13</v>
      </c>
      <c r="CA23" s="400">
        <f>+BV23/X23</f>
        <v>-0.4185263965094154</v>
      </c>
      <c r="CB23" s="400">
        <f>+BW23/Y23</f>
        <v>-0.4751634895194037</v>
      </c>
      <c r="CC23" s="400">
        <f>+BX23/Z23</f>
        <v>-0.45997217558718595</v>
      </c>
      <c r="CD23" s="400">
        <f>+BY23/AA23</f>
        <v>-0.46345354785449205</v>
      </c>
      <c r="CE23" s="399" t="s">
        <v>13</v>
      </c>
      <c r="CF23" s="401">
        <f>SUM(CA23:CD23)/4</f>
        <v>-0.4542789023676243</v>
      </c>
      <c r="CG23" s="372">
        <v>-0.06153503935107014</v>
      </c>
      <c r="CS23" s="291">
        <v>36.79026651216686</v>
      </c>
      <c r="CT23" s="214"/>
      <c r="CU23" s="224" t="s">
        <v>85</v>
      </c>
      <c r="CV23" s="85">
        <f>+$P23*CV$61*(1+CV$65)*(1+CV$52)*(1+CV$57)</f>
        <v>113.3503425</v>
      </c>
      <c r="CW23" s="85">
        <f>+$P23*CW$61*(1+CW$65)*(1+CW$52)*(1+CW$57)/(1+$U$69)*(1+CW$69)</f>
        <v>107.87755188815001</v>
      </c>
      <c r="CX23" s="114">
        <f>+$AJ23*(1+CX$69)*(1+CX$63)*(1+CX$52)*(1+CX$57)*CX$61</f>
        <v>93.60266063151798</v>
      </c>
      <c r="CY23" s="231">
        <f>+AP23*1.02*1.055</f>
        <v>93.01788473601925</v>
      </c>
      <c r="CZ23" s="231">
        <f>+AQ23*1.02*1.055</f>
        <v>99.15584327610425</v>
      </c>
      <c r="DA23" s="343">
        <f>+AR23*1.02*1.055</f>
        <v>102.06321822827238</v>
      </c>
      <c r="DB23" s="231">
        <f>+AS23*1.02*1.055</f>
        <v>105.53336764803363</v>
      </c>
      <c r="DC23" s="231">
        <f>+AT23*1.02*1.055</f>
        <v>109.12150214806678</v>
      </c>
      <c r="DD23" s="231">
        <f>+AU23*1.02*1.055</f>
        <v>112.83163322110104</v>
      </c>
      <c r="DE23" s="231">
        <f>+AV23*1.02*1.055</f>
        <v>116.66790875061851</v>
      </c>
      <c r="DF23" s="231">
        <f>+AW23*1.02*1.055</f>
        <v>120.63461764813954</v>
      </c>
      <c r="DG23" s="231">
        <f>+AX23*1.02*1.055</f>
        <v>124.73619464817628</v>
      </c>
      <c r="DH23" s="231">
        <f>+AY23*1.02*1.055</f>
        <v>128.9772252662143</v>
      </c>
      <c r="DI23" s="56" t="s">
        <v>85</v>
      </c>
    </row>
    <row r="24" spans="2:113" ht="27" thickBot="1" thickTop="1">
      <c r="B24" s="26" t="s">
        <v>17</v>
      </c>
      <c r="C24" s="27" t="s">
        <v>18</v>
      </c>
      <c r="D24" s="38">
        <v>149.2</v>
      </c>
      <c r="E24" s="38">
        <v>155.03</v>
      </c>
      <c r="F24" s="38">
        <v>160.2</v>
      </c>
      <c r="G24" s="38">
        <v>165.12</v>
      </c>
      <c r="H24" s="38">
        <v>166.88</v>
      </c>
      <c r="I24" s="26" t="s">
        <v>17</v>
      </c>
      <c r="K24" s="55">
        <v>66.45</v>
      </c>
      <c r="L24" s="51">
        <v>1.313</v>
      </c>
      <c r="M24" s="54">
        <f>+L24*K24</f>
        <v>87.24885</v>
      </c>
      <c r="N24" s="26" t="s">
        <v>17</v>
      </c>
      <c r="O24" s="27" t="s">
        <v>18</v>
      </c>
      <c r="P24" s="53">
        <v>65.37</v>
      </c>
      <c r="T24" s="60" t="s">
        <v>17</v>
      </c>
      <c r="U24" s="85">
        <f>+$P24*U$61*(1+U$63)*(1+U$52)*(1+U$57)</f>
        <v>122.4020565</v>
      </c>
      <c r="V24" s="85">
        <f>+$P24*V$61*(1+V$63)*(1+V$52)*(1+V$57)/(1+$U$69)*(1+V$69)</f>
        <v>115.95072663054002</v>
      </c>
      <c r="W24" s="114">
        <f>+$P24*(1+W$69)*(1+W$63)*(1+W$52)*(1+W$57)*W$61</f>
        <v>155.7700455285</v>
      </c>
      <c r="X24" s="114">
        <f>+$P24*(1+X$69)*(1+X$63)*(1+X$52)*(1+X$57)*X$61</f>
        <v>173.0359915196332</v>
      </c>
      <c r="Y24" s="114">
        <f>+$P24*(1+Y$69)*(1+Y$63)*(1+Y$52)*(1+Y$57)*Y$61</f>
        <v>177.03863201723198</v>
      </c>
      <c r="Z24" s="114">
        <f>+$P24*(1+Z$69)*(1+Z$63)*(1+Z$52)*(1+Z$57)*Z$61</f>
        <v>183.41202276985234</v>
      </c>
      <c r="AA24" s="114">
        <f>+$P24*(1+AA$69)*(1+AA$63)*(1+AA$52)*(1+AA$57)*AA$61</f>
        <v>190.01485558956705</v>
      </c>
      <c r="AB24" s="170" t="s">
        <v>17</v>
      </c>
      <c r="AC24" s="108"/>
      <c r="AD24" s="108"/>
      <c r="AE24" s="178">
        <v>66.45</v>
      </c>
      <c r="AF24" s="176">
        <v>1.313</v>
      </c>
      <c r="AG24" s="177">
        <f>+AF24*AE24</f>
        <v>87.24885</v>
      </c>
      <c r="AH24" s="90" t="s">
        <v>17</v>
      </c>
      <c r="AI24" s="213" t="s">
        <v>18</v>
      </c>
      <c r="AJ24" s="346">
        <v>69.27051115622196</v>
      </c>
      <c r="AK24" s="214"/>
      <c r="AL24" s="278" t="s">
        <v>17</v>
      </c>
      <c r="AM24" s="85">
        <f>+$P24*AM$61*(1+AM$63)*(1+AM$52)*(1+AM$57)</f>
        <v>122.4020565</v>
      </c>
      <c r="AN24" s="85">
        <f>+$P24*AN$61*(1+AN$63)*(1+AN$52)*(1+AN$57)/(1+$U$69)*(1+AN$69)</f>
        <v>115.95072663054002</v>
      </c>
      <c r="AO24" s="114">
        <f aca="true" t="shared" si="42" ref="AO24:AY26">+$AJ24*(1+AO$69)*(1+AO$63)*(1+AO$52)*(1+AO$57)*AO$61</f>
        <v>176.2396623406721</v>
      </c>
      <c r="AP24" s="231">
        <f t="shared" si="42"/>
        <v>162.7531063244496</v>
      </c>
      <c r="AQ24" s="68">
        <f t="shared" si="42"/>
        <v>173.49267347032216</v>
      </c>
      <c r="AR24" s="348">
        <f t="shared" si="42"/>
        <v>178.5796984661941</v>
      </c>
      <c r="AS24" s="315">
        <f t="shared" si="42"/>
        <v>184.65140821404466</v>
      </c>
      <c r="AT24" s="231">
        <f t="shared" si="42"/>
        <v>190.9295560933222</v>
      </c>
      <c r="AU24" s="231">
        <f t="shared" si="42"/>
        <v>197.42116100049518</v>
      </c>
      <c r="AV24" s="231">
        <f t="shared" si="42"/>
        <v>204.13348047451203</v>
      </c>
      <c r="AW24" s="231">
        <f t="shared" si="42"/>
        <v>211.07401881064544</v>
      </c>
      <c r="AX24" s="231">
        <f t="shared" si="42"/>
        <v>218.2505354502074</v>
      </c>
      <c r="AY24" s="231">
        <f t="shared" si="42"/>
        <v>225.67105365551444</v>
      </c>
      <c r="AZ24" s="56" t="s">
        <v>17</v>
      </c>
      <c r="BD24" s="373" t="s">
        <v>17</v>
      </c>
      <c r="BE24" s="372" t="s">
        <v>18</v>
      </c>
      <c r="BF24" s="395">
        <v>69.27051115622196</v>
      </c>
      <c r="BH24" s="402" t="s">
        <v>17</v>
      </c>
      <c r="BI24" s="403">
        <f>+$P24*BI$61*(1+BI$63)*(1+BI$52)*(1+BI$57)</f>
        <v>122.4020565</v>
      </c>
      <c r="BJ24" s="403">
        <f>+$P24*BJ$61*(1+BJ$63)*(1+BJ$52)*(1+BJ$57)/(1+$U$69)*(1+BJ$69)</f>
        <v>115.95072663054002</v>
      </c>
      <c r="BK24" s="404">
        <f aca="true" t="shared" si="43" ref="BK24:BP26">+$AJ24*(1+BK$69)*(1+BK$63)*(1+BK$52)*(1+BK$57)*BK$61</f>
        <v>176.2396623406721</v>
      </c>
      <c r="BL24" s="404">
        <f t="shared" si="43"/>
        <v>172.26190082409036</v>
      </c>
      <c r="BM24" s="404">
        <f t="shared" si="43"/>
        <v>180.40331080657333</v>
      </c>
      <c r="BN24" s="404">
        <f t="shared" si="43"/>
        <v>191.20967128975948</v>
      </c>
      <c r="BO24" s="404">
        <f t="shared" si="43"/>
        <v>197.71080011361133</v>
      </c>
      <c r="BP24" s="404">
        <f t="shared" si="43"/>
        <v>204.43296731747412</v>
      </c>
      <c r="BQ24" s="383" t="s">
        <v>17</v>
      </c>
      <c r="BV24" s="398">
        <f t="shared" si="27"/>
        <v>3.203670821038912</v>
      </c>
      <c r="BW24" s="398">
        <f t="shared" si="28"/>
        <v>-14.285525692782386</v>
      </c>
      <c r="BX24" s="398">
        <f t="shared" si="29"/>
        <v>-9.919349299530182</v>
      </c>
      <c r="BY24" s="398">
        <f t="shared" si="30"/>
        <v>-11.43515712337296</v>
      </c>
      <c r="BZ24" s="399" t="s">
        <v>17</v>
      </c>
      <c r="CA24" s="400">
        <f t="shared" si="31"/>
        <v>0.018514476629420844</v>
      </c>
      <c r="CB24" s="400">
        <f t="shared" si="32"/>
        <v>-0.0806915729635321</v>
      </c>
      <c r="CC24" s="400">
        <f t="shared" si="33"/>
        <v>-0.054082328681239744</v>
      </c>
      <c r="CD24" s="400">
        <f t="shared" si="34"/>
        <v>-0.06018033215293941</v>
      </c>
      <c r="CE24" s="399" t="s">
        <v>17</v>
      </c>
      <c r="CF24" s="401">
        <f t="shared" si="35"/>
        <v>-0.0441099392920726</v>
      </c>
      <c r="CG24" s="372">
        <v>-0.032854699496683376</v>
      </c>
      <c r="CS24" s="346">
        <v>69.27051115622196</v>
      </c>
      <c r="CT24" s="214"/>
      <c r="CU24" s="278" t="s">
        <v>17</v>
      </c>
      <c r="CV24" s="85">
        <f>+$P24*CV$61*(1+CV$63)*(1+CV$52)*(1+CV$57)</f>
        <v>122.4020565</v>
      </c>
      <c r="CW24" s="85">
        <f>+$P24*CW$61*(1+CW$63)*(1+CW$52)*(1+CW$57)/(1+$U$69)*(1+CW$69)</f>
        <v>115.95072663054002</v>
      </c>
      <c r="CX24" s="114">
        <f>+$AJ24*(1+CX$69)*(1+CX$63)*(1+CX$52)*(1+CX$57)*CX$61</f>
        <v>176.2396623406721</v>
      </c>
      <c r="CY24" s="231">
        <f>+AP24*1.02*1.055</f>
        <v>175.13861771574022</v>
      </c>
      <c r="CZ24" s="68">
        <f>+AQ24*1.02*1.055</f>
        <v>186.69546592141367</v>
      </c>
      <c r="DA24" s="348">
        <f>+AR24*1.02*1.055</f>
        <v>192.16961351947145</v>
      </c>
      <c r="DB24" s="315">
        <f>+AS24*1.02*1.055</f>
        <v>198.70338037913345</v>
      </c>
      <c r="DC24" s="231">
        <f>+AT24*1.02*1.055</f>
        <v>205.45929531202398</v>
      </c>
      <c r="DD24" s="231">
        <f>+AU24*1.02*1.055</f>
        <v>212.44491135263286</v>
      </c>
      <c r="DE24" s="231">
        <f>+AV24*1.02*1.055</f>
        <v>219.66803833862238</v>
      </c>
      <c r="DF24" s="231">
        <f>+AW24*1.02*1.055</f>
        <v>227.13675164213555</v>
      </c>
      <c r="DG24" s="231">
        <f>+AX24*1.02*1.055</f>
        <v>234.85940119796814</v>
      </c>
      <c r="DH24" s="231">
        <f>+AY24*1.02*1.055</f>
        <v>242.8446208386991</v>
      </c>
      <c r="DI24" s="56" t="s">
        <v>17</v>
      </c>
    </row>
    <row r="25" spans="2:113" ht="16.5" thickBot="1">
      <c r="B25" s="26" t="s">
        <v>19</v>
      </c>
      <c r="C25" s="27" t="s">
        <v>20</v>
      </c>
      <c r="D25" s="38">
        <v>102.41</v>
      </c>
      <c r="E25" s="38">
        <v>106.41</v>
      </c>
      <c r="F25" s="38">
        <v>109.95</v>
      </c>
      <c r="G25" s="38">
        <v>113.33</v>
      </c>
      <c r="H25" s="38">
        <v>114.54</v>
      </c>
      <c r="I25" s="26" t="s">
        <v>19</v>
      </c>
      <c r="K25" s="55">
        <v>46.51</v>
      </c>
      <c r="L25" s="51">
        <v>1.313</v>
      </c>
      <c r="M25" s="54">
        <f>+L25*K25</f>
        <v>61.067629999999994</v>
      </c>
      <c r="N25" s="26" t="s">
        <v>19</v>
      </c>
      <c r="O25" s="27" t="s">
        <v>20</v>
      </c>
      <c r="P25" s="53">
        <v>46.4</v>
      </c>
      <c r="T25" s="64" t="s">
        <v>19</v>
      </c>
      <c r="U25" s="89">
        <f>+$P25*U$61*(1+U$63)*(1+U$52)*(1+U$57)</f>
        <v>86.88168</v>
      </c>
      <c r="V25" s="89">
        <f>+$P25*V$61*(1+V$63)*(1+V$52)*(1+V$57)/(1+$U$69)*(1+V$69)</f>
        <v>82.30248914879999</v>
      </c>
      <c r="W25" s="114">
        <f aca="true" t="shared" si="44" ref="W25:AA26">+$P25*(1+W$69)*(1+W$63)*(1+W$52)*(1+W$57)*W$61</f>
        <v>110.56646952000001</v>
      </c>
      <c r="X25" s="114">
        <f t="shared" si="44"/>
        <v>122.8219367677984</v>
      </c>
      <c r="Y25" s="114">
        <f t="shared" si="44"/>
        <v>125.66303389321652</v>
      </c>
      <c r="Z25" s="114">
        <f t="shared" si="44"/>
        <v>130.18690311337232</v>
      </c>
      <c r="AA25" s="114">
        <f t="shared" si="44"/>
        <v>134.87363162545373</v>
      </c>
      <c r="AB25" s="173" t="s">
        <v>19</v>
      </c>
      <c r="AC25" s="108"/>
      <c r="AD25" s="108"/>
      <c r="AE25" s="178">
        <v>46.51</v>
      </c>
      <c r="AF25" s="176">
        <v>1.313</v>
      </c>
      <c r="AG25" s="177">
        <f>+AF25*AE25</f>
        <v>61.067629999999994</v>
      </c>
      <c r="AH25" s="90" t="s">
        <v>19</v>
      </c>
      <c r="AI25" s="213" t="s">
        <v>20</v>
      </c>
      <c r="AJ25" s="291">
        <v>56.85099190618492</v>
      </c>
      <c r="AK25" s="214"/>
      <c r="AL25" s="278" t="s">
        <v>19</v>
      </c>
      <c r="AM25" s="89">
        <f>+$P25*AM$61*(1+AM$63)*(1+AM$52)*(1+AM$57)</f>
        <v>86.88168</v>
      </c>
      <c r="AN25" s="89">
        <f>+$P25*AN$61*(1+AN$63)*(1+AN$52)*(1+AN$57)/(1+$U$69)*(1+AN$69)</f>
        <v>82.30248914879999</v>
      </c>
      <c r="AO25" s="114">
        <f t="shared" si="42"/>
        <v>144.64162960602548</v>
      </c>
      <c r="AP25" s="231">
        <f t="shared" si="42"/>
        <v>133.57308002954807</v>
      </c>
      <c r="AQ25" s="231">
        <f t="shared" si="42"/>
        <v>142.38714873923294</v>
      </c>
      <c r="AR25" s="231">
        <f t="shared" si="42"/>
        <v>146.5621203402747</v>
      </c>
      <c r="AS25" s="231">
        <f t="shared" si="42"/>
        <v>151.54523243184406</v>
      </c>
      <c r="AT25" s="231">
        <f t="shared" si="42"/>
        <v>156.69777033452672</v>
      </c>
      <c r="AU25" s="231">
        <f t="shared" si="42"/>
        <v>162.02549452590065</v>
      </c>
      <c r="AV25" s="231">
        <f t="shared" si="42"/>
        <v>167.5343613397813</v>
      </c>
      <c r="AW25" s="231">
        <f t="shared" si="42"/>
        <v>173.23052962533387</v>
      </c>
      <c r="AX25" s="231">
        <f t="shared" si="42"/>
        <v>179.12036763259525</v>
      </c>
      <c r="AY25" s="231">
        <f t="shared" si="42"/>
        <v>185.2104601321035</v>
      </c>
      <c r="AZ25" s="57" t="s">
        <v>19</v>
      </c>
      <c r="BD25" s="373" t="s">
        <v>19</v>
      </c>
      <c r="BE25" s="372" t="s">
        <v>20</v>
      </c>
      <c r="BF25" s="395">
        <v>56.85099190618492</v>
      </c>
      <c r="BH25" s="409" t="s">
        <v>19</v>
      </c>
      <c r="BI25" s="410">
        <f>+$P25*BI$61*(1+BI$63)*(1+BI$52)*(1+BI$57)</f>
        <v>86.88168</v>
      </c>
      <c r="BJ25" s="410">
        <f>+$P25*BJ$61*(1+BJ$63)*(1+BJ$52)*(1+BJ$57)/(1+$U$69)*(1+BJ$69)</f>
        <v>82.30248914879999</v>
      </c>
      <c r="BK25" s="404">
        <f t="shared" si="43"/>
        <v>144.64162960602548</v>
      </c>
      <c r="BL25" s="404">
        <f t="shared" si="43"/>
        <v>141.37704148606895</v>
      </c>
      <c r="BM25" s="404">
        <f t="shared" si="43"/>
        <v>148.05877697918862</v>
      </c>
      <c r="BN25" s="404">
        <f t="shared" si="43"/>
        <v>156.92766363976799</v>
      </c>
      <c r="BO25" s="404">
        <f t="shared" si="43"/>
        <v>162.26320420352013</v>
      </c>
      <c r="BP25" s="404">
        <f t="shared" si="43"/>
        <v>167.7801531464398</v>
      </c>
      <c r="BQ25" s="386" t="s">
        <v>19</v>
      </c>
      <c r="BV25" s="398">
        <f t="shared" si="27"/>
        <v>21.81969283822707</v>
      </c>
      <c r="BW25" s="398">
        <f t="shared" si="28"/>
        <v>7.910046136331545</v>
      </c>
      <c r="BX25" s="398">
        <f t="shared" si="29"/>
        <v>12.200245625860617</v>
      </c>
      <c r="BY25" s="398">
        <f t="shared" si="30"/>
        <v>11.688488714820977</v>
      </c>
      <c r="BZ25" s="399" t="s">
        <v>19</v>
      </c>
      <c r="CA25" s="400">
        <f t="shared" si="31"/>
        <v>0.17765305948137255</v>
      </c>
      <c r="CB25" s="400">
        <f t="shared" si="32"/>
        <v>0.06294648387252204</v>
      </c>
      <c r="CC25" s="400">
        <f t="shared" si="33"/>
        <v>0.09371331012641204</v>
      </c>
      <c r="CD25" s="400">
        <f t="shared" si="34"/>
        <v>0.08666251938169872</v>
      </c>
      <c r="CE25" s="399" t="s">
        <v>19</v>
      </c>
      <c r="CF25" s="401">
        <f t="shared" si="35"/>
        <v>0.10524384321550134</v>
      </c>
      <c r="CG25" s="372">
        <v>0.04340952627081514</v>
      </c>
      <c r="CS25" s="291">
        <v>56.85099190618492</v>
      </c>
      <c r="CT25" s="214"/>
      <c r="CU25" s="278" t="s">
        <v>19</v>
      </c>
      <c r="CV25" s="89">
        <f>+$P25*CV$61*(1+CV$63)*(1+CV$52)*(1+CV$57)</f>
        <v>86.88168</v>
      </c>
      <c r="CW25" s="89">
        <f>+$P25*CW$61*(1+CW$63)*(1+CW$52)*(1+CW$57)/(1+$U$69)*(1+CW$69)</f>
        <v>82.30248914879999</v>
      </c>
      <c r="CX25" s="114">
        <f>+$AJ25*(1+CX$69)*(1+CX$63)*(1+CX$52)*(1+CX$57)*CX$61</f>
        <v>144.64162960602548</v>
      </c>
      <c r="CY25" s="231">
        <f>+AP25*1.02*1.055</f>
        <v>143.73799141979666</v>
      </c>
      <c r="CZ25" s="231">
        <f>+AQ25*1.02*1.055</f>
        <v>153.22281075828857</v>
      </c>
      <c r="DA25" s="231">
        <f>+AR25*1.02*1.055</f>
        <v>157.7154976981696</v>
      </c>
      <c r="DB25" s="231">
        <f>+AS25*1.02*1.055</f>
        <v>163.0778246199074</v>
      </c>
      <c r="DC25" s="231">
        <f>+AT25*1.02*1.055</f>
        <v>168.6224706569842</v>
      </c>
      <c r="DD25" s="231">
        <f>+AU25*1.02*1.055</f>
        <v>174.35563465932168</v>
      </c>
      <c r="DE25" s="231">
        <f>+AV25*1.02*1.055</f>
        <v>180.28372623773865</v>
      </c>
      <c r="DF25" s="231">
        <f>+AW25*1.02*1.055</f>
        <v>186.41337292982178</v>
      </c>
      <c r="DG25" s="231">
        <f>+AX25*1.02*1.055</f>
        <v>192.75142760943572</v>
      </c>
      <c r="DH25" s="231">
        <f>+AY25*1.02*1.055</f>
        <v>199.30497614815656</v>
      </c>
      <c r="DI25" s="57" t="s">
        <v>19</v>
      </c>
    </row>
    <row r="26" spans="2:113" ht="16.5" thickBot="1">
      <c r="B26" s="26" t="s">
        <v>21</v>
      </c>
      <c r="C26" s="27" t="s">
        <v>22</v>
      </c>
      <c r="D26" s="38">
        <v>78.46</v>
      </c>
      <c r="E26" s="38">
        <v>81.53</v>
      </c>
      <c r="F26" s="38">
        <v>84.24</v>
      </c>
      <c r="G26" s="38">
        <v>86.83</v>
      </c>
      <c r="H26" s="38">
        <v>87.76</v>
      </c>
      <c r="I26" s="26" t="s">
        <v>21</v>
      </c>
      <c r="K26" s="55">
        <v>32.18</v>
      </c>
      <c r="L26" s="51">
        <v>1.313</v>
      </c>
      <c r="M26" s="54">
        <f>+L26*K26</f>
        <v>42.25234</v>
      </c>
      <c r="N26" s="26" t="s">
        <v>21</v>
      </c>
      <c r="O26" s="27" t="s">
        <v>22</v>
      </c>
      <c r="P26" s="53">
        <v>31.74</v>
      </c>
      <c r="T26" s="61" t="s">
        <v>21</v>
      </c>
      <c r="U26" s="86">
        <f>+$P26*U$61*(1+U$63)*(1+U$52)*(1+U$57)</f>
        <v>59.431563</v>
      </c>
      <c r="V26" s="86">
        <f>+$P26*V$61*(1+V$63)*(1+V$52)*(1+V$57)/(1+$U$69)*(1+V$69)</f>
        <v>56.29915960308</v>
      </c>
      <c r="W26" s="114">
        <f t="shared" si="44"/>
        <v>75.63318410699999</v>
      </c>
      <c r="X26" s="114">
        <f t="shared" si="44"/>
        <v>84.01655760797244</v>
      </c>
      <c r="Y26" s="114">
        <f t="shared" si="44"/>
        <v>85.96001499505802</v>
      </c>
      <c r="Z26" s="114">
        <f t="shared" si="44"/>
        <v>89.0545755348801</v>
      </c>
      <c r="AA26" s="114">
        <f t="shared" si="44"/>
        <v>92.26054025413579</v>
      </c>
      <c r="AB26" s="179" t="s">
        <v>21</v>
      </c>
      <c r="AC26" s="108"/>
      <c r="AD26" s="108"/>
      <c r="AE26" s="178">
        <v>32.18</v>
      </c>
      <c r="AF26" s="176">
        <v>1.313</v>
      </c>
      <c r="AG26" s="177">
        <f>+AF26*AE26</f>
        <v>42.25234</v>
      </c>
      <c r="AH26" s="90" t="s">
        <v>21</v>
      </c>
      <c r="AI26" s="213" t="s">
        <v>22</v>
      </c>
      <c r="AJ26" s="291">
        <v>31.09</v>
      </c>
      <c r="AK26" s="214"/>
      <c r="AL26" s="278" t="s">
        <v>21</v>
      </c>
      <c r="AM26" s="86">
        <f>+$P26*AM$61*(1+AM$63)*(1+AM$52)*(1+AM$57)</f>
        <v>59.431563</v>
      </c>
      <c r="AN26" s="86">
        <f>+$P26*AN$61*(1+AN$63)*(1+AN$52)*(1+AN$57)/(1+$U$69)*(1+AN$69)</f>
        <v>56.29915960308</v>
      </c>
      <c r="AO26" s="114">
        <f t="shared" si="42"/>
        <v>79.099908615</v>
      </c>
      <c r="AP26" s="231">
        <f t="shared" si="42"/>
        <v>73.04687075595</v>
      </c>
      <c r="AQ26" s="231">
        <f t="shared" si="42"/>
        <v>77.8670047060542</v>
      </c>
      <c r="AR26" s="231">
        <f t="shared" si="42"/>
        <v>80.1501639390643</v>
      </c>
      <c r="AS26" s="231">
        <f t="shared" si="42"/>
        <v>82.87526951299249</v>
      </c>
      <c r="AT26" s="231">
        <f t="shared" si="42"/>
        <v>85.69302867643422</v>
      </c>
      <c r="AU26" s="231">
        <f t="shared" si="42"/>
        <v>88.606591651433</v>
      </c>
      <c r="AV26" s="231">
        <f t="shared" si="42"/>
        <v>91.61921576758174</v>
      </c>
      <c r="AW26" s="231">
        <f t="shared" si="42"/>
        <v>94.73426910367952</v>
      </c>
      <c r="AX26" s="231">
        <f t="shared" si="42"/>
        <v>97.95523425320462</v>
      </c>
      <c r="AY26" s="231">
        <f t="shared" si="42"/>
        <v>101.28571221781358</v>
      </c>
      <c r="AZ26" s="59" t="s">
        <v>21</v>
      </c>
      <c r="BD26" s="373" t="s">
        <v>21</v>
      </c>
      <c r="BE26" s="372" t="s">
        <v>22</v>
      </c>
      <c r="BF26" s="395">
        <v>33.122348164733964</v>
      </c>
      <c r="BH26" s="405" t="s">
        <v>21</v>
      </c>
      <c r="BI26" s="406">
        <f>+$P26*BI$61*(1+BI$63)*(1+BI$52)*(1+BI$57)</f>
        <v>59.431563</v>
      </c>
      <c r="BJ26" s="406">
        <f>+$P26*BJ$61*(1+BJ$63)*(1+BJ$52)*(1+BJ$57)/(1+$U$69)*(1+BJ$69)</f>
        <v>56.29915960308</v>
      </c>
      <c r="BK26" s="404">
        <f t="shared" si="43"/>
        <v>79.099908615</v>
      </c>
      <c r="BL26" s="404">
        <f t="shared" si="43"/>
        <v>77.31460916381475</v>
      </c>
      <c r="BM26" s="404">
        <f t="shared" si="43"/>
        <v>80.96863787142102</v>
      </c>
      <c r="BN26" s="404">
        <f t="shared" si="43"/>
        <v>85.8187500160328</v>
      </c>
      <c r="BO26" s="404">
        <f t="shared" si="43"/>
        <v>88.73658751657791</v>
      </c>
      <c r="BP26" s="404">
        <f t="shared" si="43"/>
        <v>91.75363149214157</v>
      </c>
      <c r="BQ26" s="407" t="s">
        <v>21</v>
      </c>
      <c r="BV26" s="398">
        <f t="shared" si="27"/>
        <v>-4.916648992972441</v>
      </c>
      <c r="BW26" s="398">
        <f t="shared" si="28"/>
        <v>-12.913144239108021</v>
      </c>
      <c r="BX26" s="398">
        <f t="shared" si="29"/>
        <v>-11.187570828825898</v>
      </c>
      <c r="BY26" s="398">
        <f t="shared" si="30"/>
        <v>-12.110376315071491</v>
      </c>
      <c r="BZ26" s="399" t="s">
        <v>21</v>
      </c>
      <c r="CA26" s="400">
        <f t="shared" si="31"/>
        <v>-0.058520000496972195</v>
      </c>
      <c r="CB26" s="400">
        <f t="shared" si="32"/>
        <v>-0.15022268481282164</v>
      </c>
      <c r="CC26" s="400">
        <f t="shared" si="33"/>
        <v>-0.1256260081150356</v>
      </c>
      <c r="CD26" s="400">
        <f t="shared" si="34"/>
        <v>-0.1312627942749188</v>
      </c>
      <c r="CE26" s="399" t="s">
        <v>21</v>
      </c>
      <c r="CF26" s="401">
        <f t="shared" si="35"/>
        <v>-0.11640787192493707</v>
      </c>
      <c r="CG26" s="372">
        <v>-0.003452450067883181</v>
      </c>
      <c r="CS26" s="291">
        <v>31.09</v>
      </c>
      <c r="CT26" s="214"/>
      <c r="CU26" s="278" t="s">
        <v>21</v>
      </c>
      <c r="CV26" s="86">
        <f>+$P26*CV$61*(1+CV$63)*(1+CV$52)*(1+CV$57)</f>
        <v>59.431563</v>
      </c>
      <c r="CW26" s="86">
        <f>+$P26*CW$61*(1+CW$63)*(1+CW$52)*(1+CW$57)/(1+$U$69)*(1+CW$69)</f>
        <v>56.29915960308</v>
      </c>
      <c r="CX26" s="114">
        <f>+$AJ26*(1+CX$69)*(1+CX$63)*(1+CX$52)*(1+CX$57)*CX$61</f>
        <v>79.099908615</v>
      </c>
      <c r="CY26" s="231">
        <f>+AP26*1.02*1.055</f>
        <v>78.6057376204778</v>
      </c>
      <c r="CZ26" s="231">
        <f>+AQ26*1.02*1.055</f>
        <v>83.79268376418493</v>
      </c>
      <c r="DA26" s="231">
        <f>+AR26*1.02*1.055</f>
        <v>86.2495914148271</v>
      </c>
      <c r="DB26" s="231">
        <f>+AS26*1.02*1.055</f>
        <v>89.18207752293122</v>
      </c>
      <c r="DC26" s="231">
        <f>+AT26*1.02*1.055</f>
        <v>92.21426815871087</v>
      </c>
      <c r="DD26" s="231">
        <f>+AU26*1.02*1.055</f>
        <v>95.34955327610706</v>
      </c>
      <c r="DE26" s="231">
        <f>+AV26*1.02*1.055</f>
        <v>98.5914380874947</v>
      </c>
      <c r="DF26" s="231">
        <f>+AW26*1.02*1.055</f>
        <v>101.94354698246953</v>
      </c>
      <c r="DG26" s="231">
        <f>+AX26*1.02*1.055</f>
        <v>105.40962757987349</v>
      </c>
      <c r="DH26" s="231">
        <f>+AY26*1.02*1.055</f>
        <v>108.9935549175892</v>
      </c>
      <c r="DI26" s="59" t="s">
        <v>21</v>
      </c>
    </row>
    <row r="27" spans="2:113" s="120" customFormat="1" ht="16.5" thickBot="1">
      <c r="B27" s="121"/>
      <c r="D27" s="122"/>
      <c r="E27" s="122"/>
      <c r="F27" s="122"/>
      <c r="G27" s="122"/>
      <c r="H27" s="122"/>
      <c r="I27" s="121"/>
      <c r="K27" s="123"/>
      <c r="L27" s="123"/>
      <c r="M27" s="121"/>
      <c r="N27" s="121"/>
      <c r="P27" s="124"/>
      <c r="Q27" s="125"/>
      <c r="R27" s="125"/>
      <c r="S27" s="125"/>
      <c r="T27" s="126"/>
      <c r="U27" s="127"/>
      <c r="V27" s="127"/>
      <c r="W27" s="180"/>
      <c r="X27" s="181"/>
      <c r="Y27" s="181"/>
      <c r="Z27" s="181"/>
      <c r="AA27" s="181"/>
      <c r="AB27" s="173"/>
      <c r="AC27" s="108"/>
      <c r="AD27" s="108"/>
      <c r="AE27" s="176"/>
      <c r="AF27" s="176"/>
      <c r="AG27" s="108"/>
      <c r="AH27" s="279"/>
      <c r="AI27" s="280"/>
      <c r="AJ27" s="292"/>
      <c r="AK27" s="281"/>
      <c r="AL27" s="282"/>
      <c r="AM27" s="223"/>
      <c r="AN27" s="223"/>
      <c r="AO27" s="130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129"/>
      <c r="BA27" s="372"/>
      <c r="BB27" s="372"/>
      <c r="BC27" s="372"/>
      <c r="BD27" s="373"/>
      <c r="BE27" s="372"/>
      <c r="BF27" s="412"/>
      <c r="BG27" s="374"/>
      <c r="BH27" s="379"/>
      <c r="BI27" s="413"/>
      <c r="BJ27" s="413"/>
      <c r="BK27" s="414"/>
      <c r="BL27" s="415"/>
      <c r="BM27" s="415"/>
      <c r="BN27" s="415"/>
      <c r="BO27" s="415"/>
      <c r="BP27" s="415"/>
      <c r="BQ27" s="386"/>
      <c r="BR27" s="372"/>
      <c r="BS27" s="372"/>
      <c r="BT27" s="372"/>
      <c r="BU27" s="372"/>
      <c r="BV27" s="398"/>
      <c r="BW27" s="398"/>
      <c r="BX27" s="398"/>
      <c r="BY27" s="398"/>
      <c r="BZ27" s="399"/>
      <c r="CA27" s="400"/>
      <c r="CB27" s="400"/>
      <c r="CC27" s="400"/>
      <c r="CD27" s="400"/>
      <c r="CE27" s="399"/>
      <c r="CF27" s="401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292"/>
      <c r="CT27" s="281"/>
      <c r="CU27" s="282"/>
      <c r="CV27" s="223"/>
      <c r="CW27" s="223"/>
      <c r="CX27" s="130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129"/>
    </row>
    <row r="28" spans="2:113" ht="16.5" thickBot="1">
      <c r="B28" s="26" t="s">
        <v>23</v>
      </c>
      <c r="C28" s="27" t="s">
        <v>24</v>
      </c>
      <c r="D28" s="38">
        <v>153.35</v>
      </c>
      <c r="E28" s="38">
        <v>159.35</v>
      </c>
      <c r="F28" s="38">
        <v>164.66</v>
      </c>
      <c r="G28" s="38">
        <v>169.72</v>
      </c>
      <c r="H28" s="38">
        <v>171.52</v>
      </c>
      <c r="I28" s="26" t="s">
        <v>23</v>
      </c>
      <c r="K28" s="55">
        <v>67.8</v>
      </c>
      <c r="L28" s="51">
        <v>1.313</v>
      </c>
      <c r="M28" s="54">
        <f>+L28*K28</f>
        <v>89.02139999999999</v>
      </c>
      <c r="N28" s="26" t="s">
        <v>23</v>
      </c>
      <c r="O28" s="27" t="s">
        <v>24</v>
      </c>
      <c r="P28" s="53">
        <v>66.71</v>
      </c>
      <c r="T28" s="60" t="s">
        <v>23</v>
      </c>
      <c r="U28" s="85">
        <f>+$P28*U$61*(1+U$64)*(1+U$52)*(1+U$57)</f>
        <v>126.62225100000002</v>
      </c>
      <c r="V28" s="85">
        <f>+$P28*V$61*(1+V$64)*(1+V$52)*(1+V$57)/(1+$U$69)*(1+V$69)</f>
        <v>118.87235197117</v>
      </c>
      <c r="W28" s="114">
        <f>+$P28*(1+W$69)*(1+W$64)*(1+W$52)*(1+W$57)*W$61</f>
        <v>160.421506245</v>
      </c>
      <c r="X28" s="114">
        <f>+$P28*(1+X$69)*(1+X$64)*(1+X$52)*(1+X$57)*X$61</f>
        <v>179.82305947436757</v>
      </c>
      <c r="Y28" s="114">
        <f>+$P28*(1+Y$69)*(1+Y$64)*(1+Y$52)*(1+Y$57)*Y$61</f>
        <v>183.98269732735457</v>
      </c>
      <c r="Z28" s="114">
        <f>+$P28*(1+Z$69)*(1+Z$64)*(1+Z$52)*(1+Z$57)*Z$61</f>
        <v>190.60607443113935</v>
      </c>
      <c r="AA28" s="114">
        <f>+$P28*(1+AA$69)*(1+AA$64)*(1+AA$52)*(1+AA$57)*AA$61</f>
        <v>197.46789311066038</v>
      </c>
      <c r="AB28" s="170" t="s">
        <v>23</v>
      </c>
      <c r="AC28" s="108"/>
      <c r="AD28" s="108"/>
      <c r="AE28" s="178">
        <v>67.8</v>
      </c>
      <c r="AF28" s="176">
        <v>1.313</v>
      </c>
      <c r="AG28" s="177">
        <f>+AF28*AE28</f>
        <v>89.02139999999999</v>
      </c>
      <c r="AH28" s="90" t="s">
        <v>23</v>
      </c>
      <c r="AI28" s="213" t="s">
        <v>24</v>
      </c>
      <c r="AJ28" s="291">
        <v>63.04114864217321</v>
      </c>
      <c r="AK28" s="214"/>
      <c r="AL28" s="224" t="s">
        <v>23</v>
      </c>
      <c r="AM28" s="85">
        <f>+$P28*AM$61*(1+AM$64)*(1+AM$52)*(1+AM$57)</f>
        <v>126.62225100000002</v>
      </c>
      <c r="AN28" s="85">
        <f>+$P28*AN$61*(1+AN$64)*(1+AN$52)*(1+AN$57)/(1+$U$69)*(1+AN$69)</f>
        <v>118.87235197117</v>
      </c>
      <c r="AO28" s="114">
        <f aca="true" t="shared" si="45" ref="AO28:AY33">+$AJ28*(1+AO$69)*(1+AO$64)*(1+AO$52)*(1+AO$57)*AO$61</f>
        <v>163.3337217844728</v>
      </c>
      <c r="AP28" s="231">
        <f t="shared" si="45"/>
        <v>150.82236959559674</v>
      </c>
      <c r="AQ28" s="231">
        <f t="shared" si="45"/>
        <v>160.78789350759214</v>
      </c>
      <c r="AR28" s="231">
        <f t="shared" si="45"/>
        <v>165.50239825840302</v>
      </c>
      <c r="AS28" s="231">
        <f t="shared" si="45"/>
        <v>171.12947979918874</v>
      </c>
      <c r="AT28" s="231">
        <f t="shared" si="45"/>
        <v>176.94788211236113</v>
      </c>
      <c r="AU28" s="231">
        <f t="shared" si="45"/>
        <v>182.96411010418143</v>
      </c>
      <c r="AV28" s="231">
        <f t="shared" si="45"/>
        <v>189.18488984772364</v>
      </c>
      <c r="AW28" s="231">
        <f t="shared" si="45"/>
        <v>195.61717610254624</v>
      </c>
      <c r="AX28" s="231">
        <f t="shared" si="45"/>
        <v>202.26816009003284</v>
      </c>
      <c r="AY28" s="231">
        <f t="shared" si="45"/>
        <v>209.14527753309395</v>
      </c>
      <c r="AZ28" s="56" t="s">
        <v>23</v>
      </c>
      <c r="BD28" s="373" t="s">
        <v>23</v>
      </c>
      <c r="BE28" s="372" t="s">
        <v>24</v>
      </c>
      <c r="BF28" s="395">
        <v>63.04114864217321</v>
      </c>
      <c r="BH28" s="402" t="s">
        <v>23</v>
      </c>
      <c r="BI28" s="403">
        <f>+$P28*BI$61*(1+BI$64)*(1+BI$52)*(1+BI$57)</f>
        <v>126.62225100000002</v>
      </c>
      <c r="BJ28" s="403">
        <f>+$P28*BJ$61*(1+BJ$64)*(1+BJ$52)*(1+BJ$57)/(1+$U$69)*(1+BJ$69)</f>
        <v>118.87235197117</v>
      </c>
      <c r="BK28" s="404">
        <f aca="true" t="shared" si="46" ref="BK28:BP33">+$AJ28*(1+BK$69)*(1+BK$64)*(1+BK$52)*(1+BK$57)*BK$61</f>
        <v>163.3337217844728</v>
      </c>
      <c r="BL28" s="404">
        <f t="shared" si="46"/>
        <v>159.63411488772306</v>
      </c>
      <c r="BM28" s="404">
        <f t="shared" si="46"/>
        <v>167.19246839749852</v>
      </c>
      <c r="BN28" s="404">
        <f t="shared" si="46"/>
        <v>177.2074846158774</v>
      </c>
      <c r="BO28" s="404">
        <f t="shared" si="46"/>
        <v>183.23253909281723</v>
      </c>
      <c r="BP28" s="404">
        <f t="shared" si="46"/>
        <v>189.46244542197303</v>
      </c>
      <c r="BQ28" s="383" t="s">
        <v>23</v>
      </c>
      <c r="BV28" s="398">
        <f t="shared" si="27"/>
        <v>-16.489337689894768</v>
      </c>
      <c r="BW28" s="398">
        <f t="shared" si="28"/>
        <v>-33.16032773175783</v>
      </c>
      <c r="BX28" s="398">
        <f t="shared" si="29"/>
        <v>-29.818180923547203</v>
      </c>
      <c r="BY28" s="398">
        <f t="shared" si="30"/>
        <v>-31.965494852257365</v>
      </c>
      <c r="BZ28" s="399" t="s">
        <v>23</v>
      </c>
      <c r="CA28" s="400">
        <f t="shared" si="31"/>
        <v>-0.09169757059019007</v>
      </c>
      <c r="CB28" s="400">
        <f t="shared" si="32"/>
        <v>-0.18023612118674787</v>
      </c>
      <c r="CC28" s="400">
        <f t="shared" si="33"/>
        <v>-0.15643877569242778</v>
      </c>
      <c r="CD28" s="400">
        <f t="shared" si="34"/>
        <v>-0.16187692261619463</v>
      </c>
      <c r="CE28" s="399" t="s">
        <v>23</v>
      </c>
      <c r="CF28" s="401">
        <f t="shared" si="35"/>
        <v>-0.14756234752139008</v>
      </c>
      <c r="CG28" s="372">
        <v>-0.016597786705586065</v>
      </c>
      <c r="CS28" s="291">
        <v>63.04114864217321</v>
      </c>
      <c r="CT28" s="214"/>
      <c r="CU28" s="224" t="s">
        <v>23</v>
      </c>
      <c r="CV28" s="85">
        <f>+$P28*CV$61*(1+CV$64)*(1+CV$52)*(1+CV$57)</f>
        <v>126.62225100000002</v>
      </c>
      <c r="CW28" s="85">
        <f>+$P28*CW$61*(1+CW$64)*(1+CW$52)*(1+CW$57)/(1+$U$69)*(1+CW$69)</f>
        <v>118.87235197117</v>
      </c>
      <c r="CX28" s="114">
        <f aca="true" t="shared" si="47" ref="CX28:CX33">+$AJ28*(1+CX$69)*(1+CX$64)*(1+CX$52)*(1+CX$57)*CX$61</f>
        <v>163.3337217844728</v>
      </c>
      <c r="CY28" s="231">
        <f aca="true" t="shared" si="48" ref="CY28:CY33">+AP28*1.02*1.055</f>
        <v>162.29995192182164</v>
      </c>
      <c r="CZ28" s="231">
        <f aca="true" t="shared" si="49" ref="CZ28:CZ33">+AQ28*1.02*1.055</f>
        <v>173.02385220351988</v>
      </c>
      <c r="DA28" s="231">
        <f aca="true" t="shared" si="50" ref="DA28:DA33">+AR28*1.02*1.055</f>
        <v>178.09713076586746</v>
      </c>
      <c r="DB28" s="231">
        <f aca="true" t="shared" si="51" ref="DB28:DB33">+AS28*1.02*1.055</f>
        <v>184.15243321190698</v>
      </c>
      <c r="DC28" s="231">
        <f aca="true" t="shared" si="52" ref="DC28:DC33">+AT28*1.02*1.055</f>
        <v>190.4136159411118</v>
      </c>
      <c r="DD28" s="231">
        <f aca="true" t="shared" si="53" ref="DD28:DD33">+AU28*1.02*1.055</f>
        <v>196.88767888310963</v>
      </c>
      <c r="DE28" s="231">
        <f aca="true" t="shared" si="54" ref="DE28:DE33">+AV28*1.02*1.055</f>
        <v>203.58185996513538</v>
      </c>
      <c r="DF28" s="231">
        <f aca="true" t="shared" si="55" ref="DF28:DF33">+AW28*1.02*1.055</f>
        <v>210.50364320395</v>
      </c>
      <c r="DG28" s="231">
        <f aca="true" t="shared" si="56" ref="DG28:DG33">+AX28*1.02*1.055</f>
        <v>217.6607670728843</v>
      </c>
      <c r="DH28" s="231">
        <f aca="true" t="shared" si="57" ref="DH28:DH33">+AY28*1.02*1.055</f>
        <v>225.06123315336237</v>
      </c>
      <c r="DI28" s="56" t="s">
        <v>23</v>
      </c>
    </row>
    <row r="29" spans="4:113" ht="16.5" thickBot="1">
      <c r="D29" s="38"/>
      <c r="E29" s="38"/>
      <c r="F29" s="38"/>
      <c r="G29" s="38"/>
      <c r="H29" s="38"/>
      <c r="I29" s="26"/>
      <c r="K29" s="55"/>
      <c r="L29" s="51"/>
      <c r="M29" s="54"/>
      <c r="P29" s="53"/>
      <c r="T29" s="64"/>
      <c r="U29" s="89"/>
      <c r="V29" s="89"/>
      <c r="W29" s="114"/>
      <c r="X29" s="114"/>
      <c r="Y29" s="114"/>
      <c r="Z29" s="114"/>
      <c r="AA29" s="114"/>
      <c r="AB29" s="173"/>
      <c r="AC29" s="108"/>
      <c r="AD29" s="108"/>
      <c r="AE29" s="178"/>
      <c r="AF29" s="176"/>
      <c r="AG29" s="177"/>
      <c r="AH29" s="90" t="s">
        <v>82</v>
      </c>
      <c r="AI29" s="213" t="s">
        <v>26</v>
      </c>
      <c r="AJ29" s="291">
        <v>43.68002857665601</v>
      </c>
      <c r="AK29" s="214"/>
      <c r="AL29" s="225" t="s">
        <v>82</v>
      </c>
      <c r="AM29" s="89"/>
      <c r="AN29" s="89"/>
      <c r="AO29" s="114">
        <f t="shared" si="45"/>
        <v>113.17086995944382</v>
      </c>
      <c r="AP29" s="231">
        <f t="shared" si="45"/>
        <v>104.50198887282735</v>
      </c>
      <c r="AQ29" s="231">
        <f t="shared" si="45"/>
        <v>111.4069133330093</v>
      </c>
      <c r="AR29" s="231">
        <f t="shared" si="45"/>
        <v>114.6735051809636</v>
      </c>
      <c r="AS29" s="231">
        <f t="shared" si="45"/>
        <v>118.57240435711637</v>
      </c>
      <c r="AT29" s="231">
        <f t="shared" si="45"/>
        <v>122.60386610525832</v>
      </c>
      <c r="AU29" s="231">
        <f t="shared" si="45"/>
        <v>126.7723975528371</v>
      </c>
      <c r="AV29" s="231">
        <f t="shared" si="45"/>
        <v>131.0826590696336</v>
      </c>
      <c r="AW29" s="231">
        <f t="shared" si="45"/>
        <v>135.53946947800114</v>
      </c>
      <c r="AX29" s="231">
        <f t="shared" si="45"/>
        <v>140.14781144025318</v>
      </c>
      <c r="AY29" s="231">
        <f t="shared" si="45"/>
        <v>144.9128370292218</v>
      </c>
      <c r="AZ29" s="57" t="s">
        <v>82</v>
      </c>
      <c r="BD29" s="373" t="s">
        <v>82</v>
      </c>
      <c r="BF29" s="395">
        <v>43.68002857665601</v>
      </c>
      <c r="BH29" s="409" t="s">
        <v>81</v>
      </c>
      <c r="BI29" s="410"/>
      <c r="BJ29" s="410"/>
      <c r="BK29" s="404">
        <f t="shared" si="46"/>
        <v>113.17086995944382</v>
      </c>
      <c r="BL29" s="404">
        <f t="shared" si="46"/>
        <v>110.60748178436995</v>
      </c>
      <c r="BM29" s="404">
        <f t="shared" si="46"/>
        <v>115.84452305678414</v>
      </c>
      <c r="BN29" s="404">
        <f t="shared" si="46"/>
        <v>122.78373980706102</v>
      </c>
      <c r="BO29" s="404">
        <f t="shared" si="46"/>
        <v>126.95838696050112</v>
      </c>
      <c r="BP29" s="404">
        <f t="shared" si="46"/>
        <v>131.27497211715814</v>
      </c>
      <c r="BQ29" s="386" t="s">
        <v>82</v>
      </c>
      <c r="BV29" s="398"/>
      <c r="BW29" s="398"/>
      <c r="BX29" s="398"/>
      <c r="BY29" s="398"/>
      <c r="BZ29" s="399"/>
      <c r="CA29" s="400"/>
      <c r="CB29" s="400"/>
      <c r="CC29" s="400"/>
      <c r="CD29" s="400"/>
      <c r="CE29" s="399"/>
      <c r="CF29" s="401"/>
      <c r="CS29" s="291">
        <v>43.68002857665601</v>
      </c>
      <c r="CT29" s="214"/>
      <c r="CU29" s="225" t="s">
        <v>82</v>
      </c>
      <c r="CV29" s="89"/>
      <c r="CW29" s="89"/>
      <c r="CX29" s="114">
        <f t="shared" si="47"/>
        <v>113.17086995944382</v>
      </c>
      <c r="CY29" s="231">
        <f t="shared" si="48"/>
        <v>112.45459022604952</v>
      </c>
      <c r="CZ29" s="231">
        <f t="shared" si="49"/>
        <v>119.8849794376513</v>
      </c>
      <c r="DA29" s="231">
        <f t="shared" si="50"/>
        <v>123.40015892523492</v>
      </c>
      <c r="DB29" s="231">
        <f t="shared" si="51"/>
        <v>127.59576432869292</v>
      </c>
      <c r="DC29" s="231">
        <f t="shared" si="52"/>
        <v>131.93402031586848</v>
      </c>
      <c r="DD29" s="231">
        <f t="shared" si="53"/>
        <v>136.419777006608</v>
      </c>
      <c r="DE29" s="231">
        <f t="shared" si="54"/>
        <v>141.0580494248327</v>
      </c>
      <c r="DF29" s="231">
        <f t="shared" si="55"/>
        <v>145.85402310527704</v>
      </c>
      <c r="DG29" s="231">
        <f t="shared" si="56"/>
        <v>150.81305989085644</v>
      </c>
      <c r="DH29" s="231">
        <f t="shared" si="57"/>
        <v>155.94070392714556</v>
      </c>
      <c r="DI29" s="57" t="s">
        <v>82</v>
      </c>
    </row>
    <row r="30" spans="2:113" ht="16.5" thickBot="1">
      <c r="B30" s="26" t="s">
        <v>25</v>
      </c>
      <c r="C30" s="27" t="s">
        <v>26</v>
      </c>
      <c r="D30" s="38">
        <v>101.53</v>
      </c>
      <c r="E30" s="38">
        <v>105.5</v>
      </c>
      <c r="F30" s="38">
        <v>109.01</v>
      </c>
      <c r="G30" s="38">
        <v>112.36</v>
      </c>
      <c r="H30" s="38">
        <v>113.56</v>
      </c>
      <c r="I30" s="26" t="s">
        <v>25</v>
      </c>
      <c r="K30" s="55">
        <v>44.06</v>
      </c>
      <c r="L30" s="51">
        <v>1.313</v>
      </c>
      <c r="M30" s="54">
        <f>+L30*K30</f>
        <v>57.85078</v>
      </c>
      <c r="N30" s="26" t="s">
        <v>25</v>
      </c>
      <c r="O30" s="27" t="s">
        <v>26</v>
      </c>
      <c r="P30" s="53">
        <v>43.67</v>
      </c>
      <c r="T30" s="64" t="s">
        <v>25</v>
      </c>
      <c r="U30" s="89">
        <f>+$P30*U$61*(1+U$64)*(1+U$52)*(1+U$57)</f>
        <v>82.89002700000002</v>
      </c>
      <c r="V30" s="89">
        <f>+$P30*V$61*(1+V$64)*(1+V$52)*(1+V$57)/(1+$U$69)*(1+V$69)</f>
        <v>77.81675326909</v>
      </c>
      <c r="W30" s="114">
        <f aca="true" t="shared" si="58" ref="W30:AA33">+$P30*(1+W$69)*(1+W$64)*(1+W$52)*(1+W$57)*W$61</f>
        <v>105.015847365</v>
      </c>
      <c r="X30" s="114">
        <f t="shared" si="58"/>
        <v>117.7165793321186</v>
      </c>
      <c r="Y30" s="114">
        <f t="shared" si="58"/>
        <v>120.43958015718147</v>
      </c>
      <c r="Z30" s="114">
        <f t="shared" si="58"/>
        <v>124.77540504284</v>
      </c>
      <c r="AA30" s="114">
        <f t="shared" si="58"/>
        <v>129.26731962438225</v>
      </c>
      <c r="AB30" s="173" t="s">
        <v>25</v>
      </c>
      <c r="AC30" s="108"/>
      <c r="AD30" s="108"/>
      <c r="AE30" s="178">
        <v>44.06</v>
      </c>
      <c r="AF30" s="176">
        <v>1.313</v>
      </c>
      <c r="AG30" s="177">
        <f>+AF30*AE30</f>
        <v>57.85078</v>
      </c>
      <c r="AH30" s="90" t="s">
        <v>25</v>
      </c>
      <c r="AI30" s="213" t="s">
        <v>26</v>
      </c>
      <c r="AJ30" s="291">
        <v>51.796060254924676</v>
      </c>
      <c r="AK30" s="214"/>
      <c r="AL30" s="225" t="s">
        <v>25</v>
      </c>
      <c r="AM30" s="89">
        <f>+$P30*AM$61*(1+AM$64)*(1+AM$52)*(1+AM$57)</f>
        <v>82.89002700000002</v>
      </c>
      <c r="AN30" s="89">
        <f>+$P30*AN$61*(1+AN$64)*(1+AN$52)*(1+AN$57)/(1+$U$69)*(1+AN$69)</f>
        <v>77.81675326909</v>
      </c>
      <c r="AO30" s="114">
        <f t="shared" si="45"/>
        <v>134.198749188876</v>
      </c>
      <c r="AP30" s="231">
        <f t="shared" si="45"/>
        <v>123.91913395654691</v>
      </c>
      <c r="AQ30" s="231">
        <f t="shared" si="45"/>
        <v>132.10703801818542</v>
      </c>
      <c r="AR30" s="231">
        <f t="shared" si="45"/>
        <v>135.9805837483114</v>
      </c>
      <c r="AS30" s="231">
        <f t="shared" si="45"/>
        <v>140.603923595754</v>
      </c>
      <c r="AT30" s="231">
        <f t="shared" si="45"/>
        <v>145.38445699800963</v>
      </c>
      <c r="AU30" s="231">
        <f t="shared" si="45"/>
        <v>150.32752853594198</v>
      </c>
      <c r="AV30" s="231">
        <f t="shared" si="45"/>
        <v>155.438664506164</v>
      </c>
      <c r="AW30" s="231">
        <f t="shared" si="45"/>
        <v>160.72357909937358</v>
      </c>
      <c r="AX30" s="231">
        <f t="shared" si="45"/>
        <v>166.1881807887523</v>
      </c>
      <c r="AY30" s="231">
        <f t="shared" si="45"/>
        <v>171.8385789355699</v>
      </c>
      <c r="AZ30" s="57" t="s">
        <v>25</v>
      </c>
      <c r="BD30" s="373" t="s">
        <v>25</v>
      </c>
      <c r="BE30" s="372" t="s">
        <v>26</v>
      </c>
      <c r="BF30" s="395">
        <v>51.796060254924676</v>
      </c>
      <c r="BH30" s="409" t="s">
        <v>25</v>
      </c>
      <c r="BI30" s="410">
        <f>+$P30*BI$61*(1+BI$64)*(1+BI$52)*(1+BI$57)</f>
        <v>82.89002700000002</v>
      </c>
      <c r="BJ30" s="410">
        <f>+$P30*BJ$61*(1+BJ$64)*(1+BJ$52)*(1+BJ$57)/(1+$U$69)*(1+BJ$69)</f>
        <v>77.81675326909</v>
      </c>
      <c r="BK30" s="404">
        <f t="shared" si="46"/>
        <v>134.198749188876</v>
      </c>
      <c r="BL30" s="404">
        <f t="shared" si="46"/>
        <v>131.1590669198986</v>
      </c>
      <c r="BM30" s="404">
        <f t="shared" si="46"/>
        <v>137.3691843154825</v>
      </c>
      <c r="BN30" s="404">
        <f t="shared" si="46"/>
        <v>145.59775239639742</v>
      </c>
      <c r="BO30" s="404">
        <f t="shared" si="46"/>
        <v>150.54807597787493</v>
      </c>
      <c r="BP30" s="404">
        <f t="shared" si="46"/>
        <v>155.66671056112267</v>
      </c>
      <c r="BQ30" s="386" t="s">
        <v>25</v>
      </c>
      <c r="BV30" s="398">
        <f t="shared" si="27"/>
        <v>16.48216985675741</v>
      </c>
      <c r="BW30" s="398">
        <f t="shared" si="28"/>
        <v>3.4795537993654477</v>
      </c>
      <c r="BX30" s="398">
        <f t="shared" si="29"/>
        <v>7.331632975345414</v>
      </c>
      <c r="BY30" s="398">
        <f t="shared" si="30"/>
        <v>6.71326412392915</v>
      </c>
      <c r="BZ30" s="399" t="s">
        <v>25</v>
      </c>
      <c r="CA30" s="400">
        <f t="shared" si="31"/>
        <v>0.1400157050966932</v>
      </c>
      <c r="CB30" s="400">
        <f t="shared" si="32"/>
        <v>0.028890451086133015</v>
      </c>
      <c r="CC30" s="400">
        <f t="shared" si="33"/>
        <v>0.058758638954753896</v>
      </c>
      <c r="CD30" s="400">
        <f t="shared" si="34"/>
        <v>0.0519331888634821</v>
      </c>
      <c r="CE30" s="399" t="s">
        <v>25</v>
      </c>
      <c r="CF30" s="401">
        <f t="shared" si="35"/>
        <v>0.06989949600026556</v>
      </c>
      <c r="CG30" s="372">
        <v>0.00469243919888338</v>
      </c>
      <c r="CS30" s="291">
        <v>51.796060254924676</v>
      </c>
      <c r="CT30" s="214"/>
      <c r="CU30" s="225" t="s">
        <v>25</v>
      </c>
      <c r="CV30" s="89">
        <f>+$P30*CV$61*(1+CV$64)*(1+CV$52)*(1+CV$57)</f>
        <v>82.89002700000002</v>
      </c>
      <c r="CW30" s="89">
        <f>+$P30*CW$61*(1+CW$64)*(1+CW$52)*(1+CW$57)/(1+$U$69)*(1+CW$69)</f>
        <v>77.81675326909</v>
      </c>
      <c r="CX30" s="114">
        <f t="shared" si="47"/>
        <v>134.198749188876</v>
      </c>
      <c r="CY30" s="231">
        <f t="shared" si="48"/>
        <v>133.34938005064012</v>
      </c>
      <c r="CZ30" s="231">
        <f t="shared" si="49"/>
        <v>142.16038361136933</v>
      </c>
      <c r="DA30" s="231">
        <f t="shared" si="50"/>
        <v>146.32870617155788</v>
      </c>
      <c r="DB30" s="231">
        <f t="shared" si="51"/>
        <v>151.30388218139086</v>
      </c>
      <c r="DC30" s="231">
        <f t="shared" si="52"/>
        <v>156.44821417555815</v>
      </c>
      <c r="DD30" s="231">
        <f t="shared" si="53"/>
        <v>161.76745345752715</v>
      </c>
      <c r="DE30" s="231">
        <f t="shared" si="54"/>
        <v>167.26754687508307</v>
      </c>
      <c r="DF30" s="231">
        <f t="shared" si="55"/>
        <v>172.9546434688359</v>
      </c>
      <c r="DG30" s="231">
        <f t="shared" si="56"/>
        <v>178.83510134677636</v>
      </c>
      <c r="DH30" s="231">
        <f t="shared" si="57"/>
        <v>184.91549479256676</v>
      </c>
      <c r="DI30" s="57" t="s">
        <v>25</v>
      </c>
    </row>
    <row r="31" spans="4:113" ht="16.5" thickBot="1">
      <c r="D31" s="38"/>
      <c r="E31" s="38"/>
      <c r="F31" s="38"/>
      <c r="G31" s="38"/>
      <c r="H31" s="38"/>
      <c r="I31" s="26"/>
      <c r="K31" s="55"/>
      <c r="L31" s="51"/>
      <c r="M31" s="54"/>
      <c r="P31" s="53"/>
      <c r="T31" s="64"/>
      <c r="U31" s="89"/>
      <c r="V31" s="89"/>
      <c r="W31" s="114"/>
      <c r="X31" s="114"/>
      <c r="Y31" s="114"/>
      <c r="Z31" s="114"/>
      <c r="AA31" s="114"/>
      <c r="AB31" s="173"/>
      <c r="AC31" s="108"/>
      <c r="AD31" s="108"/>
      <c r="AE31" s="178"/>
      <c r="AF31" s="176"/>
      <c r="AG31" s="177"/>
      <c r="AH31" s="90" t="s">
        <v>197</v>
      </c>
      <c r="AI31" s="213" t="s">
        <v>199</v>
      </c>
      <c r="AJ31" s="291"/>
      <c r="AK31" s="214"/>
      <c r="AL31" s="278"/>
      <c r="AM31" s="89"/>
      <c r="AN31" s="89"/>
      <c r="AO31" s="114"/>
      <c r="AP31" s="231">
        <f aca="true" t="shared" si="59" ref="AP31:AU31">+AP33</f>
        <v>75.14664201135</v>
      </c>
      <c r="AQ31" s="231">
        <f t="shared" si="59"/>
        <v>80.11192441526822</v>
      </c>
      <c r="AR31" s="231">
        <f t="shared" si="59"/>
        <v>82.46090753839464</v>
      </c>
      <c r="AS31" s="231">
        <f t="shared" si="59"/>
        <v>85.26457839470007</v>
      </c>
      <c r="AT31" s="231">
        <f t="shared" si="59"/>
        <v>88.16357406011986</v>
      </c>
      <c r="AU31" s="231">
        <f t="shared" si="59"/>
        <v>91.16113557816395</v>
      </c>
      <c r="AV31" s="231">
        <f>+AV33</f>
        <v>94.26061418782153</v>
      </c>
      <c r="AW31" s="231">
        <f>+AW33</f>
        <v>97.46547507020746</v>
      </c>
      <c r="AX31" s="231">
        <f>+AX33</f>
        <v>100.77930122259453</v>
      </c>
      <c r="AY31" s="231">
        <f>+AY33</f>
        <v>104.20579746416274</v>
      </c>
      <c r="AZ31" s="57" t="s">
        <v>100</v>
      </c>
      <c r="BF31" s="395"/>
      <c r="BH31" s="409"/>
      <c r="BI31" s="410"/>
      <c r="BJ31" s="410"/>
      <c r="BK31" s="404"/>
      <c r="BL31" s="404"/>
      <c r="BM31" s="404"/>
      <c r="BN31" s="404"/>
      <c r="BO31" s="404"/>
      <c r="BP31" s="404"/>
      <c r="BQ31" s="386"/>
      <c r="BV31" s="398"/>
      <c r="BW31" s="398"/>
      <c r="BX31" s="398"/>
      <c r="BY31" s="398"/>
      <c r="BZ31" s="399"/>
      <c r="CA31" s="400"/>
      <c r="CB31" s="400"/>
      <c r="CC31" s="400"/>
      <c r="CD31" s="400"/>
      <c r="CE31" s="399"/>
      <c r="CF31" s="401"/>
      <c r="CS31" s="291"/>
      <c r="CT31" s="214"/>
      <c r="CU31" s="278"/>
      <c r="CV31" s="89"/>
      <c r="CW31" s="89"/>
      <c r="CX31" s="114"/>
      <c r="CY31" s="231">
        <f t="shared" si="48"/>
        <v>80.86530146841373</v>
      </c>
      <c r="CZ31" s="231">
        <f t="shared" si="49"/>
        <v>86.20844186327012</v>
      </c>
      <c r="DA31" s="231">
        <f t="shared" si="50"/>
        <v>88.73618260206646</v>
      </c>
      <c r="DB31" s="231">
        <f t="shared" si="51"/>
        <v>91.75321281053674</v>
      </c>
      <c r="DC31" s="231">
        <f t="shared" si="52"/>
        <v>94.87282204609497</v>
      </c>
      <c r="DD31" s="231">
        <f t="shared" si="53"/>
        <v>98.09849799566221</v>
      </c>
      <c r="DE31" s="231">
        <f t="shared" si="54"/>
        <v>101.43384692751475</v>
      </c>
      <c r="DF31" s="231">
        <f t="shared" si="55"/>
        <v>104.88259772305024</v>
      </c>
      <c r="DG31" s="231">
        <f t="shared" si="56"/>
        <v>108.44860604563397</v>
      </c>
      <c r="DH31" s="231">
        <f t="shared" si="57"/>
        <v>112.13585865118553</v>
      </c>
      <c r="DI31" s="57" t="s">
        <v>100</v>
      </c>
    </row>
    <row r="32" spans="4:113" ht="16.5" thickBot="1">
      <c r="D32" s="38"/>
      <c r="E32" s="38"/>
      <c r="F32" s="38"/>
      <c r="G32" s="38"/>
      <c r="H32" s="38"/>
      <c r="I32" s="26"/>
      <c r="K32" s="55"/>
      <c r="L32" s="51"/>
      <c r="M32" s="54"/>
      <c r="P32" s="53"/>
      <c r="T32" s="64"/>
      <c r="U32" s="89"/>
      <c r="V32" s="89"/>
      <c r="W32" s="114"/>
      <c r="X32" s="114"/>
      <c r="Y32" s="114"/>
      <c r="Z32" s="114"/>
      <c r="AA32" s="114"/>
      <c r="AB32" s="173"/>
      <c r="AC32" s="108"/>
      <c r="AD32" s="108"/>
      <c r="AE32" s="178"/>
      <c r="AF32" s="176"/>
      <c r="AG32" s="177"/>
      <c r="AH32" s="90" t="s">
        <v>198</v>
      </c>
      <c r="AI32" s="213" t="s">
        <v>200</v>
      </c>
      <c r="AJ32" s="291"/>
      <c r="AK32" s="214"/>
      <c r="AL32" s="322"/>
      <c r="AM32" s="159"/>
      <c r="AN32" s="159"/>
      <c r="AO32" s="160"/>
      <c r="AP32" s="233">
        <f aca="true" t="shared" si="60" ref="AP32:AY32">+AP33*1.1</f>
        <v>82.661306212485</v>
      </c>
      <c r="AQ32" s="233">
        <f t="shared" si="60"/>
        <v>88.12311685679505</v>
      </c>
      <c r="AR32" s="233">
        <f t="shared" si="60"/>
        <v>90.7069982922341</v>
      </c>
      <c r="AS32" s="233">
        <f t="shared" si="60"/>
        <v>93.79103623417008</v>
      </c>
      <c r="AT32" s="233">
        <f t="shared" si="60"/>
        <v>96.97993146613184</v>
      </c>
      <c r="AU32" s="233">
        <f t="shared" si="60"/>
        <v>100.27724913598036</v>
      </c>
      <c r="AV32" s="233">
        <f t="shared" si="60"/>
        <v>103.68667560660369</v>
      </c>
      <c r="AW32" s="233">
        <f t="shared" si="60"/>
        <v>107.21202257722821</v>
      </c>
      <c r="AX32" s="233">
        <f t="shared" si="60"/>
        <v>110.85723134485399</v>
      </c>
      <c r="AY32" s="233">
        <f t="shared" si="60"/>
        <v>114.62637721057902</v>
      </c>
      <c r="AZ32" s="227" t="s">
        <v>101</v>
      </c>
      <c r="BF32" s="395"/>
      <c r="BH32" s="409"/>
      <c r="BI32" s="410"/>
      <c r="BJ32" s="410"/>
      <c r="BK32" s="404"/>
      <c r="BL32" s="404"/>
      <c r="BM32" s="404"/>
      <c r="BN32" s="404"/>
      <c r="BO32" s="404"/>
      <c r="BP32" s="404"/>
      <c r="BQ32" s="386"/>
      <c r="BV32" s="398"/>
      <c r="BW32" s="398"/>
      <c r="BX32" s="398"/>
      <c r="BY32" s="398"/>
      <c r="BZ32" s="399"/>
      <c r="CA32" s="400"/>
      <c r="CB32" s="400"/>
      <c r="CC32" s="400"/>
      <c r="CD32" s="400"/>
      <c r="CE32" s="399"/>
      <c r="CF32" s="401"/>
      <c r="CS32" s="291"/>
      <c r="CT32" s="214"/>
      <c r="CU32" s="322"/>
      <c r="CV32" s="159"/>
      <c r="CW32" s="159"/>
      <c r="CX32" s="160"/>
      <c r="CY32" s="233">
        <f t="shared" si="48"/>
        <v>88.9518316152551</v>
      </c>
      <c r="CZ32" s="233">
        <f t="shared" si="49"/>
        <v>94.82928604959714</v>
      </c>
      <c r="DA32" s="233">
        <f t="shared" si="50"/>
        <v>97.60980086227312</v>
      </c>
      <c r="DB32" s="233">
        <f t="shared" si="51"/>
        <v>100.92853409159042</v>
      </c>
      <c r="DC32" s="233">
        <f t="shared" si="52"/>
        <v>104.36010425070448</v>
      </c>
      <c r="DD32" s="233">
        <f t="shared" si="53"/>
        <v>107.90834779522847</v>
      </c>
      <c r="DE32" s="233">
        <f t="shared" si="54"/>
        <v>111.57723162026623</v>
      </c>
      <c r="DF32" s="233">
        <f t="shared" si="55"/>
        <v>115.37085749535527</v>
      </c>
      <c r="DG32" s="233">
        <f t="shared" si="56"/>
        <v>119.29346665019737</v>
      </c>
      <c r="DH32" s="233">
        <f t="shared" si="57"/>
        <v>123.34944451630408</v>
      </c>
      <c r="DI32" s="227" t="s">
        <v>101</v>
      </c>
    </row>
    <row r="33" spans="2:113" ht="16.5" thickBot="1">
      <c r="B33" s="26" t="s">
        <v>27</v>
      </c>
      <c r="C33" s="27" t="s">
        <v>28</v>
      </c>
      <c r="D33" s="38">
        <v>74.6</v>
      </c>
      <c r="E33" s="38">
        <v>77.52</v>
      </c>
      <c r="F33" s="38">
        <v>80.1</v>
      </c>
      <c r="G33" s="38">
        <v>82.56</v>
      </c>
      <c r="H33" s="38">
        <v>83.44</v>
      </c>
      <c r="I33" s="26" t="s">
        <v>27</v>
      </c>
      <c r="K33" s="55">
        <v>32.2</v>
      </c>
      <c r="L33" s="51">
        <v>1.313</v>
      </c>
      <c r="M33" s="54">
        <f>+L33*K33</f>
        <v>42.278600000000004</v>
      </c>
      <c r="N33" s="26" t="s">
        <v>27</v>
      </c>
      <c r="O33" s="27" t="s">
        <v>28</v>
      </c>
      <c r="P33" s="53">
        <v>30.99</v>
      </c>
      <c r="T33" s="61" t="s">
        <v>27</v>
      </c>
      <c r="U33" s="86">
        <f>+$P33*U$61*(1+U$64)*(1+U$52)*(1+U$57)</f>
        <v>58.82211900000001</v>
      </c>
      <c r="V33" s="86">
        <f>+$P33*V$61*(1+V$64)*(1+V$52)*(1+V$57)/(1+$U$69)*(1+V$69)</f>
        <v>55.22191856672999</v>
      </c>
      <c r="W33" s="114">
        <f t="shared" si="58"/>
        <v>74.523496905</v>
      </c>
      <c r="X33" s="114">
        <f t="shared" si="58"/>
        <v>83.53645050383226</v>
      </c>
      <c r="Y33" s="114">
        <f t="shared" si="58"/>
        <v>85.46880213123548</v>
      </c>
      <c r="Z33" s="114">
        <f t="shared" si="58"/>
        <v>88.54567900795995</v>
      </c>
      <c r="AA33" s="114">
        <f t="shared" si="58"/>
        <v>91.73332345224652</v>
      </c>
      <c r="AB33" s="179" t="s">
        <v>27</v>
      </c>
      <c r="AC33" s="108"/>
      <c r="AD33" s="108"/>
      <c r="AE33" s="178">
        <v>32.2</v>
      </c>
      <c r="AF33" s="176">
        <v>1.313</v>
      </c>
      <c r="AG33" s="177">
        <f>+AF33*AE33</f>
        <v>42.278600000000004</v>
      </c>
      <c r="AH33" s="90" t="s">
        <v>27</v>
      </c>
      <c r="AI33" s="213" t="s">
        <v>28</v>
      </c>
      <c r="AJ33" s="291">
        <v>31.41</v>
      </c>
      <c r="AK33" s="214"/>
      <c r="AL33" s="278"/>
      <c r="AM33" s="86">
        <f>+$P33*AM$61*(1+AM$64)*(1+AM$52)*(1+AM$57)</f>
        <v>58.82211900000001</v>
      </c>
      <c r="AN33" s="86">
        <f>+$P33*AN$61*(1+AN$64)*(1+AN$52)*(1+AN$57)/(1+$U$69)*(1+AN$69)</f>
        <v>55.22191856672999</v>
      </c>
      <c r="AO33" s="114">
        <f t="shared" si="45"/>
        <v>81.38037316500001</v>
      </c>
      <c r="AP33" s="231">
        <f t="shared" si="45"/>
        <v>75.14664201135</v>
      </c>
      <c r="AQ33" s="231">
        <f t="shared" si="45"/>
        <v>80.11192441526822</v>
      </c>
      <c r="AR33" s="231">
        <f t="shared" si="45"/>
        <v>82.46090753839464</v>
      </c>
      <c r="AS33" s="231">
        <f t="shared" si="45"/>
        <v>85.26457839470007</v>
      </c>
      <c r="AT33" s="231">
        <f t="shared" si="45"/>
        <v>88.16357406011986</v>
      </c>
      <c r="AU33" s="231">
        <f t="shared" si="45"/>
        <v>91.16113557816395</v>
      </c>
      <c r="AV33" s="231">
        <f t="shared" si="45"/>
        <v>94.26061418782153</v>
      </c>
      <c r="AW33" s="231">
        <f t="shared" si="45"/>
        <v>97.46547507020746</v>
      </c>
      <c r="AX33" s="231">
        <f t="shared" si="45"/>
        <v>100.77930122259453</v>
      </c>
      <c r="AY33" s="231">
        <f t="shared" si="45"/>
        <v>104.20579746416274</v>
      </c>
      <c r="AZ33" s="59" t="s">
        <v>99</v>
      </c>
      <c r="BD33" s="373" t="s">
        <v>27</v>
      </c>
      <c r="BE33" s="372" t="s">
        <v>28</v>
      </c>
      <c r="BF33" s="395">
        <v>31.553245802803644</v>
      </c>
      <c r="BH33" s="405" t="s">
        <v>27</v>
      </c>
      <c r="BI33" s="406">
        <f>+$P33*BI$61*(1+BI$64)*(1+BI$52)*(1+BI$57)</f>
        <v>58.82211900000001</v>
      </c>
      <c r="BJ33" s="406">
        <f>+$P33*BJ$61*(1+BJ$64)*(1+BJ$52)*(1+BJ$57)/(1+$U$69)*(1+BJ$69)</f>
        <v>55.22191856672999</v>
      </c>
      <c r="BK33" s="404">
        <f t="shared" si="46"/>
        <v>81.38037316500001</v>
      </c>
      <c r="BL33" s="404">
        <f t="shared" si="46"/>
        <v>79.53705883571175</v>
      </c>
      <c r="BM33" s="404">
        <f t="shared" si="46"/>
        <v>83.30297822099442</v>
      </c>
      <c r="BN33" s="404">
        <f t="shared" si="46"/>
        <v>88.29291996848406</v>
      </c>
      <c r="BO33" s="404">
        <f t="shared" si="46"/>
        <v>91.29487924741252</v>
      </c>
      <c r="BP33" s="404">
        <f t="shared" si="46"/>
        <v>94.39890514182456</v>
      </c>
      <c r="BQ33" s="407" t="s">
        <v>27</v>
      </c>
      <c r="BV33" s="398">
        <f t="shared" si="27"/>
        <v>-2.1560773388322474</v>
      </c>
      <c r="BW33" s="398">
        <f t="shared" si="28"/>
        <v>-10.322160119885481</v>
      </c>
      <c r="BX33" s="398">
        <f t="shared" si="29"/>
        <v>-8.433754592691727</v>
      </c>
      <c r="BY33" s="398">
        <f t="shared" si="30"/>
        <v>-9.272415913851887</v>
      </c>
      <c r="BZ33" s="399" t="s">
        <v>27</v>
      </c>
      <c r="CA33" s="400">
        <f t="shared" si="31"/>
        <v>-0.025810018570675764</v>
      </c>
      <c r="CB33" s="400">
        <f t="shared" si="32"/>
        <v>-0.12077108678832342</v>
      </c>
      <c r="CC33" s="400">
        <f t="shared" si="33"/>
        <v>-0.09524750035440535</v>
      </c>
      <c r="CD33" s="400">
        <f t="shared" si="34"/>
        <v>-0.10108012622783491</v>
      </c>
      <c r="CE33" s="399" t="s">
        <v>27</v>
      </c>
      <c r="CF33" s="401">
        <f t="shared" si="35"/>
        <v>-0.08572718298530986</v>
      </c>
      <c r="CG33" s="372">
        <v>-0.007634632602567013</v>
      </c>
      <c r="CS33" s="291">
        <v>31.41</v>
      </c>
      <c r="CT33" s="214"/>
      <c r="CU33" s="278"/>
      <c r="CV33" s="86">
        <f>+$P33*CV$61*(1+CV$64)*(1+CV$52)*(1+CV$57)</f>
        <v>58.82211900000001</v>
      </c>
      <c r="CW33" s="86">
        <f>+$P33*CW$61*(1+CW$64)*(1+CW$52)*(1+CW$57)/(1+$U$69)*(1+CW$69)</f>
        <v>55.22191856672999</v>
      </c>
      <c r="CX33" s="114">
        <f t="shared" si="47"/>
        <v>81.38037316500001</v>
      </c>
      <c r="CY33" s="231">
        <f t="shared" si="48"/>
        <v>80.86530146841373</v>
      </c>
      <c r="CZ33" s="231">
        <f t="shared" si="49"/>
        <v>86.20844186327012</v>
      </c>
      <c r="DA33" s="231">
        <f t="shared" si="50"/>
        <v>88.73618260206646</v>
      </c>
      <c r="DB33" s="231">
        <f t="shared" si="51"/>
        <v>91.75321281053674</v>
      </c>
      <c r="DC33" s="231">
        <f t="shared" si="52"/>
        <v>94.87282204609497</v>
      </c>
      <c r="DD33" s="231">
        <f t="shared" si="53"/>
        <v>98.09849799566221</v>
      </c>
      <c r="DE33" s="231">
        <f t="shared" si="54"/>
        <v>101.43384692751475</v>
      </c>
      <c r="DF33" s="231">
        <f t="shared" si="55"/>
        <v>104.88259772305024</v>
      </c>
      <c r="DG33" s="231">
        <f t="shared" si="56"/>
        <v>108.44860604563397</v>
      </c>
      <c r="DH33" s="231">
        <f t="shared" si="57"/>
        <v>112.13585865118553</v>
      </c>
      <c r="DI33" s="59" t="s">
        <v>99</v>
      </c>
    </row>
    <row r="34" spans="2:113" s="120" customFormat="1" ht="16.5" thickBot="1">
      <c r="B34" s="121"/>
      <c r="D34" s="122"/>
      <c r="E34" s="122"/>
      <c r="F34" s="122"/>
      <c r="G34" s="122"/>
      <c r="H34" s="122"/>
      <c r="I34" s="121"/>
      <c r="K34" s="123"/>
      <c r="L34" s="123"/>
      <c r="M34" s="121"/>
      <c r="N34" s="121"/>
      <c r="P34" s="124"/>
      <c r="Q34" s="125"/>
      <c r="R34" s="125"/>
      <c r="S34" s="125"/>
      <c r="T34" s="126"/>
      <c r="U34" s="127"/>
      <c r="V34" s="127"/>
      <c r="W34" s="182"/>
      <c r="X34" s="183"/>
      <c r="Y34" s="183"/>
      <c r="Z34" s="183"/>
      <c r="AA34" s="183"/>
      <c r="AB34" s="173"/>
      <c r="AC34" s="108"/>
      <c r="AD34" s="108"/>
      <c r="AE34" s="176"/>
      <c r="AF34" s="176"/>
      <c r="AG34" s="108"/>
      <c r="AH34" s="279"/>
      <c r="AI34" s="280"/>
      <c r="AJ34" s="292"/>
      <c r="AK34" s="281"/>
      <c r="AL34" s="282"/>
      <c r="AM34" s="223"/>
      <c r="AN34" s="223"/>
      <c r="AO34" s="128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129"/>
      <c r="BA34" s="372"/>
      <c r="BB34" s="372"/>
      <c r="BC34" s="372"/>
      <c r="BD34" s="373"/>
      <c r="BE34" s="372"/>
      <c r="BF34" s="412"/>
      <c r="BG34" s="374"/>
      <c r="BH34" s="379"/>
      <c r="BI34" s="413"/>
      <c r="BJ34" s="413"/>
      <c r="BK34" s="416"/>
      <c r="BL34" s="417"/>
      <c r="BM34" s="417"/>
      <c r="BN34" s="417"/>
      <c r="BO34" s="417"/>
      <c r="BP34" s="417"/>
      <c r="BQ34" s="386"/>
      <c r="BR34" s="372"/>
      <c r="BS34" s="372"/>
      <c r="BT34" s="372"/>
      <c r="BU34" s="372"/>
      <c r="BV34" s="398"/>
      <c r="BW34" s="398"/>
      <c r="BX34" s="398"/>
      <c r="BY34" s="398"/>
      <c r="BZ34" s="399"/>
      <c r="CA34" s="400"/>
      <c r="CB34" s="400"/>
      <c r="CC34" s="400"/>
      <c r="CD34" s="400"/>
      <c r="CE34" s="399"/>
      <c r="CF34" s="401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292"/>
      <c r="CT34" s="281"/>
      <c r="CU34" s="282"/>
      <c r="CV34" s="223"/>
      <c r="CW34" s="223"/>
      <c r="CX34" s="128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129"/>
    </row>
    <row r="35" spans="2:113" ht="16.5" thickBot="1">
      <c r="B35" s="26" t="s">
        <v>29</v>
      </c>
      <c r="C35" s="27" t="s">
        <v>30</v>
      </c>
      <c r="D35" s="38">
        <v>131.1</v>
      </c>
      <c r="E35" s="38">
        <v>136.22</v>
      </c>
      <c r="F35" s="38">
        <v>140.76</v>
      </c>
      <c r="G35" s="38">
        <v>145.08</v>
      </c>
      <c r="H35" s="38">
        <v>146.62</v>
      </c>
      <c r="I35" s="26" t="s">
        <v>29</v>
      </c>
      <c r="K35" s="55">
        <v>64.78</v>
      </c>
      <c r="L35" s="51">
        <v>1.313</v>
      </c>
      <c r="M35" s="54">
        <f>+L35*K35</f>
        <v>85.05614</v>
      </c>
      <c r="N35" s="26" t="s">
        <v>29</v>
      </c>
      <c r="O35" s="27" t="s">
        <v>30</v>
      </c>
      <c r="P35" s="53">
        <v>63.19</v>
      </c>
      <c r="T35" s="60" t="s">
        <v>29</v>
      </c>
      <c r="U35" s="85">
        <f>+$P35*U$61*(1+U$72)*(1+U$52)*(1+U$57)</f>
        <v>108.0549</v>
      </c>
      <c r="V35" s="85">
        <f>+$P35*V$61*(1+V$72)*(1+V$52)*(1+V$57)/(1+$U$69)*(1+V$69)</f>
        <v>103.20803743</v>
      </c>
      <c r="W35" s="114">
        <f>+$P35*(1+W$69)*(1+W$72)*(1+W$52)*(1+W$57)*W$61</f>
        <v>138.14250255</v>
      </c>
      <c r="X35" s="114">
        <f aca="true" t="shared" si="61" ref="X35:AA36">+$P35*(1+X$69)*(1+X$72)*(1+X$52)*(1+X$57)*X$61</f>
        <v>153.45456707444598</v>
      </c>
      <c r="Y35" s="114">
        <f t="shared" si="61"/>
        <v>157.00425323695728</v>
      </c>
      <c r="Z35" s="114">
        <f t="shared" si="61"/>
        <v>162.65640635348777</v>
      </c>
      <c r="AA35" s="114">
        <f t="shared" si="61"/>
        <v>168.51203698221332</v>
      </c>
      <c r="AB35" s="170" t="s">
        <v>29</v>
      </c>
      <c r="AC35" s="108"/>
      <c r="AD35" s="108"/>
      <c r="AE35" s="178">
        <v>64.78</v>
      </c>
      <c r="AF35" s="176">
        <v>1.313</v>
      </c>
      <c r="AG35" s="177">
        <f>+AF35*AE35</f>
        <v>85.05614</v>
      </c>
      <c r="AH35" s="90" t="s">
        <v>29</v>
      </c>
      <c r="AI35" s="213" t="s">
        <v>30</v>
      </c>
      <c r="AJ35" s="291">
        <v>70.13347389330801</v>
      </c>
      <c r="AK35" s="214"/>
      <c r="AL35" s="224" t="s">
        <v>29</v>
      </c>
      <c r="AM35" s="85">
        <f>+$P35*AM$61*(1+AM$72)*(1+AM$52)*(1+AM$57)</f>
        <v>108.0549</v>
      </c>
      <c r="AN35" s="85">
        <f>+$P35*AN$61*(1+AN$72)*(1+AN$52)*(1+AN$57)/(1+$U$69)*(1+AN$69)</f>
        <v>103.20803743</v>
      </c>
      <c r="AO35" s="114">
        <f aca="true" t="shared" si="62" ref="AO35:AY35">+$AJ35*(1+AO$69)*(1+AO$72)*(1+AO$52)*(1+AO$57)*AO$61</f>
        <v>163.7020480880649</v>
      </c>
      <c r="AP35" s="231">
        <f t="shared" si="62"/>
        <v>150.48462346465817</v>
      </c>
      <c r="AQ35" s="231">
        <f t="shared" si="62"/>
        <v>161.15047883186563</v>
      </c>
      <c r="AR35" s="231">
        <f t="shared" si="62"/>
        <v>165.8756150437683</v>
      </c>
      <c r="AS35" s="231">
        <f t="shared" si="62"/>
        <v>171.51538595525642</v>
      </c>
      <c r="AT35" s="231">
        <f t="shared" si="62"/>
        <v>177.34690907773512</v>
      </c>
      <c r="AU35" s="231">
        <f t="shared" si="62"/>
        <v>183.37670398637815</v>
      </c>
      <c r="AV35" s="231">
        <f t="shared" si="62"/>
        <v>189.61151192191502</v>
      </c>
      <c r="AW35" s="231">
        <f t="shared" si="62"/>
        <v>196.05830332726012</v>
      </c>
      <c r="AX35" s="231">
        <f t="shared" si="62"/>
        <v>202.724285640387</v>
      </c>
      <c r="AY35" s="231">
        <f t="shared" si="62"/>
        <v>209.61691135216014</v>
      </c>
      <c r="AZ35" s="56" t="s">
        <v>29</v>
      </c>
      <c r="BD35" s="373" t="s">
        <v>29</v>
      </c>
      <c r="BE35" s="372" t="s">
        <v>30</v>
      </c>
      <c r="BF35" s="395">
        <v>70.13347389330801</v>
      </c>
      <c r="BH35" s="402" t="s">
        <v>29</v>
      </c>
      <c r="BI35" s="403">
        <f>+$P35*BI$61*(1+BI$72)*(1+BI$52)*(1+BI$57)</f>
        <v>108.0549</v>
      </c>
      <c r="BJ35" s="403">
        <f>+$P35*BJ$61*(1+BJ$72)*(1+BJ$52)*(1+BJ$57)/(1+$U$69)*(1+BJ$69)</f>
        <v>103.20803743</v>
      </c>
      <c r="BK35" s="404">
        <f aca="true" t="shared" si="63" ref="BK35:BP35">+$AJ35*(1+BK$69)*(1+BK$72)*(1+BK$52)*(1+BK$57)*BK$61</f>
        <v>163.7020480880649</v>
      </c>
      <c r="BL35" s="404">
        <f t="shared" si="63"/>
        <v>159.27663605475092</v>
      </c>
      <c r="BM35" s="404">
        <f t="shared" si="63"/>
        <v>167.56949638168018</v>
      </c>
      <c r="BN35" s="404">
        <f t="shared" si="63"/>
        <v>177.60709699882148</v>
      </c>
      <c r="BO35" s="404">
        <f t="shared" si="63"/>
        <v>183.64573829678142</v>
      </c>
      <c r="BP35" s="404">
        <f t="shared" si="63"/>
        <v>189.889693398872</v>
      </c>
      <c r="BQ35" s="383" t="s">
        <v>29</v>
      </c>
      <c r="BV35" s="398">
        <f t="shared" si="27"/>
        <v>10.247481013618938</v>
      </c>
      <c r="BW35" s="398">
        <f t="shared" si="28"/>
        <v>-6.519629772299112</v>
      </c>
      <c r="BX35" s="398">
        <f t="shared" si="29"/>
        <v>-1.5059275216221408</v>
      </c>
      <c r="BY35" s="398">
        <f t="shared" si="30"/>
        <v>-2.636421938445011</v>
      </c>
      <c r="BZ35" s="399" t="s">
        <v>29</v>
      </c>
      <c r="CA35" s="400">
        <f t="shared" si="31"/>
        <v>0.06677859909276952</v>
      </c>
      <c r="CB35" s="400">
        <f t="shared" si="32"/>
        <v>-0.04152517933676241</v>
      </c>
      <c r="CC35" s="400">
        <f t="shared" si="33"/>
        <v>-0.009258335133443393</v>
      </c>
      <c r="CD35" s="400">
        <f t="shared" si="34"/>
        <v>-0.015645303360277397</v>
      </c>
      <c r="CE35" s="399" t="s">
        <v>29</v>
      </c>
      <c r="CF35" s="401">
        <f t="shared" si="35"/>
        <v>8.744531557157952E-05</v>
      </c>
      <c r="CG35" s="372">
        <v>0.019880619958877015</v>
      </c>
      <c r="CS35" s="291">
        <v>70.13347389330801</v>
      </c>
      <c r="CT35" s="214"/>
      <c r="CU35" s="224" t="s">
        <v>29</v>
      </c>
      <c r="CV35" s="85">
        <f>+$P35*CV$61*(1+CV$72)*(1+CV$52)*(1+CV$57)</f>
        <v>108.0549</v>
      </c>
      <c r="CW35" s="85">
        <f>+$P35*CW$61*(1+CW$72)*(1+CW$52)*(1+CW$57)/(1+$U$69)*(1+CW$69)</f>
        <v>103.20803743</v>
      </c>
      <c r="CX35" s="114">
        <f>+$AJ35*(1+CX$69)*(1+CX$72)*(1+CX$52)*(1+CX$57)*CX$61</f>
        <v>163.7020480880649</v>
      </c>
      <c r="CY35" s="231">
        <f>+AP35*1.02*1.055</f>
        <v>161.93650331031864</v>
      </c>
      <c r="CZ35" s="231">
        <f>+AQ35*1.02*1.055</f>
        <v>173.41403027097058</v>
      </c>
      <c r="DA35" s="231">
        <f>+AR35*1.02*1.055</f>
        <v>178.49874934859906</v>
      </c>
      <c r="DB35" s="231">
        <f>+AS35*1.02*1.055</f>
        <v>184.56770682645143</v>
      </c>
      <c r="DC35" s="231">
        <f>+AT35*1.02*1.055</f>
        <v>190.84300885855075</v>
      </c>
      <c r="DD35" s="231">
        <f>+AU35*1.02*1.055</f>
        <v>197.33167115974152</v>
      </c>
      <c r="DE35" s="231">
        <f>+AV35*1.02*1.055</f>
        <v>204.04094797917273</v>
      </c>
      <c r="DF35" s="231">
        <f>+AW35*1.02*1.055</f>
        <v>210.9783402104646</v>
      </c>
      <c r="DG35" s="231">
        <f>+AX35*1.02*1.055</f>
        <v>218.15160377762044</v>
      </c>
      <c r="DH35" s="231">
        <f>+AY35*1.02*1.055</f>
        <v>225.56875830605952</v>
      </c>
      <c r="DI35" s="56" t="s">
        <v>29</v>
      </c>
    </row>
    <row r="36" spans="2:113" ht="16.5" thickBot="1">
      <c r="B36" s="26" t="s">
        <v>31</v>
      </c>
      <c r="C36" s="27" t="s">
        <v>32</v>
      </c>
      <c r="D36" s="38">
        <v>169.75</v>
      </c>
      <c r="E36" s="38">
        <v>176.38</v>
      </c>
      <c r="F36" s="38">
        <v>182.26</v>
      </c>
      <c r="G36" s="38">
        <v>187.86</v>
      </c>
      <c r="H36" s="38">
        <v>189.86</v>
      </c>
      <c r="I36" s="26" t="s">
        <v>31</v>
      </c>
      <c r="K36" s="55">
        <v>82.69</v>
      </c>
      <c r="L36" s="51">
        <v>1.313</v>
      </c>
      <c r="M36" s="54">
        <f>+L36*K36</f>
        <v>108.57197</v>
      </c>
      <c r="N36" s="26" t="s">
        <v>31</v>
      </c>
      <c r="O36" s="27" t="s">
        <v>32</v>
      </c>
      <c r="P36" s="53">
        <v>63.19</v>
      </c>
      <c r="T36" s="61" t="s">
        <v>31</v>
      </c>
      <c r="U36" s="86">
        <f>+$P36*U$61*(1+U$72)*(1+U$52)*(1+U$57)</f>
        <v>108.0549</v>
      </c>
      <c r="V36" s="86">
        <f>+$P36*V$61*(1+V$72)*(1+V$52)*(1+V$57)/(1+$U$69)*(1+V$69)</f>
        <v>103.20803743</v>
      </c>
      <c r="W36" s="114">
        <f>+$P36*(1+W$69)*(1+W$72)*(1+W$52)*(1+W$57)*W$61</f>
        <v>138.14250255</v>
      </c>
      <c r="X36" s="114">
        <f t="shared" si="61"/>
        <v>153.45456707444598</v>
      </c>
      <c r="Y36" s="114">
        <f t="shared" si="61"/>
        <v>157.00425323695728</v>
      </c>
      <c r="Z36" s="114">
        <f t="shared" si="61"/>
        <v>162.65640635348777</v>
      </c>
      <c r="AA36" s="114">
        <f t="shared" si="61"/>
        <v>168.51203698221332</v>
      </c>
      <c r="AB36" s="179" t="s">
        <v>31</v>
      </c>
      <c r="AC36" s="108"/>
      <c r="AD36" s="108"/>
      <c r="AE36" s="178">
        <v>82.69</v>
      </c>
      <c r="AF36" s="176">
        <v>1.313</v>
      </c>
      <c r="AG36" s="177">
        <f>+AF36*AE36</f>
        <v>108.57197</v>
      </c>
      <c r="AH36" s="283" t="s">
        <v>31</v>
      </c>
      <c r="AI36" s="284" t="s">
        <v>32</v>
      </c>
      <c r="AJ36" s="291">
        <v>66.54</v>
      </c>
      <c r="AK36" s="285"/>
      <c r="AL36" s="286" t="s">
        <v>31</v>
      </c>
      <c r="AM36" s="212">
        <f>+$P36*AM$61*(1+AM$72)*(1+AM$52)*(1+AM$57)</f>
        <v>108.0549</v>
      </c>
      <c r="AN36" s="212">
        <f>+$P36*AN$61*(1+AN$72)*(1+AN$52)*(1+AN$57)/(1+$U$69)*(1+AN$69)</f>
        <v>103.20803743</v>
      </c>
      <c r="AO36" s="114">
        <f aca="true" t="shared" si="64" ref="AO36:AT36">+AO16</f>
        <v>188.6996946118192</v>
      </c>
      <c r="AP36" s="234">
        <f t="shared" si="64"/>
        <v>174.22809982387022</v>
      </c>
      <c r="AQ36" s="234">
        <f t="shared" si="64"/>
        <v>185.75849537180304</v>
      </c>
      <c r="AR36" s="234">
        <f t="shared" si="64"/>
        <v>191.20516980623418</v>
      </c>
      <c r="AS36" s="234">
        <f t="shared" si="64"/>
        <v>197.70614557964615</v>
      </c>
      <c r="AT36" s="234">
        <f t="shared" si="64"/>
        <v>204.42815452935412</v>
      </c>
      <c r="AU36" s="234">
        <f>+AU16</f>
        <v>211.37871178335217</v>
      </c>
      <c r="AV36" s="234">
        <f>+AV16</f>
        <v>218.56558798398618</v>
      </c>
      <c r="AW36" s="234">
        <f>+AW16</f>
        <v>225.9968179754417</v>
      </c>
      <c r="AX36" s="234">
        <f>+AX16</f>
        <v>233.68070978660674</v>
      </c>
      <c r="AY36" s="234">
        <f>+AY16</f>
        <v>241.62585391935139</v>
      </c>
      <c r="AZ36" s="179" t="s">
        <v>31</v>
      </c>
      <c r="BD36" s="373" t="s">
        <v>31</v>
      </c>
      <c r="BE36" s="372" t="s">
        <v>32</v>
      </c>
      <c r="BF36" s="395">
        <v>66.54</v>
      </c>
      <c r="BH36" s="405" t="s">
        <v>31</v>
      </c>
      <c r="BI36" s="406">
        <f>+$P36*BI$61*(1+BI$72)*(1+BI$52)*(1+BI$57)</f>
        <v>108.0549</v>
      </c>
      <c r="BJ36" s="406">
        <f>+$P36*BJ$61*(1+BJ$72)*(1+BJ$52)*(1+BJ$57)/(1+$U$69)*(1+BJ$69)</f>
        <v>103.20803743</v>
      </c>
      <c r="BK36" s="404">
        <f aca="true" t="shared" si="65" ref="BK36:BP36">+BK16</f>
        <v>188.6996946118192</v>
      </c>
      <c r="BL36" s="404">
        <f t="shared" si="65"/>
        <v>184.4073168889224</v>
      </c>
      <c r="BM36" s="404">
        <f t="shared" si="65"/>
        <v>193.15771038166233</v>
      </c>
      <c r="BN36" s="404">
        <f t="shared" si="65"/>
        <v>204.72807369239518</v>
      </c>
      <c r="BO36" s="404">
        <f t="shared" si="65"/>
        <v>211.68882819793663</v>
      </c>
      <c r="BP36" s="404">
        <f t="shared" si="65"/>
        <v>218.88624835666647</v>
      </c>
      <c r="BQ36" s="407" t="s">
        <v>31</v>
      </c>
      <c r="BV36" s="398">
        <f t="shared" si="27"/>
        <v>35.245127537373236</v>
      </c>
      <c r="BW36" s="398">
        <f t="shared" si="28"/>
        <v>17.22384658691294</v>
      </c>
      <c r="BX36" s="398">
        <f t="shared" si="29"/>
        <v>23.10208901831527</v>
      </c>
      <c r="BY36" s="398">
        <f t="shared" si="30"/>
        <v>22.693132824020864</v>
      </c>
      <c r="BZ36" s="399" t="s">
        <v>31</v>
      </c>
      <c r="CA36" s="400">
        <f t="shared" si="31"/>
        <v>0.2296779314510375</v>
      </c>
      <c r="CB36" s="400">
        <f t="shared" si="32"/>
        <v>0.1097030572854482</v>
      </c>
      <c r="CC36" s="400">
        <f t="shared" si="33"/>
        <v>0.14202999768794475</v>
      </c>
      <c r="CD36" s="400">
        <f t="shared" si="34"/>
        <v>0.13466772599998988</v>
      </c>
      <c r="CE36" s="399" t="s">
        <v>31</v>
      </c>
      <c r="CF36" s="401">
        <f t="shared" si="35"/>
        <v>0.1540196781061051</v>
      </c>
      <c r="CG36" s="372">
        <v>0.014847561717716163</v>
      </c>
      <c r="CS36" s="291">
        <v>66.54</v>
      </c>
      <c r="CT36" s="285"/>
      <c r="CU36" s="286" t="s">
        <v>31</v>
      </c>
      <c r="CV36" s="212">
        <f>+$P36*CV$61*(1+CV$72)*(1+CV$52)*(1+CV$57)</f>
        <v>108.0549</v>
      </c>
      <c r="CW36" s="212">
        <f>+$P36*CW$61*(1+CW$72)*(1+CW$52)*(1+CW$57)/(1+$U$69)*(1+CW$69)</f>
        <v>103.20803743</v>
      </c>
      <c r="CX36" s="114">
        <f aca="true" t="shared" si="66" ref="CX36:DC36">+CX16</f>
        <v>188.6996946118192</v>
      </c>
      <c r="CY36" s="234">
        <f t="shared" si="66"/>
        <v>187.48685822046673</v>
      </c>
      <c r="CZ36" s="234">
        <f t="shared" si="66"/>
        <v>199.89471686959723</v>
      </c>
      <c r="DA36" s="234">
        <f t="shared" si="66"/>
        <v>205.75588322848859</v>
      </c>
      <c r="DB36" s="234">
        <f t="shared" si="66"/>
        <v>212.7515832582572</v>
      </c>
      <c r="DC36" s="234">
        <f t="shared" si="66"/>
        <v>219.98513708903795</v>
      </c>
      <c r="DD36" s="234">
        <f>+DD16</f>
        <v>227.46463175006528</v>
      </c>
      <c r="DE36" s="234">
        <f>+DE16</f>
        <v>235.1984292295675</v>
      </c>
      <c r="DF36" s="234">
        <f>+DF16</f>
        <v>243.1951758233728</v>
      </c>
      <c r="DG36" s="234">
        <f>+DG16</f>
        <v>251.4638118013675</v>
      </c>
      <c r="DH36" s="234">
        <f>+DH16</f>
        <v>260.013581402614</v>
      </c>
      <c r="DI36" s="179" t="s">
        <v>31</v>
      </c>
    </row>
    <row r="37" spans="2:113" s="120" customFormat="1" ht="16.5" thickBot="1">
      <c r="B37" s="121"/>
      <c r="D37" s="122"/>
      <c r="E37" s="122"/>
      <c r="F37" s="122"/>
      <c r="G37" s="122"/>
      <c r="H37" s="122"/>
      <c r="I37" s="121"/>
      <c r="K37" s="123"/>
      <c r="L37" s="123"/>
      <c r="M37" s="121"/>
      <c r="N37" s="121"/>
      <c r="P37" s="124"/>
      <c r="Q37" s="125"/>
      <c r="R37" s="125"/>
      <c r="S37" s="125"/>
      <c r="T37" s="126"/>
      <c r="U37" s="127"/>
      <c r="V37" s="127"/>
      <c r="W37" s="180"/>
      <c r="X37" s="181"/>
      <c r="Y37" s="181"/>
      <c r="Z37" s="181"/>
      <c r="AA37" s="181"/>
      <c r="AB37" s="173"/>
      <c r="AC37" s="108"/>
      <c r="AD37" s="108"/>
      <c r="AE37" s="176"/>
      <c r="AF37" s="176"/>
      <c r="AG37" s="108"/>
      <c r="AH37" s="279"/>
      <c r="AI37" s="280"/>
      <c r="AJ37" s="292"/>
      <c r="AK37" s="281"/>
      <c r="AL37" s="282"/>
      <c r="AM37" s="223"/>
      <c r="AN37" s="223"/>
      <c r="AO37" s="130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129"/>
      <c r="BA37" s="372"/>
      <c r="BB37" s="372"/>
      <c r="BC37" s="372"/>
      <c r="BD37" s="373"/>
      <c r="BE37" s="372"/>
      <c r="BF37" s="412"/>
      <c r="BG37" s="374"/>
      <c r="BH37" s="379"/>
      <c r="BI37" s="413"/>
      <c r="BJ37" s="413"/>
      <c r="BK37" s="414"/>
      <c r="BL37" s="415"/>
      <c r="BM37" s="415"/>
      <c r="BN37" s="415"/>
      <c r="BO37" s="415"/>
      <c r="BP37" s="415"/>
      <c r="BQ37" s="386"/>
      <c r="BR37" s="372"/>
      <c r="BS37" s="372"/>
      <c r="BT37" s="372"/>
      <c r="BU37" s="372"/>
      <c r="BV37" s="398"/>
      <c r="BW37" s="398"/>
      <c r="BX37" s="398"/>
      <c r="BY37" s="398"/>
      <c r="BZ37" s="399"/>
      <c r="CA37" s="400"/>
      <c r="CB37" s="400"/>
      <c r="CC37" s="400"/>
      <c r="CD37" s="400"/>
      <c r="CE37" s="399"/>
      <c r="CF37" s="401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292"/>
      <c r="CT37" s="281"/>
      <c r="CU37" s="282"/>
      <c r="CV37" s="223"/>
      <c r="CW37" s="223"/>
      <c r="CX37" s="130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129"/>
    </row>
    <row r="38" spans="2:113" ht="16.5" thickBot="1">
      <c r="B38" s="26" t="s">
        <v>33</v>
      </c>
      <c r="C38" s="27" t="s">
        <v>34</v>
      </c>
      <c r="D38" s="38">
        <v>141.51</v>
      </c>
      <c r="E38" s="38">
        <v>147.04</v>
      </c>
      <c r="F38" s="38">
        <v>151.94</v>
      </c>
      <c r="G38" s="38">
        <v>156.61</v>
      </c>
      <c r="H38" s="38">
        <v>158.27</v>
      </c>
      <c r="I38" s="26" t="s">
        <v>33</v>
      </c>
      <c r="K38" s="55">
        <v>65.1</v>
      </c>
      <c r="L38" s="51">
        <v>1.313</v>
      </c>
      <c r="M38" s="54">
        <f>+L38*K38</f>
        <v>85.4763</v>
      </c>
      <c r="N38" s="26" t="s">
        <v>33</v>
      </c>
      <c r="O38" s="27" t="s">
        <v>34</v>
      </c>
      <c r="P38" s="53">
        <v>65.86</v>
      </c>
      <c r="T38" s="60" t="s">
        <v>33</v>
      </c>
      <c r="U38" s="85">
        <f>+$P38*U$61*(1+U$66)*(1+U$52)*(1+U$57)</f>
        <v>120.504042</v>
      </c>
      <c r="V38" s="85">
        <f>+$P38*V$61*(1+V$66)*(1+V$52)*(1+V$57)/(1+$U$69)*(1+V$69)</f>
        <v>113.80793896435998</v>
      </c>
      <c r="W38" s="114">
        <f>+$P38*(1+W$69)*(1+W$66)*(1+W$52)*(1+W$57)*W$61</f>
        <v>153.33817783049997</v>
      </c>
      <c r="X38" s="114">
        <f aca="true" t="shared" si="67" ref="X38:AA40">+$P38*(1+X$69)*(1+X$66)*(1+X$52)*(1+X$57)*X$61</f>
        <v>170.33456945263507</v>
      </c>
      <c r="Y38" s="114">
        <f t="shared" si="67"/>
        <v>174.27472109302258</v>
      </c>
      <c r="Z38" s="114">
        <f t="shared" si="67"/>
        <v>180.5486110523714</v>
      </c>
      <c r="AA38" s="114">
        <f t="shared" si="67"/>
        <v>187.04836105025677</v>
      </c>
      <c r="AB38" s="170" t="s">
        <v>33</v>
      </c>
      <c r="AC38" s="108"/>
      <c r="AD38" s="108"/>
      <c r="AE38" s="178">
        <v>65.1</v>
      </c>
      <c r="AF38" s="176">
        <v>1.313</v>
      </c>
      <c r="AG38" s="177">
        <f>+AF38*AE38</f>
        <v>85.4763</v>
      </c>
      <c r="AH38" s="90" t="s">
        <v>33</v>
      </c>
      <c r="AI38" s="213" t="s">
        <v>34</v>
      </c>
      <c r="AJ38" s="291">
        <v>69.04</v>
      </c>
      <c r="AK38" s="214"/>
      <c r="AL38" s="224" t="s">
        <v>33</v>
      </c>
      <c r="AM38" s="85">
        <f>+$P38*AM$61*(1+AM$66)*(1+AM$52)*(1+AM$57)</f>
        <v>120.504042</v>
      </c>
      <c r="AN38" s="85">
        <f>+$P38*AN$61*(1+AN$66)*(1+AN$52)*(1+AN$57)/(1+$U$69)*(1+AN$69)</f>
        <v>113.80793896435998</v>
      </c>
      <c r="AO38" s="114">
        <f aca="true" t="shared" si="68" ref="AO38:AY40">+$AJ38*(1+AO$69)*(1+AO$66)*(1+AO$52)*(1+AO$57)*AO$61</f>
        <v>171.62444754000003</v>
      </c>
      <c r="AP38" s="231">
        <f t="shared" si="68"/>
        <v>157.76736251640003</v>
      </c>
      <c r="AQ38" s="231">
        <f t="shared" si="68"/>
        <v>168.94939448434326</v>
      </c>
      <c r="AR38" s="231">
        <f t="shared" si="68"/>
        <v>173.9032047841557</v>
      </c>
      <c r="AS38" s="231">
        <f t="shared" si="68"/>
        <v>179.815913746817</v>
      </c>
      <c r="AT38" s="231">
        <f t="shared" si="68"/>
        <v>185.92965481420876</v>
      </c>
      <c r="AU38" s="231">
        <f t="shared" si="68"/>
        <v>192.25126307789188</v>
      </c>
      <c r="AV38" s="231">
        <f t="shared" si="68"/>
        <v>198.78780602254022</v>
      </c>
      <c r="AW38" s="231">
        <f t="shared" si="68"/>
        <v>205.5465914273066</v>
      </c>
      <c r="AX38" s="231">
        <f t="shared" si="68"/>
        <v>212.53517553583504</v>
      </c>
      <c r="AY38" s="231">
        <f t="shared" si="68"/>
        <v>219.76137150405344</v>
      </c>
      <c r="AZ38" s="56" t="s">
        <v>33</v>
      </c>
      <c r="BD38" s="373" t="s">
        <v>33</v>
      </c>
      <c r="BE38" s="372" t="s">
        <v>34</v>
      </c>
      <c r="BF38" s="395">
        <v>67.03807028884428</v>
      </c>
      <c r="BH38" s="402" t="s">
        <v>33</v>
      </c>
      <c r="BI38" s="403">
        <f>+$P38*BI$61*(1+BI$66)*(1+BI$52)*(1+BI$57)</f>
        <v>120.504042</v>
      </c>
      <c r="BJ38" s="403">
        <f>+$P38*BJ$61*(1+BJ$66)*(1+BJ$52)*(1+BJ$57)/(1+$U$69)*(1+BJ$69)</f>
        <v>113.80793896435998</v>
      </c>
      <c r="BK38" s="404">
        <f aca="true" t="shared" si="69" ref="BK38:BP40">+$AJ38*(1+BK$69)*(1+BK$66)*(1+BK$52)*(1+BK$57)*BK$61</f>
        <v>171.62444754000003</v>
      </c>
      <c r="BL38" s="404">
        <f t="shared" si="69"/>
        <v>166.98486664150207</v>
      </c>
      <c r="BM38" s="404">
        <f t="shared" si="69"/>
        <v>175.67906191125195</v>
      </c>
      <c r="BN38" s="404">
        <f t="shared" si="69"/>
        <v>186.2024345914599</v>
      </c>
      <c r="BO38" s="404">
        <f t="shared" si="69"/>
        <v>192.53331736756957</v>
      </c>
      <c r="BP38" s="404">
        <f t="shared" si="69"/>
        <v>199.07945015806692</v>
      </c>
      <c r="BQ38" s="383" t="s">
        <v>33</v>
      </c>
      <c r="BV38" s="398">
        <f>+AO38-X38</f>
        <v>1.2898780873649685</v>
      </c>
      <c r="BW38" s="398">
        <f>+AP38-Y38</f>
        <v>-16.50735857662255</v>
      </c>
      <c r="BX38" s="398">
        <f>+AQ38-Z38</f>
        <v>-11.59921656802814</v>
      </c>
      <c r="BY38" s="398">
        <f>+AR38-AA38</f>
        <v>-13.145156266101083</v>
      </c>
      <c r="BZ38" s="399" t="s">
        <v>33</v>
      </c>
      <c r="CA38" s="400">
        <f>+BV38/X38</f>
        <v>0.007572614833911591</v>
      </c>
      <c r="CB38" s="400">
        <f>+BW38/Y38</f>
        <v>-0.09472032703934968</v>
      </c>
      <c r="CC38" s="400">
        <f>+BX38/Z38</f>
        <v>-0.06424428579327911</v>
      </c>
      <c r="CD38" s="400">
        <f>+BY38/AA38</f>
        <v>-0.07027677864853998</v>
      </c>
      <c r="CE38" s="399" t="s">
        <v>33</v>
      </c>
      <c r="CF38" s="401">
        <f>SUM(CA38:CD38)/4</f>
        <v>-0.0554171941618143</v>
      </c>
      <c r="CG38" s="372">
        <v>-0.005515507660936727</v>
      </c>
      <c r="CS38" s="291">
        <v>69.04</v>
      </c>
      <c r="CT38" s="214"/>
      <c r="CU38" s="224" t="s">
        <v>33</v>
      </c>
      <c r="CV38" s="85">
        <f>+$P38*CV$61*(1+CV$66)*(1+CV$52)*(1+CV$57)</f>
        <v>120.504042</v>
      </c>
      <c r="CW38" s="85">
        <f>+$P38*CW$61*(1+CW$66)*(1+CW$52)*(1+CW$57)/(1+$U$69)*(1+CW$69)</f>
        <v>113.80793896435998</v>
      </c>
      <c r="CX38" s="114">
        <f>+$AJ38*(1+CX$69)*(1+CX$66)*(1+CX$52)*(1+CX$57)*CX$61</f>
        <v>171.62444754000003</v>
      </c>
      <c r="CY38" s="231">
        <f>+AP38*1.02*1.055</f>
        <v>169.77345880389805</v>
      </c>
      <c r="CZ38" s="231">
        <f>+AQ38*1.02*1.055</f>
        <v>181.80644340460177</v>
      </c>
      <c r="DA38" s="231">
        <f>+AR38*1.02*1.055</f>
        <v>187.13723866822994</v>
      </c>
      <c r="DB38" s="231">
        <f>+AS38*1.02*1.055</f>
        <v>193.49990478294976</v>
      </c>
      <c r="DC38" s="231">
        <f>+AT38*1.02*1.055</f>
        <v>200.07890154557003</v>
      </c>
      <c r="DD38" s="231">
        <f>+AU38*1.02*1.055</f>
        <v>206.88158419811944</v>
      </c>
      <c r="DE38" s="231">
        <f>+AV38*1.02*1.055</f>
        <v>213.91555806085552</v>
      </c>
      <c r="DF38" s="231">
        <f>+AW38*1.02*1.055</f>
        <v>221.1886870349246</v>
      </c>
      <c r="DG38" s="231">
        <f>+AX38*1.02*1.055</f>
        <v>228.70910239411208</v>
      </c>
      <c r="DH38" s="231">
        <f>+AY38*1.02*1.055</f>
        <v>236.48521187551188</v>
      </c>
      <c r="DI38" s="56" t="s">
        <v>33</v>
      </c>
    </row>
    <row r="39" spans="2:113" ht="16.5" thickBot="1">
      <c r="B39" s="26" t="s">
        <v>33</v>
      </c>
      <c r="C39" s="27" t="s">
        <v>34</v>
      </c>
      <c r="D39" s="38">
        <v>141.51</v>
      </c>
      <c r="E39" s="38">
        <v>147.04</v>
      </c>
      <c r="F39" s="38">
        <v>151.94</v>
      </c>
      <c r="G39" s="38">
        <v>156.61</v>
      </c>
      <c r="H39" s="38">
        <v>158.27</v>
      </c>
      <c r="I39" s="26" t="s">
        <v>33</v>
      </c>
      <c r="K39" s="55">
        <v>65.1</v>
      </c>
      <c r="L39" s="51">
        <v>1.313</v>
      </c>
      <c r="M39" s="54">
        <f>+L39*K39</f>
        <v>85.4763</v>
      </c>
      <c r="N39" s="26" t="s">
        <v>33</v>
      </c>
      <c r="O39" s="27" t="s">
        <v>34</v>
      </c>
      <c r="P39" s="53">
        <v>65.86</v>
      </c>
      <c r="T39" s="60" t="s">
        <v>33</v>
      </c>
      <c r="U39" s="85">
        <f>+$P39*U$61*(1+U$66)*(1+U$52)*(1+U$57)</f>
        <v>120.504042</v>
      </c>
      <c r="V39" s="85">
        <f>+$P39*V$61*(1+V$66)*(1+V$52)*(1+V$57)/(1+$U$69)*(1+V$69)</f>
        <v>113.80793896435998</v>
      </c>
      <c r="W39" s="114">
        <f>+$P39*(1+W$69)*(1+W$66)*(1+W$52)*(1+W$57)*W$61</f>
        <v>153.33817783049997</v>
      </c>
      <c r="X39" s="114">
        <f t="shared" si="67"/>
        <v>170.33456945263507</v>
      </c>
      <c r="Y39" s="114">
        <f t="shared" si="67"/>
        <v>174.27472109302258</v>
      </c>
      <c r="Z39" s="114">
        <f t="shared" si="67"/>
        <v>180.5486110523714</v>
      </c>
      <c r="AA39" s="114">
        <f t="shared" si="67"/>
        <v>187.04836105025677</v>
      </c>
      <c r="AB39" s="170" t="s">
        <v>33</v>
      </c>
      <c r="AC39" s="108"/>
      <c r="AD39" s="108"/>
      <c r="AE39" s="178">
        <v>65.1</v>
      </c>
      <c r="AF39" s="176">
        <v>1.313</v>
      </c>
      <c r="AG39" s="177">
        <f>+AF39*AE39</f>
        <v>85.4763</v>
      </c>
      <c r="AH39" s="90" t="s">
        <v>102</v>
      </c>
      <c r="AI39" s="213" t="s">
        <v>36</v>
      </c>
      <c r="AJ39" s="291">
        <v>97.05</v>
      </c>
      <c r="AK39" s="214"/>
      <c r="AL39" s="224" t="s">
        <v>102</v>
      </c>
      <c r="AM39" s="85">
        <f>+$P39*AM$61*(1+AM$66)*(1+AM$52)*(1+AM$57)</f>
        <v>120.504042</v>
      </c>
      <c r="AN39" s="85">
        <f>+$P39*AN$61*(1+AN$66)*(1+AN$52)*(1+AN$57)/(1+$U$69)*(1+AN$69)</f>
        <v>113.80793896435998</v>
      </c>
      <c r="AO39" s="114">
        <f t="shared" si="68"/>
        <v>241.25365923750002</v>
      </c>
      <c r="AP39" s="231">
        <f t="shared" si="68"/>
        <v>221.77466008425</v>
      </c>
      <c r="AQ39" s="231">
        <f t="shared" si="68"/>
        <v>237.49331886885153</v>
      </c>
      <c r="AR39" s="231">
        <f t="shared" si="68"/>
        <v>244.45692387459886</v>
      </c>
      <c r="AS39" s="231">
        <f t="shared" si="68"/>
        <v>252.76845928633523</v>
      </c>
      <c r="AT39" s="231">
        <f t="shared" si="68"/>
        <v>261.36258690207063</v>
      </c>
      <c r="AU39" s="231">
        <f t="shared" si="68"/>
        <v>270.24891485674107</v>
      </c>
      <c r="AV39" s="231">
        <f t="shared" si="68"/>
        <v>279.43737796187025</v>
      </c>
      <c r="AW39" s="231">
        <f t="shared" si="68"/>
        <v>288.9382488125739</v>
      </c>
      <c r="AX39" s="231">
        <f t="shared" si="68"/>
        <v>298.7621492722014</v>
      </c>
      <c r="AY39" s="231">
        <f t="shared" si="68"/>
        <v>308.9200623474562</v>
      </c>
      <c r="AZ39" s="56" t="s">
        <v>33</v>
      </c>
      <c r="BD39" s="373" t="s">
        <v>33</v>
      </c>
      <c r="BE39" s="372" t="s">
        <v>34</v>
      </c>
      <c r="BF39" s="395">
        <v>67.03807028884428</v>
      </c>
      <c r="BH39" s="402" t="s">
        <v>33</v>
      </c>
      <c r="BI39" s="403">
        <f>+$P39*BI$61*(1+BI$66)*(1+BI$52)*(1+BI$57)</f>
        <v>120.504042</v>
      </c>
      <c r="BJ39" s="403">
        <f>+$P39*BJ$61*(1+BJ$66)*(1+BJ$52)*(1+BJ$57)/(1+$U$69)*(1+BJ$69)</f>
        <v>113.80793896435998</v>
      </c>
      <c r="BK39" s="404">
        <f t="shared" si="69"/>
        <v>241.25365923750002</v>
      </c>
      <c r="BL39" s="404">
        <f t="shared" si="69"/>
        <v>234.73176864944628</v>
      </c>
      <c r="BM39" s="404">
        <f t="shared" si="69"/>
        <v>246.95325837901214</v>
      </c>
      <c r="BN39" s="404">
        <f t="shared" si="69"/>
        <v>261.74603529984336</v>
      </c>
      <c r="BO39" s="404">
        <f t="shared" si="69"/>
        <v>270.645400500038</v>
      </c>
      <c r="BP39" s="404">
        <f t="shared" si="69"/>
        <v>279.8473441170393</v>
      </c>
      <c r="BQ39" s="383" t="s">
        <v>33</v>
      </c>
      <c r="BV39" s="398">
        <f t="shared" si="27"/>
        <v>70.91908978486495</v>
      </c>
      <c r="BW39" s="398">
        <f t="shared" si="28"/>
        <v>47.499938991227424</v>
      </c>
      <c r="BX39" s="398">
        <f t="shared" si="29"/>
        <v>56.94470781648013</v>
      </c>
      <c r="BY39" s="398">
        <f t="shared" si="30"/>
        <v>57.408562824342084</v>
      </c>
      <c r="BZ39" s="399" t="s">
        <v>33</v>
      </c>
      <c r="CA39" s="400">
        <f t="shared" si="31"/>
        <v>0.41635171305954677</v>
      </c>
      <c r="CB39" s="400">
        <f t="shared" si="32"/>
        <v>0.2725578253306938</v>
      </c>
      <c r="CC39" s="400">
        <f t="shared" si="33"/>
        <v>0.31539820486330017</v>
      </c>
      <c r="CD39" s="400">
        <f t="shared" si="34"/>
        <v>0.30691828841481994</v>
      </c>
      <c r="CE39" s="399" t="s">
        <v>33</v>
      </c>
      <c r="CF39" s="401">
        <f t="shared" si="35"/>
        <v>0.3278065079170902</v>
      </c>
      <c r="CG39" s="372">
        <v>-0.005515507660936727</v>
      </c>
      <c r="CS39" s="291">
        <v>97.05</v>
      </c>
      <c r="CT39" s="214"/>
      <c r="CU39" s="224" t="s">
        <v>102</v>
      </c>
      <c r="CV39" s="85">
        <f>+$P39*CV$61*(1+CV$66)*(1+CV$52)*(1+CV$57)</f>
        <v>120.504042</v>
      </c>
      <c r="CW39" s="85">
        <f>+$P39*CW$61*(1+CW$66)*(1+CW$52)*(1+CW$57)/(1+$U$69)*(1+CW$69)</f>
        <v>113.80793896435998</v>
      </c>
      <c r="CX39" s="114">
        <f>+$AJ39*(1+CX$69)*(1+CX$66)*(1+CX$52)*(1+CX$57)*CX$61</f>
        <v>241.25365923750002</v>
      </c>
      <c r="CY39" s="231">
        <f>+AP39*1.02*1.055</f>
        <v>238.65171171666142</v>
      </c>
      <c r="CZ39" s="231">
        <f>+AQ39*1.02*1.055</f>
        <v>255.5665604347711</v>
      </c>
      <c r="DA39" s="231">
        <f>+AR39*1.02*1.055</f>
        <v>263.0600957814558</v>
      </c>
      <c r="DB39" s="231">
        <f>+AS39*1.02*1.055</f>
        <v>272.00413903802536</v>
      </c>
      <c r="DC39" s="231">
        <f>+AT39*1.02*1.055</f>
        <v>281.25227976531824</v>
      </c>
      <c r="DD39" s="231">
        <f>+AU39*1.02*1.055</f>
        <v>290.81485727733906</v>
      </c>
      <c r="DE39" s="231">
        <f>+AV39*1.02*1.055</f>
        <v>300.70256242476853</v>
      </c>
      <c r="DF39" s="231">
        <f>+AW39*1.02*1.055</f>
        <v>310.9264495472107</v>
      </c>
      <c r="DG39" s="231">
        <f>+AX39*1.02*1.055</f>
        <v>321.4979488318159</v>
      </c>
      <c r="DH39" s="231">
        <f>+AY39*1.02*1.055</f>
        <v>332.42887909209765</v>
      </c>
      <c r="DI39" s="56" t="s">
        <v>33</v>
      </c>
    </row>
    <row r="40" spans="2:113" ht="16.5" thickBot="1">
      <c r="B40" s="26" t="s">
        <v>35</v>
      </c>
      <c r="C40" s="27" t="s">
        <v>36</v>
      </c>
      <c r="D40" s="38">
        <v>203.27</v>
      </c>
      <c r="E40" s="38">
        <v>211.21</v>
      </c>
      <c r="F40" s="38">
        <v>218.25</v>
      </c>
      <c r="G40" s="38">
        <v>224.96</v>
      </c>
      <c r="H40" s="38">
        <v>227.35</v>
      </c>
      <c r="I40" s="26" t="s">
        <v>35</v>
      </c>
      <c r="K40" s="55">
        <v>95.02</v>
      </c>
      <c r="L40" s="51">
        <v>1.313</v>
      </c>
      <c r="M40" s="54">
        <f>+L40*K40</f>
        <v>124.76126</v>
      </c>
      <c r="N40" s="26" t="s">
        <v>35</v>
      </c>
      <c r="O40" s="27" t="s">
        <v>36</v>
      </c>
      <c r="P40" s="53">
        <v>95.16</v>
      </c>
      <c r="T40" s="61" t="s">
        <v>35</v>
      </c>
      <c r="U40" s="86">
        <f>+$P40*U$61*(1+U$66)*(1+U$52)*(1+U$57)</f>
        <v>174.114252</v>
      </c>
      <c r="V40" s="86">
        <f>+$P40*V$61*(1+V$66)*(1+V$52)*(1+V$57)/(1+$U$69)*(1+V$69)</f>
        <v>164.43916598616002</v>
      </c>
      <c r="W40" s="114">
        <f>+$P40*(1+W$69)*(1+W$66)*(1+W$52)*(1+W$57)*W$61</f>
        <v>221.55573948299997</v>
      </c>
      <c r="X40" s="114">
        <f t="shared" si="67"/>
        <v>246.11353824951033</v>
      </c>
      <c r="Y40" s="114">
        <f t="shared" si="67"/>
        <v>251.80659670835146</v>
      </c>
      <c r="Z40" s="114">
        <f t="shared" si="67"/>
        <v>260.8716341898521</v>
      </c>
      <c r="AA40" s="114">
        <f t="shared" si="67"/>
        <v>270.2630130206868</v>
      </c>
      <c r="AB40" s="179" t="s">
        <v>35</v>
      </c>
      <c r="AC40" s="108"/>
      <c r="AD40" s="108"/>
      <c r="AE40" s="178">
        <v>95.02</v>
      </c>
      <c r="AF40" s="176">
        <v>1.313</v>
      </c>
      <c r="AG40" s="177">
        <f>+AF40*AE40</f>
        <v>124.76126</v>
      </c>
      <c r="AH40" s="90" t="s">
        <v>35</v>
      </c>
      <c r="AI40" s="213" t="s">
        <v>36</v>
      </c>
      <c r="AJ40" s="291">
        <v>97.05</v>
      </c>
      <c r="AK40" s="214"/>
      <c r="AL40" s="278" t="s">
        <v>35</v>
      </c>
      <c r="AM40" s="86">
        <f>+$P40*AM$61*(1+AM$66)*(1+AM$52)*(1+AM$57)</f>
        <v>174.114252</v>
      </c>
      <c r="AN40" s="86">
        <f>+$P40*AN$61*(1+AN$66)*(1+AN$52)*(1+AN$57)/(1+$U$69)*(1+AN$69)</f>
        <v>164.43916598616002</v>
      </c>
      <c r="AO40" s="114">
        <f t="shared" si="68"/>
        <v>241.25365923750002</v>
      </c>
      <c r="AP40" s="231">
        <f t="shared" si="68"/>
        <v>221.77466008425</v>
      </c>
      <c r="AQ40" s="231">
        <f t="shared" si="68"/>
        <v>237.49331886885153</v>
      </c>
      <c r="AR40" s="231">
        <f t="shared" si="68"/>
        <v>244.45692387459886</v>
      </c>
      <c r="AS40" s="231">
        <f t="shared" si="68"/>
        <v>252.76845928633523</v>
      </c>
      <c r="AT40" s="231">
        <f t="shared" si="68"/>
        <v>261.36258690207063</v>
      </c>
      <c r="AU40" s="231">
        <f t="shared" si="68"/>
        <v>270.24891485674107</v>
      </c>
      <c r="AV40" s="231">
        <f t="shared" si="68"/>
        <v>279.43737796187025</v>
      </c>
      <c r="AW40" s="231">
        <f t="shared" si="68"/>
        <v>288.9382488125739</v>
      </c>
      <c r="AX40" s="231">
        <f t="shared" si="68"/>
        <v>298.7621492722014</v>
      </c>
      <c r="AY40" s="231">
        <f t="shared" si="68"/>
        <v>308.9200623474562</v>
      </c>
      <c r="AZ40" s="59" t="s">
        <v>35</v>
      </c>
      <c r="BD40" s="373" t="s">
        <v>35</v>
      </c>
      <c r="BE40" s="372" t="s">
        <v>36</v>
      </c>
      <c r="BF40" s="395">
        <v>94.5</v>
      </c>
      <c r="BH40" s="405" t="s">
        <v>35</v>
      </c>
      <c r="BI40" s="406">
        <f>+$P40*BI$61*(1+BI$66)*(1+BI$52)*(1+BI$57)</f>
        <v>174.114252</v>
      </c>
      <c r="BJ40" s="406">
        <f>+$P40*BJ$61*(1+BJ$66)*(1+BJ$52)*(1+BJ$57)/(1+$U$69)*(1+BJ$69)</f>
        <v>164.43916598616002</v>
      </c>
      <c r="BK40" s="404">
        <f t="shared" si="69"/>
        <v>241.25365923750002</v>
      </c>
      <c r="BL40" s="404">
        <f t="shared" si="69"/>
        <v>234.73176864944628</v>
      </c>
      <c r="BM40" s="404">
        <f t="shared" si="69"/>
        <v>246.95325837901214</v>
      </c>
      <c r="BN40" s="404">
        <f t="shared" si="69"/>
        <v>261.74603529984336</v>
      </c>
      <c r="BO40" s="404">
        <f t="shared" si="69"/>
        <v>270.645400500038</v>
      </c>
      <c r="BP40" s="404">
        <f t="shared" si="69"/>
        <v>279.8473441170393</v>
      </c>
      <c r="BQ40" s="407" t="s">
        <v>35</v>
      </c>
      <c r="BV40" s="398">
        <f t="shared" si="27"/>
        <v>-4.85987901201031</v>
      </c>
      <c r="BW40" s="398">
        <f t="shared" si="28"/>
        <v>-30.031936624101462</v>
      </c>
      <c r="BX40" s="398">
        <f t="shared" si="29"/>
        <v>-23.37831532100057</v>
      </c>
      <c r="BY40" s="398">
        <f t="shared" si="30"/>
        <v>-25.806089146087942</v>
      </c>
      <c r="BZ40" s="399" t="s">
        <v>35</v>
      </c>
      <c r="CA40" s="400">
        <f t="shared" si="31"/>
        <v>-0.019746491991364395</v>
      </c>
      <c r="CB40" s="400">
        <f t="shared" si="32"/>
        <v>-0.11926588507482662</v>
      </c>
      <c r="CC40" s="400">
        <f t="shared" si="33"/>
        <v>-0.08961616464589152</v>
      </c>
      <c r="CD40" s="400">
        <f t="shared" si="34"/>
        <v>-0.09548509378940677</v>
      </c>
      <c r="CE40" s="399" t="s">
        <v>35</v>
      </c>
      <c r="CF40" s="401">
        <f t="shared" si="35"/>
        <v>-0.08102840887537233</v>
      </c>
      <c r="CG40" s="372">
        <v>-0.022674452596921878</v>
      </c>
      <c r="CS40" s="291">
        <v>97.05</v>
      </c>
      <c r="CT40" s="214"/>
      <c r="CU40" s="278" t="s">
        <v>35</v>
      </c>
      <c r="CV40" s="86">
        <f>+$P40*CV$61*(1+CV$66)*(1+CV$52)*(1+CV$57)</f>
        <v>174.114252</v>
      </c>
      <c r="CW40" s="86">
        <f>+$P40*CW$61*(1+CW$66)*(1+CW$52)*(1+CW$57)/(1+$U$69)*(1+CW$69)</f>
        <v>164.43916598616002</v>
      </c>
      <c r="CX40" s="114">
        <f>+$AJ40*(1+CX$69)*(1+CX$66)*(1+CX$52)*(1+CX$57)*CX$61</f>
        <v>241.25365923750002</v>
      </c>
      <c r="CY40" s="231">
        <f>+AP40*1.02*1.055</f>
        <v>238.65171171666142</v>
      </c>
      <c r="CZ40" s="231">
        <f>+AQ40*1.02*1.055</f>
        <v>255.5665604347711</v>
      </c>
      <c r="DA40" s="231">
        <f>+AR40*1.02*1.055</f>
        <v>263.0600957814558</v>
      </c>
      <c r="DB40" s="231">
        <f>+AS40*1.02*1.055</f>
        <v>272.00413903802536</v>
      </c>
      <c r="DC40" s="231">
        <f>+AT40*1.02*1.055</f>
        <v>281.25227976531824</v>
      </c>
      <c r="DD40" s="231">
        <f>+AU40*1.02*1.055</f>
        <v>290.81485727733906</v>
      </c>
      <c r="DE40" s="231">
        <f>+AV40*1.02*1.055</f>
        <v>300.70256242476853</v>
      </c>
      <c r="DF40" s="231">
        <f>+AW40*1.02*1.055</f>
        <v>310.9264495472107</v>
      </c>
      <c r="DG40" s="231">
        <f>+AX40*1.02*1.055</f>
        <v>321.4979488318159</v>
      </c>
      <c r="DH40" s="231">
        <f>+AY40*1.02*1.055</f>
        <v>332.42887909209765</v>
      </c>
      <c r="DI40" s="59" t="s">
        <v>35</v>
      </c>
    </row>
    <row r="41" spans="2:113" s="120" customFormat="1" ht="16.5" thickBot="1">
      <c r="B41" s="121"/>
      <c r="D41" s="122"/>
      <c r="E41" s="122"/>
      <c r="F41" s="122"/>
      <c r="G41" s="122"/>
      <c r="H41" s="122"/>
      <c r="I41" s="121"/>
      <c r="K41" s="123"/>
      <c r="L41" s="123"/>
      <c r="M41" s="121"/>
      <c r="N41" s="121"/>
      <c r="P41" s="124"/>
      <c r="Q41" s="125"/>
      <c r="R41" s="125"/>
      <c r="S41" s="125"/>
      <c r="T41" s="126"/>
      <c r="U41" s="127"/>
      <c r="V41" s="127"/>
      <c r="W41" s="182"/>
      <c r="X41" s="183"/>
      <c r="Y41" s="183"/>
      <c r="Z41" s="172"/>
      <c r="AA41" s="172"/>
      <c r="AB41" s="173"/>
      <c r="AC41" s="108"/>
      <c r="AD41" s="108"/>
      <c r="AE41" s="176"/>
      <c r="AF41" s="176"/>
      <c r="AG41" s="108"/>
      <c r="AH41" s="279"/>
      <c r="AI41" s="280"/>
      <c r="AJ41" s="292"/>
      <c r="AK41" s="281"/>
      <c r="AL41" s="282"/>
      <c r="AM41" s="223"/>
      <c r="AN41" s="223"/>
      <c r="AO41" s="128"/>
      <c r="AP41" s="317"/>
      <c r="AQ41" s="317"/>
      <c r="AR41" s="320"/>
      <c r="AS41" s="320"/>
      <c r="AT41" s="320"/>
      <c r="AU41" s="320"/>
      <c r="AV41" s="320"/>
      <c r="AW41" s="320"/>
      <c r="AX41" s="320"/>
      <c r="AY41" s="320"/>
      <c r="AZ41" s="129"/>
      <c r="BA41" s="372"/>
      <c r="BB41" s="372"/>
      <c r="BC41" s="372"/>
      <c r="BD41" s="373"/>
      <c r="BE41" s="372"/>
      <c r="BF41" s="412"/>
      <c r="BG41" s="374"/>
      <c r="BH41" s="379"/>
      <c r="BI41" s="413"/>
      <c r="BJ41" s="413"/>
      <c r="BK41" s="416"/>
      <c r="BL41" s="417"/>
      <c r="BM41" s="417"/>
      <c r="BN41" s="385"/>
      <c r="BO41" s="385"/>
      <c r="BP41" s="385"/>
      <c r="BQ41" s="386"/>
      <c r="BR41" s="372"/>
      <c r="BS41" s="372"/>
      <c r="BT41" s="372"/>
      <c r="BU41" s="372"/>
      <c r="BV41" s="398"/>
      <c r="BW41" s="398"/>
      <c r="BX41" s="398"/>
      <c r="BY41" s="398"/>
      <c r="BZ41" s="399"/>
      <c r="CA41" s="400"/>
      <c r="CB41" s="400"/>
      <c r="CC41" s="400"/>
      <c r="CD41" s="400"/>
      <c r="CE41" s="399"/>
      <c r="CF41" s="401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292"/>
      <c r="CT41" s="281"/>
      <c r="CU41" s="282"/>
      <c r="CV41" s="223"/>
      <c r="CW41" s="223"/>
      <c r="CX41" s="128"/>
      <c r="CY41" s="317"/>
      <c r="CZ41" s="317"/>
      <c r="DA41" s="320"/>
      <c r="DB41" s="320"/>
      <c r="DC41" s="320"/>
      <c r="DD41" s="320"/>
      <c r="DE41" s="320"/>
      <c r="DF41" s="320"/>
      <c r="DG41" s="320"/>
      <c r="DH41" s="320"/>
      <c r="DI41" s="129"/>
    </row>
    <row r="42" spans="2:113" ht="16.5" thickBot="1">
      <c r="B42" s="26" t="s">
        <v>50</v>
      </c>
      <c r="D42" s="38">
        <v>112.88</v>
      </c>
      <c r="E42" s="38">
        <v>123.82</v>
      </c>
      <c r="F42" s="38">
        <v>131.23</v>
      </c>
      <c r="G42" s="38">
        <v>138.39</v>
      </c>
      <c r="H42" s="38">
        <v>158.63</v>
      </c>
      <c r="I42" s="26" t="s">
        <v>50</v>
      </c>
      <c r="K42" s="51"/>
      <c r="L42" s="51"/>
      <c r="N42" s="26" t="s">
        <v>50</v>
      </c>
      <c r="P42" s="69"/>
      <c r="T42" s="60" t="s">
        <v>50</v>
      </c>
      <c r="U42" s="85">
        <v>120.45</v>
      </c>
      <c r="V42" s="85">
        <v>128.69</v>
      </c>
      <c r="W42" s="115">
        <v>155.01</v>
      </c>
      <c r="X42" s="184">
        <v>168.72</v>
      </c>
      <c r="Y42" s="184">
        <v>171.93</v>
      </c>
      <c r="Z42" s="169">
        <v>178.61</v>
      </c>
      <c r="AA42" s="169">
        <v>185.58</v>
      </c>
      <c r="AB42" s="170" t="s">
        <v>50</v>
      </c>
      <c r="AC42" s="108"/>
      <c r="AD42" s="108"/>
      <c r="AE42" s="176"/>
      <c r="AF42" s="176"/>
      <c r="AH42" s="90" t="s">
        <v>50</v>
      </c>
      <c r="AI42" s="213" t="s">
        <v>192</v>
      </c>
      <c r="AJ42" s="292"/>
      <c r="AK42" s="214"/>
      <c r="AL42" s="224" t="s">
        <v>50</v>
      </c>
      <c r="AM42" s="85">
        <v>120.45</v>
      </c>
      <c r="AN42" s="85">
        <v>128.69</v>
      </c>
      <c r="AO42" s="115">
        <v>155.01</v>
      </c>
      <c r="AP42" s="323">
        <v>155.72</v>
      </c>
      <c r="AQ42" s="323">
        <v>161.76</v>
      </c>
      <c r="AR42" s="323">
        <v>173.41</v>
      </c>
      <c r="AS42" s="323">
        <f>+AR42*1.034</f>
        <v>179.30594</v>
      </c>
      <c r="AT42" s="323">
        <f>+AS42*1.034</f>
        <v>185.40234196</v>
      </c>
      <c r="AU42" s="318">
        <f>+AT42*1.034</f>
        <v>191.70602158664002</v>
      </c>
      <c r="AV42" s="318">
        <f>+AU42*1.034</f>
        <v>198.22402632058578</v>
      </c>
      <c r="AW42" s="318">
        <f>+AV42*1.034</f>
        <v>204.9636432154857</v>
      </c>
      <c r="AX42" s="318">
        <f>+AW42*1.034</f>
        <v>211.9324070848122</v>
      </c>
      <c r="AY42" s="318">
        <f>+AX42*1.034</f>
        <v>219.13810892569583</v>
      </c>
      <c r="AZ42" s="56" t="s">
        <v>50</v>
      </c>
      <c r="BD42" s="373" t="s">
        <v>50</v>
      </c>
      <c r="BF42" s="412"/>
      <c r="BH42" s="402" t="s">
        <v>50</v>
      </c>
      <c r="BI42" s="403">
        <v>120.45</v>
      </c>
      <c r="BJ42" s="403">
        <v>128.69</v>
      </c>
      <c r="BK42" s="418">
        <v>155.01</v>
      </c>
      <c r="BL42" s="419">
        <v>168.72</v>
      </c>
      <c r="BM42" s="419">
        <v>171.93</v>
      </c>
      <c r="BN42" s="382">
        <v>178.61</v>
      </c>
      <c r="BO42" s="382">
        <v>178.61</v>
      </c>
      <c r="BP42" s="382">
        <v>178.61</v>
      </c>
      <c r="BQ42" s="383" t="s">
        <v>50</v>
      </c>
      <c r="BV42" s="398">
        <f t="shared" si="27"/>
        <v>-13.710000000000008</v>
      </c>
      <c r="BW42" s="398">
        <f t="shared" si="28"/>
        <v>-16.210000000000008</v>
      </c>
      <c r="BX42" s="398">
        <f t="shared" si="29"/>
        <v>-16.850000000000023</v>
      </c>
      <c r="BY42" s="398">
        <f t="shared" si="30"/>
        <v>-12.170000000000016</v>
      </c>
      <c r="BZ42" s="399" t="s">
        <v>50</v>
      </c>
      <c r="CA42" s="400">
        <f t="shared" si="31"/>
        <v>-0.08125889046941684</v>
      </c>
      <c r="CB42" s="400">
        <f t="shared" si="32"/>
        <v>-0.09428255685453386</v>
      </c>
      <c r="CC42" s="400">
        <f t="shared" si="33"/>
        <v>-0.09433962264150955</v>
      </c>
      <c r="CD42" s="400">
        <f t="shared" si="34"/>
        <v>-0.06557818730466654</v>
      </c>
      <c r="CE42" s="399" t="s">
        <v>50</v>
      </c>
      <c r="CF42" s="401">
        <f t="shared" si="35"/>
        <v>-0.08386481431753169</v>
      </c>
      <c r="CG42" s="372">
        <v>-0.043721781924724</v>
      </c>
      <c r="CS42" s="292"/>
      <c r="CT42" s="214"/>
      <c r="CU42" s="224" t="s">
        <v>50</v>
      </c>
      <c r="CV42" s="85">
        <v>120.45</v>
      </c>
      <c r="CW42" s="85">
        <v>128.69</v>
      </c>
      <c r="CX42" s="115">
        <v>155.01</v>
      </c>
      <c r="CY42" s="323">
        <v>155.72</v>
      </c>
      <c r="CZ42" s="323">
        <v>161.76</v>
      </c>
      <c r="DA42" s="323">
        <v>173.41</v>
      </c>
      <c r="DB42" s="323">
        <f>+DA42*1.034</f>
        <v>179.30594</v>
      </c>
      <c r="DC42" s="323">
        <f>+DB42*1.034</f>
        <v>185.40234196</v>
      </c>
      <c r="DD42" s="318">
        <f>+DC42*1.034</f>
        <v>191.70602158664002</v>
      </c>
      <c r="DE42" s="318">
        <f>+DD42*1.034</f>
        <v>198.22402632058578</v>
      </c>
      <c r="DF42" s="318">
        <f>+DE42*1.034</f>
        <v>204.9636432154857</v>
      </c>
      <c r="DG42" s="318">
        <f>+DF42*1.034</f>
        <v>211.9324070848122</v>
      </c>
      <c r="DH42" s="318">
        <f>+DG42*1.034</f>
        <v>219.13810892569583</v>
      </c>
      <c r="DI42" s="56" t="s">
        <v>50</v>
      </c>
    </row>
    <row r="43" spans="4:113" ht="16.5" thickBot="1">
      <c r="D43" s="38"/>
      <c r="E43" s="38"/>
      <c r="F43" s="38"/>
      <c r="G43" s="38"/>
      <c r="H43" s="38"/>
      <c r="I43" s="26"/>
      <c r="K43" s="51"/>
      <c r="L43" s="51"/>
      <c r="P43" s="69"/>
      <c r="T43" s="64"/>
      <c r="U43" s="89"/>
      <c r="V43" s="89"/>
      <c r="W43" s="182"/>
      <c r="X43" s="183"/>
      <c r="Y43" s="183"/>
      <c r="Z43" s="172"/>
      <c r="AA43" s="172"/>
      <c r="AB43" s="173"/>
      <c r="AC43" s="108"/>
      <c r="AD43" s="108"/>
      <c r="AE43" s="176"/>
      <c r="AF43" s="176"/>
      <c r="AH43" s="90" t="s">
        <v>194</v>
      </c>
      <c r="AI43" s="213" t="s">
        <v>195</v>
      </c>
      <c r="AJ43" s="292"/>
      <c r="AK43" s="214"/>
      <c r="AL43" s="278" t="s">
        <v>196</v>
      </c>
      <c r="AM43" s="89"/>
      <c r="AN43" s="89"/>
      <c r="AO43" s="182"/>
      <c r="AP43" s="323">
        <v>82.5</v>
      </c>
      <c r="AQ43" s="323">
        <v>83.62</v>
      </c>
      <c r="AR43" s="323">
        <v>86.71</v>
      </c>
      <c r="AS43" s="323">
        <v>89.91</v>
      </c>
      <c r="AT43" s="323">
        <v>93.23</v>
      </c>
      <c r="AU43" s="323">
        <f>+AT43*1.034</f>
        <v>96.39982</v>
      </c>
      <c r="AV43" s="323">
        <f>+AU43*1.034</f>
        <v>99.67741388</v>
      </c>
      <c r="AW43" s="323">
        <f>+AV43*1.034</f>
        <v>103.06644595192</v>
      </c>
      <c r="AX43" s="323">
        <f>+AW43*1.034</f>
        <v>106.57070511428529</v>
      </c>
      <c r="AY43" s="323">
        <f>+AX43*1.034</f>
        <v>110.19410908817099</v>
      </c>
      <c r="AZ43" s="57"/>
      <c r="BF43" s="412"/>
      <c r="BH43" s="409"/>
      <c r="BI43" s="410"/>
      <c r="BJ43" s="410"/>
      <c r="BK43" s="416"/>
      <c r="BL43" s="417"/>
      <c r="BM43" s="417"/>
      <c r="BN43" s="385"/>
      <c r="BO43" s="385"/>
      <c r="BP43" s="385"/>
      <c r="BQ43" s="386"/>
      <c r="BV43" s="398"/>
      <c r="BW43" s="398"/>
      <c r="BX43" s="398"/>
      <c r="BY43" s="398"/>
      <c r="BZ43" s="399"/>
      <c r="CA43" s="400"/>
      <c r="CB43" s="400"/>
      <c r="CC43" s="400"/>
      <c r="CD43" s="400"/>
      <c r="CE43" s="399"/>
      <c r="CF43" s="401"/>
      <c r="CS43" s="292"/>
      <c r="CT43" s="214"/>
      <c r="CU43" s="278" t="s">
        <v>196</v>
      </c>
      <c r="CV43" s="89"/>
      <c r="CW43" s="89"/>
      <c r="CX43" s="182"/>
      <c r="CY43" s="323">
        <v>82.5</v>
      </c>
      <c r="CZ43" s="323">
        <v>83.62</v>
      </c>
      <c r="DA43" s="323">
        <v>86.71</v>
      </c>
      <c r="DB43" s="323">
        <v>89.91</v>
      </c>
      <c r="DC43" s="323">
        <v>93.23</v>
      </c>
      <c r="DD43" s="323">
        <f>+DC43*1.034</f>
        <v>96.39982</v>
      </c>
      <c r="DE43" s="323">
        <f>+DD43*1.034</f>
        <v>99.67741388</v>
      </c>
      <c r="DF43" s="323">
        <f>+DE43*1.034</f>
        <v>103.06644595192</v>
      </c>
      <c r="DG43" s="323">
        <f>+DF43*1.034</f>
        <v>106.57070511428529</v>
      </c>
      <c r="DH43" s="323">
        <f>+DG43*1.034</f>
        <v>110.19410908817099</v>
      </c>
      <c r="DI43" s="57"/>
    </row>
    <row r="44" spans="2:113" ht="16.5" thickBot="1">
      <c r="B44" s="26" t="s">
        <v>51</v>
      </c>
      <c r="D44" s="38">
        <v>164.57</v>
      </c>
      <c r="E44" s="38">
        <v>174.17</v>
      </c>
      <c r="F44" s="38">
        <v>182.01</v>
      </c>
      <c r="G44" s="38">
        <v>190.2</v>
      </c>
      <c r="H44" s="38">
        <v>198.76</v>
      </c>
      <c r="I44" s="26" t="s">
        <v>51</v>
      </c>
      <c r="K44" s="51"/>
      <c r="L44" s="51"/>
      <c r="N44" s="26" t="s">
        <v>51</v>
      </c>
      <c r="P44" s="69"/>
      <c r="T44" s="61" t="s">
        <v>51</v>
      </c>
      <c r="U44" s="86">
        <v>164.16</v>
      </c>
      <c r="V44" s="86">
        <v>171.66</v>
      </c>
      <c r="W44" s="116">
        <v>179.66</v>
      </c>
      <c r="X44" s="185">
        <v>184.33</v>
      </c>
      <c r="Y44" s="185">
        <v>188.94</v>
      </c>
      <c r="Z44" s="186">
        <f>+Y44*(1+Z58)</f>
        <v>192.15197999999998</v>
      </c>
      <c r="AA44" s="186">
        <f>+Z44*(1+AA58)</f>
        <v>195.41856365999996</v>
      </c>
      <c r="AB44" s="179" t="s">
        <v>51</v>
      </c>
      <c r="AC44" s="108"/>
      <c r="AD44" s="108"/>
      <c r="AE44" s="176"/>
      <c r="AF44" s="176"/>
      <c r="AH44" s="287" t="s">
        <v>51</v>
      </c>
      <c r="AI44" s="288" t="s">
        <v>193</v>
      </c>
      <c r="AJ44" s="293"/>
      <c r="AK44" s="101"/>
      <c r="AL44" s="226" t="s">
        <v>51</v>
      </c>
      <c r="AM44" s="86">
        <v>164.16</v>
      </c>
      <c r="AN44" s="86">
        <v>171.66</v>
      </c>
      <c r="AO44" s="116">
        <v>179.66</v>
      </c>
      <c r="AP44" s="319">
        <v>229.5</v>
      </c>
      <c r="AQ44" s="319">
        <v>235.63</v>
      </c>
      <c r="AR44" s="319">
        <v>244.49</v>
      </c>
      <c r="AS44" s="319">
        <f>+AR44*(1+AS58)</f>
        <v>250.60225</v>
      </c>
      <c r="AT44" s="319">
        <f>+AS44*(1+AT58)</f>
        <v>256.86730624999996</v>
      </c>
      <c r="AU44" s="319">
        <f>+AT44*(1+AU58)</f>
        <v>263.2889889062499</v>
      </c>
      <c r="AV44" s="319">
        <f>+AU44*(1+AV58)</f>
        <v>269.87121362890616</v>
      </c>
      <c r="AW44" s="319">
        <f>+AV44*(1+AW58)</f>
        <v>276.6179939696288</v>
      </c>
      <c r="AX44" s="319">
        <f>+AW44*(1+AX58)</f>
        <v>283.5334438188695</v>
      </c>
      <c r="AY44" s="319">
        <f>+AX44*(1+AY58)</f>
        <v>290.62177991434123</v>
      </c>
      <c r="AZ44" s="59" t="s">
        <v>51</v>
      </c>
      <c r="BD44" s="373" t="s">
        <v>51</v>
      </c>
      <c r="BF44" s="412"/>
      <c r="BH44" s="405" t="s">
        <v>51</v>
      </c>
      <c r="BI44" s="406">
        <v>164.16</v>
      </c>
      <c r="BJ44" s="406">
        <v>171.66</v>
      </c>
      <c r="BK44" s="420">
        <v>179.66</v>
      </c>
      <c r="BL44" s="421">
        <v>184.33</v>
      </c>
      <c r="BM44" s="421">
        <v>188.94</v>
      </c>
      <c r="BN44" s="422">
        <f>+BM44*(1+BN58)</f>
        <v>193.66349999999997</v>
      </c>
      <c r="BO44" s="422">
        <f>+BN44*(1+BO58)</f>
        <v>198.50508749999995</v>
      </c>
      <c r="BP44" s="422">
        <f>+BO44*(1+BP58)</f>
        <v>203.46771468749992</v>
      </c>
      <c r="BQ44" s="407" t="s">
        <v>51</v>
      </c>
      <c r="BV44" s="398">
        <f t="shared" si="27"/>
        <v>-4.670000000000016</v>
      </c>
      <c r="BW44" s="398">
        <f t="shared" si="28"/>
        <v>40.56</v>
      </c>
      <c r="BX44" s="398">
        <f t="shared" si="29"/>
        <v>43.478020000000015</v>
      </c>
      <c r="BY44" s="398">
        <f t="shared" si="30"/>
        <v>49.07143634000005</v>
      </c>
      <c r="BZ44" s="399" t="s">
        <v>51</v>
      </c>
      <c r="CA44" s="400">
        <f t="shared" si="31"/>
        <v>-0.02533499701622099</v>
      </c>
      <c r="CB44" s="400">
        <f t="shared" si="32"/>
        <v>0.21467132422991428</v>
      </c>
      <c r="CC44" s="400">
        <f t="shared" si="33"/>
        <v>0.2262689148454261</v>
      </c>
      <c r="CD44" s="400">
        <f t="shared" si="34"/>
        <v>0.25110939012619726</v>
      </c>
      <c r="CE44" s="399" t="s">
        <v>51</v>
      </c>
      <c r="CF44" s="401">
        <f t="shared" si="35"/>
        <v>0.16667865804632917</v>
      </c>
      <c r="CG44" s="372">
        <v>-0.020791484740309348</v>
      </c>
      <c r="CS44" s="293"/>
      <c r="CT44" s="101"/>
      <c r="CU44" s="226" t="s">
        <v>51</v>
      </c>
      <c r="CV44" s="86">
        <v>164.16</v>
      </c>
      <c r="CW44" s="86">
        <v>171.66</v>
      </c>
      <c r="CX44" s="116">
        <v>179.66</v>
      </c>
      <c r="CY44" s="319">
        <v>229.5</v>
      </c>
      <c r="CZ44" s="319">
        <v>235.63</v>
      </c>
      <c r="DA44" s="319">
        <v>244.49</v>
      </c>
      <c r="DB44" s="319">
        <f>+DA44*(1+DB58)</f>
        <v>250.60225</v>
      </c>
      <c r="DC44" s="319">
        <f>+DB44*(1+DC58)</f>
        <v>256.86730624999996</v>
      </c>
      <c r="DD44" s="319">
        <f>+DC44*(1+DD58)</f>
        <v>263.2889889062499</v>
      </c>
      <c r="DE44" s="319">
        <f>+DD44*(1+DE58)</f>
        <v>269.87121362890616</v>
      </c>
      <c r="DF44" s="319">
        <f>+DE44*(1+DF58)</f>
        <v>276.6179939696288</v>
      </c>
      <c r="DG44" s="319">
        <f>+DF44*(1+DG58)</f>
        <v>283.5334438188695</v>
      </c>
      <c r="DH44" s="319">
        <f>+DG44*(1+DH58)</f>
        <v>290.62177991434123</v>
      </c>
      <c r="DI44" s="59" t="s">
        <v>51</v>
      </c>
    </row>
    <row r="45" spans="2:113" s="120" customFormat="1" ht="16.5" thickBot="1">
      <c r="B45" s="121"/>
      <c r="D45" s="122"/>
      <c r="E45" s="122"/>
      <c r="F45" s="122"/>
      <c r="G45" s="122"/>
      <c r="H45" s="122"/>
      <c r="I45" s="121"/>
      <c r="K45" s="123"/>
      <c r="L45" s="123"/>
      <c r="M45" s="121"/>
      <c r="N45" s="121"/>
      <c r="P45" s="124"/>
      <c r="Q45" s="125"/>
      <c r="R45" s="125"/>
      <c r="S45" s="125"/>
      <c r="T45" s="126"/>
      <c r="U45" s="127"/>
      <c r="V45" s="127"/>
      <c r="W45" s="182"/>
      <c r="X45" s="183"/>
      <c r="Y45" s="183"/>
      <c r="Z45" s="172"/>
      <c r="AA45" s="172"/>
      <c r="AB45" s="173"/>
      <c r="AC45" s="108"/>
      <c r="AD45" s="108"/>
      <c r="AE45" s="176"/>
      <c r="AF45" s="176"/>
      <c r="AG45" s="108"/>
      <c r="AH45" s="121"/>
      <c r="AJ45" s="294"/>
      <c r="AK45" s="125"/>
      <c r="AL45" s="222"/>
      <c r="AM45" s="223"/>
      <c r="AN45" s="223"/>
      <c r="AO45" s="128"/>
      <c r="AP45" s="317"/>
      <c r="AQ45" s="317"/>
      <c r="AR45" s="320"/>
      <c r="AS45" s="320"/>
      <c r="AT45" s="320"/>
      <c r="AU45" s="320"/>
      <c r="AV45" s="320"/>
      <c r="AW45" s="320"/>
      <c r="AX45" s="320"/>
      <c r="AY45" s="320"/>
      <c r="AZ45" s="129"/>
      <c r="BA45" s="372"/>
      <c r="BB45" s="372"/>
      <c r="BC45" s="372"/>
      <c r="BD45" s="373"/>
      <c r="BE45" s="372"/>
      <c r="BF45" s="412"/>
      <c r="BG45" s="374"/>
      <c r="BH45" s="379"/>
      <c r="BI45" s="413"/>
      <c r="BJ45" s="413"/>
      <c r="BK45" s="416"/>
      <c r="BL45" s="417"/>
      <c r="BM45" s="417"/>
      <c r="BN45" s="385"/>
      <c r="BO45" s="385"/>
      <c r="BP45" s="385"/>
      <c r="BQ45" s="386"/>
      <c r="BR45" s="372"/>
      <c r="BS45" s="372"/>
      <c r="BT45" s="372"/>
      <c r="BU45" s="372"/>
      <c r="BV45" s="398"/>
      <c r="BW45" s="398"/>
      <c r="BX45" s="398"/>
      <c r="BY45" s="398"/>
      <c r="BZ45" s="399"/>
      <c r="CA45" s="400"/>
      <c r="CB45" s="400"/>
      <c r="CC45" s="400"/>
      <c r="CD45" s="400"/>
      <c r="CE45" s="399"/>
      <c r="CF45" s="401">
        <f t="shared" si="35"/>
        <v>0</v>
      </c>
      <c r="CG45" s="372">
        <v>0</v>
      </c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294"/>
      <c r="CT45" s="125"/>
      <c r="CU45" s="222"/>
      <c r="CV45" s="223"/>
      <c r="CW45" s="223"/>
      <c r="CX45" s="128"/>
      <c r="CY45" s="317"/>
      <c r="CZ45" s="317"/>
      <c r="DA45" s="320"/>
      <c r="DB45" s="320"/>
      <c r="DC45" s="320"/>
      <c r="DD45" s="320"/>
      <c r="DE45" s="320"/>
      <c r="DF45" s="320"/>
      <c r="DG45" s="320"/>
      <c r="DH45" s="320"/>
      <c r="DI45" s="129"/>
    </row>
    <row r="46" spans="4:113" ht="16.5" thickBot="1">
      <c r="D46" s="38"/>
      <c r="E46" s="38"/>
      <c r="F46" s="38"/>
      <c r="G46" s="38"/>
      <c r="H46" s="38"/>
      <c r="I46" s="26"/>
      <c r="K46" s="51">
        <v>32.75</v>
      </c>
      <c r="L46" s="51">
        <v>1.313</v>
      </c>
      <c r="M46" s="54">
        <f>+L46*K46</f>
        <v>43.00075</v>
      </c>
      <c r="N46" s="26" t="s">
        <v>37</v>
      </c>
      <c r="O46" s="27" t="s">
        <v>38</v>
      </c>
      <c r="P46" s="53">
        <v>32.03</v>
      </c>
      <c r="S46" s="39"/>
      <c r="T46" s="62" t="s">
        <v>37</v>
      </c>
      <c r="U46" s="87">
        <f>+$P46*U$61*(1+U$67)*(1+U$52)*(1+U$57)</f>
        <v>67.368699</v>
      </c>
      <c r="V46" s="87">
        <f>+$P46*V$61*(1+V$67)*(1+V$52)*(1+V$57)/(1+$U$69)*(1+V$69)</f>
        <v>78.471754365</v>
      </c>
      <c r="W46" s="114">
        <f>+$P46*(1+W$69)*(1+W$67)*(1+W$52)*(1+W$57)*W$61</f>
        <v>105.03333652500001</v>
      </c>
      <c r="X46" s="114">
        <f>+$P46*(1+X$69)*(1+X$67)*(1+X$52)*(1+X$57)*X$61</f>
        <v>116.67549731115301</v>
      </c>
      <c r="Y46" s="114">
        <f>+$P46*(1+Y$69)*(1+Y$67)*(1+Y$52)*(1+Y$57)*Y$61</f>
        <v>119.37441599572104</v>
      </c>
      <c r="Z46" s="114">
        <f>+$P46*(1+Z$69)*(1+Z$67)*(1+Z$52)*(1+Z$57)*Z$61</f>
        <v>123.67189497156699</v>
      </c>
      <c r="AA46" s="114">
        <f>+$P46*(1+AA$69)*(1+AA$67)*(1+AA$52)*(1+AA$57)*AA$61</f>
        <v>128.12408319054342</v>
      </c>
      <c r="AB46" s="174" t="s">
        <v>37</v>
      </c>
      <c r="AC46" s="108"/>
      <c r="AD46" s="108"/>
      <c r="AE46" s="176">
        <v>32.75</v>
      </c>
      <c r="AF46" s="176">
        <v>1.313</v>
      </c>
      <c r="AG46" s="177">
        <f>+AF46*AE46</f>
        <v>43.00075</v>
      </c>
      <c r="AH46" s="26" t="s">
        <v>37</v>
      </c>
      <c r="AI46" s="27" t="s">
        <v>38</v>
      </c>
      <c r="AJ46" s="295">
        <v>33.57495709145401</v>
      </c>
      <c r="AK46" s="39"/>
      <c r="AL46" s="62" t="s">
        <v>37</v>
      </c>
      <c r="AM46" s="87">
        <f>+$P46*AM$61*(1+AM$67)*(1+AM$52)*(1+AM$57)</f>
        <v>67.368699</v>
      </c>
      <c r="AN46" s="87">
        <f>+$P46*AN$61*(1+AN$67)*(1+AN$52)*(1+AN$57)/(1+$U$69)*(1+AN$69)</f>
        <v>78.471754365</v>
      </c>
      <c r="AO46" s="114">
        <f aca="true" t="shared" si="70" ref="AO46:AY46">+$AJ46*(1+AO$69)*(1+AO$67)*(1+AO$52)*(1+AO$57)*AO$61</f>
        <v>117.5534791425261</v>
      </c>
      <c r="AP46" s="231">
        <f t="shared" si="70"/>
        <v>109.86315956257243</v>
      </c>
      <c r="AQ46" s="231">
        <f t="shared" si="70"/>
        <v>115.72121224762459</v>
      </c>
      <c r="AR46" s="231">
        <f t="shared" si="70"/>
        <v>119.11430480583549</v>
      </c>
      <c r="AS46" s="231">
        <f t="shared" si="70"/>
        <v>123.1641911692339</v>
      </c>
      <c r="AT46" s="231">
        <f t="shared" si="70"/>
        <v>127.35177366898785</v>
      </c>
      <c r="AU46" s="231">
        <f t="shared" si="70"/>
        <v>131.68173397373346</v>
      </c>
      <c r="AV46" s="231">
        <f t="shared" si="70"/>
        <v>136.1589129288404</v>
      </c>
      <c r="AW46" s="231">
        <f t="shared" si="70"/>
        <v>140.788315968421</v>
      </c>
      <c r="AX46" s="231">
        <f t="shared" si="70"/>
        <v>145.5751187113473</v>
      </c>
      <c r="AY46" s="231">
        <f t="shared" si="70"/>
        <v>150.52467274753312</v>
      </c>
      <c r="AZ46" s="63" t="s">
        <v>37</v>
      </c>
      <c r="BD46" s="373" t="s">
        <v>37</v>
      </c>
      <c r="BE46" s="372" t="s">
        <v>38</v>
      </c>
      <c r="BF46" s="395">
        <v>33.57495709145401</v>
      </c>
      <c r="BG46" s="423"/>
      <c r="BH46" s="387" t="s">
        <v>37</v>
      </c>
      <c r="BI46" s="408">
        <f>+$P46*BI$61*(1+BI$67)*(1+BI$52)*(1+BI$57)</f>
        <v>67.368699</v>
      </c>
      <c r="BJ46" s="408">
        <f>+$P46*BJ$61*(1+BJ$67)*(1+BJ$52)*(1+BJ$57)/(1+$U$69)*(1+BJ$69)</f>
        <v>78.471754365</v>
      </c>
      <c r="BK46" s="404">
        <f aca="true" t="shared" si="71" ref="BK46:BP46">+$AJ46*(1+BK$69)*(1+BK$67)*(1+BK$52)*(1+BK$57)*BK$61</f>
        <v>117.5534791425261</v>
      </c>
      <c r="BL46" s="404">
        <f t="shared" si="71"/>
        <v>116.28187703564602</v>
      </c>
      <c r="BM46" s="404">
        <f t="shared" si="71"/>
        <v>120.33067104469295</v>
      </c>
      <c r="BN46" s="404">
        <f t="shared" si="71"/>
        <v>127.53861308677027</v>
      </c>
      <c r="BO46" s="404">
        <f t="shared" si="71"/>
        <v>131.87492593172047</v>
      </c>
      <c r="BP46" s="404">
        <f t="shared" si="71"/>
        <v>136.35867341339895</v>
      </c>
      <c r="BQ46" s="390" t="s">
        <v>37</v>
      </c>
      <c r="BV46" s="398">
        <f t="shared" si="27"/>
        <v>0.8779818313730914</v>
      </c>
      <c r="BW46" s="398">
        <f t="shared" si="28"/>
        <v>-9.511256433148603</v>
      </c>
      <c r="BX46" s="398">
        <f t="shared" si="29"/>
        <v>-7.950682723942393</v>
      </c>
      <c r="BY46" s="398">
        <f t="shared" si="30"/>
        <v>-9.009778384707928</v>
      </c>
      <c r="BZ46" s="424" t="s">
        <v>37</v>
      </c>
      <c r="CA46" s="400">
        <f t="shared" si="31"/>
        <v>0.00752498897889133</v>
      </c>
      <c r="CB46" s="400">
        <f t="shared" si="32"/>
        <v>-0.07967583634913475</v>
      </c>
      <c r="CC46" s="400">
        <f t="shared" si="33"/>
        <v>-0.0642885170132657</v>
      </c>
      <c r="CD46" s="400">
        <f t="shared" si="34"/>
        <v>-0.07032072472517736</v>
      </c>
      <c r="CE46" s="424" t="s">
        <v>37</v>
      </c>
      <c r="CF46" s="401">
        <f t="shared" si="35"/>
        <v>-0.05169002227717162</v>
      </c>
      <c r="CG46" s="372">
        <v>-0.0034484685213044806</v>
      </c>
      <c r="CS46" s="295">
        <v>33.57495709145401</v>
      </c>
      <c r="CT46" s="39"/>
      <c r="CU46" s="62" t="s">
        <v>37</v>
      </c>
      <c r="CV46" s="87">
        <f>+$P46*CV$61*(1+CV$67)*(1+CV$52)*(1+CV$57)</f>
        <v>67.368699</v>
      </c>
      <c r="CW46" s="87">
        <f>+$P46*CW$61*(1+CW$67)*(1+CW$52)*(1+CW$57)/(1+$U$69)*(1+CW$69)</f>
        <v>78.471754365</v>
      </c>
      <c r="CX46" s="114">
        <f>+$AJ46*(1+CX$69)*(1+CX$67)*(1+CX$52)*(1+CX$57)*CX$61</f>
        <v>117.5534791425261</v>
      </c>
      <c r="CY46" s="231">
        <f>+AP46*1.02*1.055</f>
        <v>118.2237460052842</v>
      </c>
      <c r="CZ46" s="231">
        <f>+AQ46*1.02*1.055</f>
        <v>124.52759649966882</v>
      </c>
      <c r="DA46" s="231">
        <f>+AR46*1.02*1.055</f>
        <v>128.17890340155958</v>
      </c>
      <c r="DB46" s="231">
        <f>+AS46*1.02*1.055</f>
        <v>132.5369861172126</v>
      </c>
      <c r="DC46" s="231">
        <f>+AT46*1.02*1.055</f>
        <v>137.04324364519783</v>
      </c>
      <c r="DD46" s="231">
        <f>+AU46*1.02*1.055</f>
        <v>141.70271392913457</v>
      </c>
      <c r="DE46" s="231">
        <f>+AV46*1.02*1.055</f>
        <v>146.52060620272516</v>
      </c>
      <c r="DF46" s="231">
        <f>+AW46*1.02*1.055</f>
        <v>151.50230681361782</v>
      </c>
      <c r="DG46" s="231">
        <f>+AX46*1.02*1.055</f>
        <v>156.65338524528084</v>
      </c>
      <c r="DH46" s="231">
        <f>+AY46*1.02*1.055</f>
        <v>161.9796003436204</v>
      </c>
      <c r="DI46" s="63" t="s">
        <v>37</v>
      </c>
    </row>
    <row r="47" spans="2:113" ht="13.5" thickBot="1">
      <c r="B47" s="26" t="s">
        <v>37</v>
      </c>
      <c r="C47" s="27" t="s">
        <v>38</v>
      </c>
      <c r="D47" s="38"/>
      <c r="E47" s="38"/>
      <c r="F47" s="38"/>
      <c r="G47" s="38"/>
      <c r="H47" s="38"/>
      <c r="I47" s="26" t="s">
        <v>37</v>
      </c>
      <c r="T47" s="39"/>
      <c r="U47" s="88"/>
      <c r="V47" s="88"/>
      <c r="W47" s="187"/>
      <c r="X47" s="187"/>
      <c r="Y47" s="187"/>
      <c r="Z47" s="108"/>
      <c r="AA47" s="108"/>
      <c r="AB47" s="108"/>
      <c r="AC47" s="108"/>
      <c r="AD47" s="108"/>
      <c r="AL47" s="39"/>
      <c r="AM47" s="88"/>
      <c r="AN47" s="88"/>
      <c r="AO47" s="48"/>
      <c r="AP47" s="48"/>
      <c r="AQ47" s="48"/>
      <c r="AR47" s="26"/>
      <c r="AS47" s="26"/>
      <c r="AT47" s="26"/>
      <c r="AU47" s="26"/>
      <c r="AV47" s="26"/>
      <c r="AW47" s="26"/>
      <c r="AX47" s="26"/>
      <c r="AY47" s="26"/>
      <c r="AZ47" s="26"/>
      <c r="BH47" s="423"/>
      <c r="BI47" s="413"/>
      <c r="BJ47" s="413"/>
      <c r="BK47" s="425"/>
      <c r="BL47" s="425"/>
      <c r="BM47" s="425"/>
      <c r="BN47" s="373"/>
      <c r="BO47" s="373"/>
      <c r="BP47" s="373"/>
      <c r="BQ47" s="373"/>
      <c r="BZ47" s="394"/>
      <c r="CU47" s="39"/>
      <c r="CV47" s="88"/>
      <c r="CW47" s="88"/>
      <c r="CX47" s="48"/>
      <c r="CY47" s="48"/>
      <c r="CZ47" s="48"/>
      <c r="DA47" s="26"/>
      <c r="DB47" s="26"/>
      <c r="DC47" s="26"/>
      <c r="DD47" s="26"/>
      <c r="DE47" s="26"/>
      <c r="DF47" s="26"/>
      <c r="DG47" s="26"/>
      <c r="DH47" s="26"/>
      <c r="DI47" s="26"/>
    </row>
    <row r="48" spans="4:113" ht="12.75">
      <c r="D48" s="38"/>
      <c r="E48" s="38"/>
      <c r="F48" s="38"/>
      <c r="G48" s="38"/>
      <c r="H48" s="38"/>
      <c r="I48" s="26"/>
      <c r="Q48" s="97"/>
      <c r="R48" s="98"/>
      <c r="S48" s="98"/>
      <c r="T48" s="99" t="s">
        <v>76</v>
      </c>
      <c r="U48" s="85"/>
      <c r="V48" s="85"/>
      <c r="W48" s="188">
        <f>(1+(W53*W57)+W53)*W73</f>
        <v>1.28125</v>
      </c>
      <c r="X48" s="188">
        <f>(1+(X53*X57)+X53)*X73</f>
        <v>1.4540000000000002</v>
      </c>
      <c r="Y48" s="188">
        <f>(1+(Y53*Y57)+Y53)*Y73</f>
        <v>1.339</v>
      </c>
      <c r="Z48" s="188">
        <f>(1+(Z53*Z57)+Z53)*Z73</f>
        <v>1.339</v>
      </c>
      <c r="AA48" s="189">
        <f>(1+(AA53*AA57)+AA53)*AA73</f>
        <v>1.339</v>
      </c>
      <c r="AB48" s="108"/>
      <c r="AC48" s="108"/>
      <c r="AD48" s="108"/>
      <c r="AK48" s="98"/>
      <c r="AL48" s="99" t="s">
        <v>76</v>
      </c>
      <c r="AM48" s="85"/>
      <c r="AN48" s="85"/>
      <c r="AO48" s="104">
        <f aca="true" t="shared" si="72" ref="AO48:AT48">(1+(AO53*AO57)+AO53)*AO73</f>
        <v>1.37125</v>
      </c>
      <c r="AP48" s="104">
        <f t="shared" si="72"/>
        <v>1.27625</v>
      </c>
      <c r="AQ48" s="104">
        <f t="shared" si="72"/>
        <v>1.27625</v>
      </c>
      <c r="AR48" s="104">
        <f t="shared" si="72"/>
        <v>1.33</v>
      </c>
      <c r="AS48" s="104">
        <f t="shared" si="72"/>
        <v>1.33</v>
      </c>
      <c r="AT48" s="104">
        <f t="shared" si="72"/>
        <v>1.33</v>
      </c>
      <c r="AU48" s="104">
        <f>(1+(AU53*AU57)+AU53)*AU73</f>
        <v>1.33</v>
      </c>
      <c r="AV48" s="104">
        <f>(1+(AV53*AV57)+AV53)*AV73</f>
        <v>1.33</v>
      </c>
      <c r="AW48" s="104">
        <f>(1+(AW53*AW57)+AW53)*AW73</f>
        <v>1.33</v>
      </c>
      <c r="AX48" s="104">
        <f>(1+(AX53*AX57)+AX53)*AX73</f>
        <v>1.33</v>
      </c>
      <c r="AY48" s="104">
        <f>(1+(AY53*AY57)+AY53)*AY73</f>
        <v>1.33</v>
      </c>
      <c r="AZ48" s="26"/>
      <c r="BG48" s="426"/>
      <c r="BH48" s="427" t="s">
        <v>76</v>
      </c>
      <c r="BI48" s="403"/>
      <c r="BJ48" s="403"/>
      <c r="BK48" s="428">
        <f aca="true" t="shared" si="73" ref="BK48:BP48">(1+(BK53*BK57)+BK53)*BK73</f>
        <v>1.37125</v>
      </c>
      <c r="BL48" s="428">
        <f t="shared" si="73"/>
        <v>1.27625</v>
      </c>
      <c r="BM48" s="428">
        <f t="shared" si="73"/>
        <v>1.3375000000000001</v>
      </c>
      <c r="BN48" s="428">
        <f t="shared" si="73"/>
        <v>1.3375000000000001</v>
      </c>
      <c r="BO48" s="428">
        <f t="shared" si="73"/>
        <v>1.3375000000000001</v>
      </c>
      <c r="BP48" s="428">
        <f t="shared" si="73"/>
        <v>1.3375000000000001</v>
      </c>
      <c r="BQ48" s="373"/>
      <c r="CT48" s="98"/>
      <c r="CU48" s="99" t="s">
        <v>76</v>
      </c>
      <c r="CV48" s="85"/>
      <c r="CW48" s="85"/>
      <c r="CX48" s="104">
        <f aca="true" t="shared" si="74" ref="CX48:DC48">(1+(CX53*CX57)+CX53)*CX73</f>
        <v>1.37125</v>
      </c>
      <c r="CY48" s="104">
        <f t="shared" si="74"/>
        <v>1.27625</v>
      </c>
      <c r="CZ48" s="104">
        <f t="shared" si="74"/>
        <v>1.27625</v>
      </c>
      <c r="DA48" s="104">
        <f t="shared" si="74"/>
        <v>1.33</v>
      </c>
      <c r="DB48" s="104">
        <f t="shared" si="74"/>
        <v>1.33</v>
      </c>
      <c r="DC48" s="104">
        <f t="shared" si="74"/>
        <v>1.33</v>
      </c>
      <c r="DD48" s="104">
        <f>(1+(DD53*DD57)+DD53)*DD73</f>
        <v>1.33</v>
      </c>
      <c r="DE48" s="104">
        <f>(1+(DE53*DE57)+DE53)*DE73</f>
        <v>1.33</v>
      </c>
      <c r="DF48" s="104">
        <f>(1+(DF53*DF57)+DF53)*DF73</f>
        <v>1.33</v>
      </c>
      <c r="DG48" s="104">
        <f>(1+(DG53*DG57)+DG53)*DG73</f>
        <v>1.33</v>
      </c>
      <c r="DH48" s="104">
        <f>(1+(DH53*DH57)+DH53)*DH73</f>
        <v>1.33</v>
      </c>
      <c r="DI48" s="26"/>
    </row>
    <row r="49" spans="17:112" ht="13.5" thickBot="1">
      <c r="Q49" s="100"/>
      <c r="R49" s="101"/>
      <c r="S49" s="101"/>
      <c r="T49" s="102" t="s">
        <v>67</v>
      </c>
      <c r="U49" s="103">
        <f aca="true" t="shared" si="75" ref="U49:Z49">(1+(U53*U57)+U53)*U59</f>
        <v>1.2081250000000001</v>
      </c>
      <c r="V49" s="103">
        <f t="shared" si="75"/>
        <v>1.218595</v>
      </c>
      <c r="W49" s="190">
        <f t="shared" si="75"/>
        <v>1.28125</v>
      </c>
      <c r="X49" s="190">
        <f t="shared" si="75"/>
        <v>1.478718</v>
      </c>
      <c r="Y49" s="190">
        <f t="shared" si="75"/>
        <v>1.3849129709999997</v>
      </c>
      <c r="Z49" s="190">
        <f t="shared" si="75"/>
        <v>1.4084564915069995</v>
      </c>
      <c r="AA49" s="191">
        <f>(1+(AA53*AA57)+AA53)*AA59</f>
        <v>1.4324002518626182</v>
      </c>
      <c r="AK49" s="101"/>
      <c r="AL49" s="102" t="s">
        <v>67</v>
      </c>
      <c r="AM49" s="103">
        <f aca="true" t="shared" si="76" ref="AM49:AR49">(1+(AM53*AM57)+AM53)*AM59</f>
        <v>1.2081250000000001</v>
      </c>
      <c r="AN49" s="103">
        <f t="shared" si="76"/>
        <v>1.218595</v>
      </c>
      <c r="AO49" s="105">
        <f t="shared" si="76"/>
        <v>1.37125</v>
      </c>
      <c r="AP49" s="105">
        <f>(1+(AP53*AP57)+AP53)*AP59</f>
        <v>1.27625</v>
      </c>
      <c r="AQ49" s="105">
        <f t="shared" si="76"/>
        <v>1.30815625</v>
      </c>
      <c r="AR49" s="105">
        <f t="shared" si="76"/>
        <v>1.39733125</v>
      </c>
      <c r="AS49" s="105">
        <f>(1+(AS53*AS57)+AS53)*AS59</f>
        <v>1.43226453125</v>
      </c>
      <c r="AT49" s="105">
        <f>(1+(AT53*AT57)+AT53)*AT59</f>
        <v>1.4680711445312498</v>
      </c>
      <c r="AU49" s="105">
        <f>(1+(AU53*AU57)+AU53)*AU59</f>
        <v>1.5047729231445308</v>
      </c>
      <c r="AV49" s="105">
        <f>(1+(AV53*AV57)+AV53)*AV59</f>
        <v>1.542392246223144</v>
      </c>
      <c r="AW49" s="105">
        <f>(1+(AW53*AW57)+AW53)*AW59</f>
        <v>1.5809520523787224</v>
      </c>
      <c r="AX49" s="105">
        <f>(1+(AX53*AX57)+AX53)*AX59</f>
        <v>1.6204758536881902</v>
      </c>
      <c r="AY49" s="105">
        <f>(1+(AY53*AY57)+AY53)*AY59</f>
        <v>1.660987750030395</v>
      </c>
      <c r="BG49" s="429"/>
      <c r="BH49" s="430" t="s">
        <v>67</v>
      </c>
      <c r="BI49" s="431">
        <f aca="true" t="shared" si="77" ref="BI49:BP49">(1+(BI53*BI57)+BI53)*BI59</f>
        <v>1.2081250000000001</v>
      </c>
      <c r="BJ49" s="431">
        <f t="shared" si="77"/>
        <v>1.218595</v>
      </c>
      <c r="BK49" s="432">
        <f t="shared" si="77"/>
        <v>1.37125</v>
      </c>
      <c r="BL49" s="432">
        <f t="shared" si="77"/>
        <v>1.30815625</v>
      </c>
      <c r="BM49" s="432">
        <f t="shared" si="77"/>
        <v>1.4052109375</v>
      </c>
      <c r="BN49" s="432">
        <f t="shared" si="77"/>
        <v>1.4403412109375</v>
      </c>
      <c r="BO49" s="432">
        <f t="shared" si="77"/>
        <v>1.4763497412109374</v>
      </c>
      <c r="BP49" s="432">
        <f t="shared" si="77"/>
        <v>1.5132584847412107</v>
      </c>
      <c r="CT49" s="101"/>
      <c r="CU49" s="102" t="s">
        <v>67</v>
      </c>
      <c r="CV49" s="103">
        <f aca="true" t="shared" si="78" ref="CV49:DA49">(1+(CV53*CV57)+CV53)*CV59</f>
        <v>1.2081250000000001</v>
      </c>
      <c r="CW49" s="103">
        <f t="shared" si="78"/>
        <v>1.218595</v>
      </c>
      <c r="CX49" s="105">
        <f t="shared" si="78"/>
        <v>1.37125</v>
      </c>
      <c r="CY49" s="105">
        <f>(1+(CY53*CY57)+CY53)*CY59</f>
        <v>1.27625</v>
      </c>
      <c r="CZ49" s="105">
        <f>(1+(CZ53*CZ57)+CZ53)*CZ59</f>
        <v>1.30815625</v>
      </c>
      <c r="DA49" s="105">
        <f>(1+(DA53*DA57)+DA53)*DA59</f>
        <v>1.39733125</v>
      </c>
      <c r="DB49" s="105">
        <f>(1+(DB53*DB57)+DB53)*DB59</f>
        <v>1.43226453125</v>
      </c>
      <c r="DC49" s="105">
        <f>(1+(DC53*DC57)+DC53)*DC59</f>
        <v>1.4680711445312498</v>
      </c>
      <c r="DD49" s="105">
        <f>(1+(DD53*DD57)+DD53)*DD59</f>
        <v>1.5047729231445308</v>
      </c>
      <c r="DE49" s="105">
        <f>(1+(DE53*DE57)+DE53)*DE59</f>
        <v>1.542392246223144</v>
      </c>
      <c r="DF49" s="105">
        <f>(1+(DF53*DF57)+DF53)*DF59</f>
        <v>1.5809520523787224</v>
      </c>
      <c r="DG49" s="105">
        <f>(1+(DG53*DG57)+DG53)*DG59</f>
        <v>1.6204758536881902</v>
      </c>
      <c r="DH49" s="105">
        <f>(1+(DH53*DH57)+DH53)*DH59</f>
        <v>1.660987750030395</v>
      </c>
    </row>
    <row r="50" spans="2:112" ht="15.75">
      <c r="B50" s="1" t="s">
        <v>62</v>
      </c>
      <c r="C50" s="2"/>
      <c r="D50" s="3"/>
      <c r="E50" s="3"/>
      <c r="F50" s="3"/>
      <c r="G50" s="2"/>
      <c r="H50" s="2"/>
      <c r="I50" s="4"/>
      <c r="R50" s="95" t="s">
        <v>74</v>
      </c>
      <c r="S50" s="40"/>
      <c r="T50" s="41"/>
      <c r="U50" s="96"/>
      <c r="V50" s="96"/>
      <c r="W50" s="192" t="s">
        <v>69</v>
      </c>
      <c r="X50" s="192" t="s">
        <v>70</v>
      </c>
      <c r="Y50" s="192" t="s">
        <v>70</v>
      </c>
      <c r="Z50" s="192" t="s">
        <v>70</v>
      </c>
      <c r="AA50" s="192" t="s">
        <v>70</v>
      </c>
      <c r="AK50" s="40"/>
      <c r="AL50" s="41"/>
      <c r="AM50" s="96"/>
      <c r="AN50" s="96"/>
      <c r="AO50" s="40" t="s">
        <v>69</v>
      </c>
      <c r="AP50" s="40" t="s">
        <v>70</v>
      </c>
      <c r="AQ50" s="40" t="s">
        <v>70</v>
      </c>
      <c r="AR50" s="40" t="s">
        <v>70</v>
      </c>
      <c r="AS50" s="91"/>
      <c r="AT50" s="91"/>
      <c r="AU50" s="91"/>
      <c r="AV50" s="91"/>
      <c r="AW50" s="91"/>
      <c r="AX50" s="91"/>
      <c r="AY50" s="91"/>
      <c r="BG50" s="433"/>
      <c r="BH50" s="434"/>
      <c r="BI50" s="435"/>
      <c r="BJ50" s="435"/>
      <c r="BK50" s="433" t="s">
        <v>69</v>
      </c>
      <c r="BL50" s="433" t="s">
        <v>70</v>
      </c>
      <c r="BM50" s="433" t="s">
        <v>70</v>
      </c>
      <c r="BN50" s="433" t="s">
        <v>70</v>
      </c>
      <c r="BO50" s="433" t="s">
        <v>70</v>
      </c>
      <c r="BP50" s="433" t="s">
        <v>70</v>
      </c>
      <c r="CT50" s="40"/>
      <c r="CU50" s="41"/>
      <c r="CV50" s="96"/>
      <c r="CW50" s="96"/>
      <c r="CX50" s="40" t="s">
        <v>69</v>
      </c>
      <c r="CY50" s="40" t="s">
        <v>70</v>
      </c>
      <c r="CZ50" s="40" t="s">
        <v>70</v>
      </c>
      <c r="DA50" s="40" t="s">
        <v>70</v>
      </c>
      <c r="DB50" s="91"/>
      <c r="DC50" s="91"/>
      <c r="DD50" s="91"/>
      <c r="DE50" s="91"/>
      <c r="DF50" s="91"/>
      <c r="DG50" s="91"/>
      <c r="DH50" s="91"/>
    </row>
    <row r="51" spans="2:113" ht="49.5" thickBot="1">
      <c r="B51" s="5" t="s">
        <v>52</v>
      </c>
      <c r="C51" s="6"/>
      <c r="D51" s="7" t="s">
        <v>53</v>
      </c>
      <c r="E51" s="7" t="s">
        <v>41</v>
      </c>
      <c r="F51" s="7" t="s">
        <v>42</v>
      </c>
      <c r="G51" s="7" t="s">
        <v>45</v>
      </c>
      <c r="H51" s="7" t="s">
        <v>43</v>
      </c>
      <c r="I51" s="8" t="s">
        <v>44</v>
      </c>
      <c r="R51" s="5" t="s">
        <v>52</v>
      </c>
      <c r="S51" s="40"/>
      <c r="T51" s="41"/>
      <c r="U51" s="72" t="s">
        <v>41</v>
      </c>
      <c r="V51" s="72" t="s">
        <v>42</v>
      </c>
      <c r="W51" s="193" t="s">
        <v>45</v>
      </c>
      <c r="X51" s="193" t="s">
        <v>43</v>
      </c>
      <c r="Y51" s="194" t="s">
        <v>44</v>
      </c>
      <c r="Z51" s="194" t="s">
        <v>68</v>
      </c>
      <c r="AA51" s="194" t="s">
        <v>73</v>
      </c>
      <c r="AB51" s="194"/>
      <c r="AC51" s="195"/>
      <c r="AD51" s="195"/>
      <c r="AK51" s="40"/>
      <c r="AL51" s="41"/>
      <c r="AM51" s="72" t="s">
        <v>41</v>
      </c>
      <c r="AN51" s="72" t="s">
        <v>42</v>
      </c>
      <c r="AO51" s="35" t="s">
        <v>43</v>
      </c>
      <c r="AP51" s="35" t="s">
        <v>44</v>
      </c>
      <c r="AQ51" s="35" t="s">
        <v>68</v>
      </c>
      <c r="AR51" s="35" t="s">
        <v>73</v>
      </c>
      <c r="AS51" s="35" t="s">
        <v>95</v>
      </c>
      <c r="AT51" s="35" t="s">
        <v>96</v>
      </c>
      <c r="AU51" s="35" t="s">
        <v>189</v>
      </c>
      <c r="AV51" s="35" t="s">
        <v>189</v>
      </c>
      <c r="AW51" s="35" t="s">
        <v>189</v>
      </c>
      <c r="AX51" s="35" t="s">
        <v>189</v>
      </c>
      <c r="AY51" s="35" t="s">
        <v>189</v>
      </c>
      <c r="AZ51" s="50"/>
      <c r="BG51" s="433"/>
      <c r="BH51" s="434"/>
      <c r="BI51" s="436" t="s">
        <v>41</v>
      </c>
      <c r="BJ51" s="436" t="s">
        <v>42</v>
      </c>
      <c r="BK51" s="377" t="s">
        <v>43</v>
      </c>
      <c r="BL51" s="377" t="s">
        <v>44</v>
      </c>
      <c r="BM51" s="377" t="s">
        <v>68</v>
      </c>
      <c r="BN51" s="377" t="s">
        <v>73</v>
      </c>
      <c r="BO51" s="377" t="s">
        <v>95</v>
      </c>
      <c r="BP51" s="377" t="s">
        <v>96</v>
      </c>
      <c r="BQ51" s="437"/>
      <c r="CT51" s="40"/>
      <c r="CU51" s="41"/>
      <c r="CV51" s="72" t="s">
        <v>41</v>
      </c>
      <c r="CW51" s="72" t="s">
        <v>42</v>
      </c>
      <c r="CX51" s="35" t="s">
        <v>43</v>
      </c>
      <c r="CY51" s="35" t="s">
        <v>44</v>
      </c>
      <c r="CZ51" s="35" t="s">
        <v>68</v>
      </c>
      <c r="DA51" s="35" t="s">
        <v>73</v>
      </c>
      <c r="DB51" s="35" t="s">
        <v>95</v>
      </c>
      <c r="DC51" s="35" t="s">
        <v>96</v>
      </c>
      <c r="DD51" s="35" t="s">
        <v>189</v>
      </c>
      <c r="DE51" s="35" t="s">
        <v>189</v>
      </c>
      <c r="DF51" s="35" t="s">
        <v>189</v>
      </c>
      <c r="DG51" s="35" t="s">
        <v>189</v>
      </c>
      <c r="DH51" s="35" t="s">
        <v>189</v>
      </c>
      <c r="DI51" s="50"/>
    </row>
    <row r="52" spans="2:112" ht="21.75" thickBot="1" thickTop="1">
      <c r="B52" s="5"/>
      <c r="C52" s="6" t="s">
        <v>54</v>
      </c>
      <c r="D52" s="9">
        <v>0.6</v>
      </c>
      <c r="E52" s="10">
        <v>0.49</v>
      </c>
      <c r="F52" s="10">
        <v>0.475</v>
      </c>
      <c r="G52" s="10">
        <v>0.465</v>
      </c>
      <c r="H52" s="10">
        <v>0.445</v>
      </c>
      <c r="I52" s="11">
        <v>0.41</v>
      </c>
      <c r="R52" s="5"/>
      <c r="S52" s="40" t="s">
        <v>54</v>
      </c>
      <c r="T52" s="42"/>
      <c r="U52" s="73">
        <v>0.52</v>
      </c>
      <c r="V52" s="73">
        <v>0.457</v>
      </c>
      <c r="W52" s="196">
        <v>0.48</v>
      </c>
      <c r="X52" s="196">
        <v>0.57</v>
      </c>
      <c r="Y52" s="197">
        <v>0.555</v>
      </c>
      <c r="Z52" s="197">
        <v>0.555</v>
      </c>
      <c r="AA52" s="197">
        <v>0.555</v>
      </c>
      <c r="AK52" s="235" t="s">
        <v>88</v>
      </c>
      <c r="AL52" s="236"/>
      <c r="AM52" s="237">
        <v>0.52</v>
      </c>
      <c r="AN52" s="237">
        <v>0.457</v>
      </c>
      <c r="AO52" s="324">
        <v>0.56</v>
      </c>
      <c r="AP52" s="327">
        <v>0.46</v>
      </c>
      <c r="AQ52" s="339">
        <v>0.515</v>
      </c>
      <c r="AR52" s="355">
        <v>0.515</v>
      </c>
      <c r="AS52" s="238">
        <v>0.515</v>
      </c>
      <c r="AT52" s="337">
        <v>0.515</v>
      </c>
      <c r="AU52" s="337">
        <v>0.515</v>
      </c>
      <c r="AV52" s="337">
        <v>0.515</v>
      </c>
      <c r="AW52" s="337">
        <v>0.515</v>
      </c>
      <c r="AX52" s="337">
        <v>0.515</v>
      </c>
      <c r="AY52" s="337">
        <v>0.515</v>
      </c>
      <c r="BG52" s="433" t="s">
        <v>88</v>
      </c>
      <c r="BH52" s="438"/>
      <c r="BI52" s="439">
        <v>0.52</v>
      </c>
      <c r="BJ52" s="439">
        <v>0.457</v>
      </c>
      <c r="BK52" s="438">
        <v>0.56</v>
      </c>
      <c r="BL52" s="440">
        <v>0.515</v>
      </c>
      <c r="BM52" s="440">
        <v>0.517</v>
      </c>
      <c r="BN52" s="441">
        <v>0.555</v>
      </c>
      <c r="BO52" s="441">
        <v>0.555</v>
      </c>
      <c r="BP52" s="441">
        <v>0.555</v>
      </c>
      <c r="CT52" s="235" t="s">
        <v>88</v>
      </c>
      <c r="CU52" s="236"/>
      <c r="CV52" s="237">
        <v>0.52</v>
      </c>
      <c r="CW52" s="237">
        <v>0.457</v>
      </c>
      <c r="CX52" s="324">
        <v>0.56</v>
      </c>
      <c r="CY52" s="327">
        <v>0.46</v>
      </c>
      <c r="CZ52" s="339">
        <v>0.515</v>
      </c>
      <c r="DA52" s="355">
        <v>0.515</v>
      </c>
      <c r="DB52" s="238">
        <v>0.515</v>
      </c>
      <c r="DC52" s="337">
        <v>0.515</v>
      </c>
      <c r="DD52" s="337">
        <v>0.515</v>
      </c>
      <c r="DE52" s="337">
        <v>0.515</v>
      </c>
      <c r="DF52" s="337">
        <v>0.515</v>
      </c>
      <c r="DG52" s="337">
        <v>0.515</v>
      </c>
      <c r="DH52" s="337">
        <v>0.515</v>
      </c>
    </row>
    <row r="53" spans="2:112" ht="13.5" thickTop="1">
      <c r="B53" s="5"/>
      <c r="C53" s="6" t="s">
        <v>40</v>
      </c>
      <c r="D53" s="9">
        <v>0.25</v>
      </c>
      <c r="E53" s="10">
        <v>0.15</v>
      </c>
      <c r="F53" s="10">
        <v>0.14</v>
      </c>
      <c r="G53" s="10">
        <v>0.14</v>
      </c>
      <c r="H53" s="10">
        <v>0.19</v>
      </c>
      <c r="I53" s="11">
        <v>0.21</v>
      </c>
      <c r="R53" s="5"/>
      <c r="S53" s="40" t="s">
        <v>40</v>
      </c>
      <c r="T53" s="42"/>
      <c r="U53" s="73">
        <v>0.185</v>
      </c>
      <c r="V53" s="73">
        <v>0.195</v>
      </c>
      <c r="W53" s="196">
        <v>0.25</v>
      </c>
      <c r="X53" s="196">
        <v>0.4</v>
      </c>
      <c r="Y53" s="197">
        <v>0.3</v>
      </c>
      <c r="Z53" s="197">
        <v>0.3</v>
      </c>
      <c r="AA53" s="197">
        <v>0.3</v>
      </c>
      <c r="AK53" s="239" t="s">
        <v>40</v>
      </c>
      <c r="AL53" s="240"/>
      <c r="AM53" s="241">
        <v>0.185</v>
      </c>
      <c r="AN53" s="241">
        <v>0.195</v>
      </c>
      <c r="AO53" s="325">
        <v>0.33</v>
      </c>
      <c r="AP53" s="328">
        <v>0.25</v>
      </c>
      <c r="AQ53" s="328">
        <v>0.25</v>
      </c>
      <c r="AR53" s="328">
        <v>0.3</v>
      </c>
      <c r="AS53" s="328">
        <v>0.3</v>
      </c>
      <c r="AT53" s="328">
        <v>0.3</v>
      </c>
      <c r="AU53" s="328">
        <v>0.3</v>
      </c>
      <c r="AV53" s="328">
        <v>0.3</v>
      </c>
      <c r="AW53" s="328">
        <v>0.3</v>
      </c>
      <c r="AX53" s="328">
        <v>0.3</v>
      </c>
      <c r="AY53" s="328">
        <v>0.3</v>
      </c>
      <c r="BG53" s="433" t="s">
        <v>40</v>
      </c>
      <c r="BH53" s="438"/>
      <c r="BI53" s="439">
        <v>0.185</v>
      </c>
      <c r="BJ53" s="439">
        <v>0.195</v>
      </c>
      <c r="BK53" s="438">
        <v>0.33</v>
      </c>
      <c r="BL53" s="441">
        <v>0.25</v>
      </c>
      <c r="BM53" s="441">
        <v>0.3</v>
      </c>
      <c r="BN53" s="441">
        <v>0.3</v>
      </c>
      <c r="BO53" s="441">
        <v>0.3</v>
      </c>
      <c r="BP53" s="441">
        <v>0.3</v>
      </c>
      <c r="CT53" s="239" t="s">
        <v>40</v>
      </c>
      <c r="CU53" s="240"/>
      <c r="CV53" s="241">
        <v>0.185</v>
      </c>
      <c r="CW53" s="241">
        <v>0.195</v>
      </c>
      <c r="CX53" s="325">
        <v>0.33</v>
      </c>
      <c r="CY53" s="328">
        <v>0.25</v>
      </c>
      <c r="CZ53" s="328">
        <v>0.25</v>
      </c>
      <c r="DA53" s="328">
        <v>0.3</v>
      </c>
      <c r="DB53" s="328">
        <v>0.3</v>
      </c>
      <c r="DC53" s="328">
        <v>0.3</v>
      </c>
      <c r="DD53" s="328">
        <v>0.3</v>
      </c>
      <c r="DE53" s="328">
        <v>0.3</v>
      </c>
      <c r="DF53" s="328">
        <v>0.3</v>
      </c>
      <c r="DG53" s="328">
        <v>0.3</v>
      </c>
      <c r="DH53" s="328">
        <v>0.3</v>
      </c>
    </row>
    <row r="54" spans="2:112" ht="38.25">
      <c r="B54" s="5"/>
      <c r="C54" s="6"/>
      <c r="D54" s="9"/>
      <c r="E54" s="10"/>
      <c r="F54" s="10"/>
      <c r="G54" s="10"/>
      <c r="H54" s="10"/>
      <c r="I54" s="11"/>
      <c r="R54" s="5"/>
      <c r="S54" s="40"/>
      <c r="T54" s="42"/>
      <c r="U54" s="73"/>
      <c r="V54" s="73"/>
      <c r="W54" s="196"/>
      <c r="X54" s="196"/>
      <c r="Y54" s="197"/>
      <c r="Z54" s="197"/>
      <c r="AA54" s="197"/>
      <c r="AK54" s="239" t="s">
        <v>190</v>
      </c>
      <c r="AL54" s="240" t="s">
        <v>185</v>
      </c>
      <c r="AM54" s="241"/>
      <c r="AN54" s="241"/>
      <c r="AO54" s="325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BG54" s="433"/>
      <c r="BH54" s="438"/>
      <c r="BI54" s="439"/>
      <c r="BJ54" s="439"/>
      <c r="BK54" s="438"/>
      <c r="BL54" s="441"/>
      <c r="BM54" s="441"/>
      <c r="BN54" s="441"/>
      <c r="BO54" s="441"/>
      <c r="BP54" s="441"/>
      <c r="CT54" s="239" t="s">
        <v>190</v>
      </c>
      <c r="CU54" s="240" t="s">
        <v>185</v>
      </c>
      <c r="CV54" s="241"/>
      <c r="CW54" s="241"/>
      <c r="CX54" s="325"/>
      <c r="CY54" s="328">
        <v>0.02</v>
      </c>
      <c r="CZ54" s="328">
        <v>0.02</v>
      </c>
      <c r="DA54" s="328">
        <v>0.02</v>
      </c>
      <c r="DB54" s="328">
        <v>0.02</v>
      </c>
      <c r="DC54" s="328">
        <v>0.02</v>
      </c>
      <c r="DD54" s="328">
        <v>0.02</v>
      </c>
      <c r="DE54" s="328">
        <v>0.02</v>
      </c>
      <c r="DF54" s="328">
        <v>0.02</v>
      </c>
      <c r="DG54" s="328">
        <v>0.02</v>
      </c>
      <c r="DH54" s="328">
        <v>0.02</v>
      </c>
    </row>
    <row r="55" spans="2:112" ht="38.25">
      <c r="B55" s="5"/>
      <c r="C55" s="6"/>
      <c r="D55" s="9"/>
      <c r="E55" s="10"/>
      <c r="F55" s="10"/>
      <c r="G55" s="10"/>
      <c r="H55" s="10"/>
      <c r="I55" s="11"/>
      <c r="R55" s="5"/>
      <c r="S55" s="40"/>
      <c r="T55" s="42"/>
      <c r="U55" s="73"/>
      <c r="V55" s="73"/>
      <c r="W55" s="196"/>
      <c r="X55" s="196"/>
      <c r="Y55" s="197"/>
      <c r="Z55" s="197"/>
      <c r="AA55" s="197"/>
      <c r="AK55" s="239" t="s">
        <v>184</v>
      </c>
      <c r="AL55" s="240" t="s">
        <v>185</v>
      </c>
      <c r="AM55" s="241"/>
      <c r="AN55" s="241"/>
      <c r="AO55" s="325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BG55" s="433"/>
      <c r="BH55" s="438"/>
      <c r="BI55" s="439"/>
      <c r="BJ55" s="439"/>
      <c r="BK55" s="438"/>
      <c r="BL55" s="441"/>
      <c r="BM55" s="441"/>
      <c r="BN55" s="441"/>
      <c r="BO55" s="441"/>
      <c r="BP55" s="441"/>
      <c r="CT55" s="239" t="s">
        <v>184</v>
      </c>
      <c r="CU55" s="240" t="s">
        <v>185</v>
      </c>
      <c r="CV55" s="241"/>
      <c r="CW55" s="241"/>
      <c r="CX55" s="325"/>
      <c r="CY55" s="328">
        <v>0.055</v>
      </c>
      <c r="CZ55" s="328">
        <v>0.055</v>
      </c>
      <c r="DA55" s="328">
        <v>0.055</v>
      </c>
      <c r="DB55" s="328">
        <v>0.055</v>
      </c>
      <c r="DC55" s="328">
        <v>0.055</v>
      </c>
      <c r="DD55" s="328">
        <v>0.055</v>
      </c>
      <c r="DE55" s="328">
        <v>0.055</v>
      </c>
      <c r="DF55" s="328">
        <v>0.055</v>
      </c>
      <c r="DG55" s="328">
        <v>0.055</v>
      </c>
      <c r="DH55" s="328">
        <v>0.055</v>
      </c>
    </row>
    <row r="56" spans="2:112" ht="13.5" thickBot="1">
      <c r="B56" s="5"/>
      <c r="C56" s="6"/>
      <c r="D56" s="9"/>
      <c r="E56" s="10"/>
      <c r="F56" s="10"/>
      <c r="G56" s="10"/>
      <c r="H56" s="10"/>
      <c r="I56" s="11"/>
      <c r="R56" s="5"/>
      <c r="S56" s="40"/>
      <c r="T56" s="42"/>
      <c r="U56" s="73"/>
      <c r="V56" s="73"/>
      <c r="W56" s="196"/>
      <c r="X56" s="196"/>
      <c r="Y56" s="197"/>
      <c r="Z56" s="197"/>
      <c r="AA56" s="197"/>
      <c r="AK56" s="239" t="s">
        <v>183</v>
      </c>
      <c r="AL56" s="240"/>
      <c r="AM56" s="241"/>
      <c r="AN56" s="241"/>
      <c r="AO56" s="325"/>
      <c r="AP56" s="328">
        <v>0.075</v>
      </c>
      <c r="AQ56" s="328">
        <v>0.075</v>
      </c>
      <c r="AR56" s="328">
        <v>0.075</v>
      </c>
      <c r="AS56" s="328">
        <v>0.075</v>
      </c>
      <c r="AT56" s="328">
        <v>0.075</v>
      </c>
      <c r="AU56" s="328">
        <v>0.075</v>
      </c>
      <c r="AV56" s="328">
        <v>0.075</v>
      </c>
      <c r="AW56" s="328">
        <v>0.075</v>
      </c>
      <c r="AX56" s="328">
        <v>0.075</v>
      </c>
      <c r="AY56" s="328">
        <v>0.075</v>
      </c>
      <c r="BG56" s="433"/>
      <c r="BH56" s="438"/>
      <c r="BI56" s="439"/>
      <c r="BJ56" s="439"/>
      <c r="BK56" s="438"/>
      <c r="BL56" s="441"/>
      <c r="BM56" s="441"/>
      <c r="BN56" s="441"/>
      <c r="BO56" s="441"/>
      <c r="BP56" s="441"/>
      <c r="CT56" s="239" t="s">
        <v>183</v>
      </c>
      <c r="CU56" s="240"/>
      <c r="CV56" s="241"/>
      <c r="CW56" s="241"/>
      <c r="CX56" s="325"/>
      <c r="CY56" s="328">
        <v>0.075</v>
      </c>
      <c r="CZ56" s="328">
        <v>0.075</v>
      </c>
      <c r="DA56" s="328">
        <v>0.075</v>
      </c>
      <c r="DB56" s="328">
        <v>0.075</v>
      </c>
      <c r="DC56" s="328">
        <v>0.075</v>
      </c>
      <c r="DD56" s="328">
        <v>0.075</v>
      </c>
      <c r="DE56" s="328">
        <v>0.075</v>
      </c>
      <c r="DF56" s="328">
        <v>0.075</v>
      </c>
      <c r="DG56" s="328">
        <v>0.075</v>
      </c>
      <c r="DH56" s="328">
        <v>0.075</v>
      </c>
    </row>
    <row r="57" spans="2:112" ht="21.75" thickBot="1" thickTop="1">
      <c r="B57" s="5"/>
      <c r="C57" s="6" t="s">
        <v>39</v>
      </c>
      <c r="D57" s="9"/>
      <c r="E57" s="10">
        <v>0.125</v>
      </c>
      <c r="F57" s="10">
        <v>0.13</v>
      </c>
      <c r="G57" s="10">
        <v>0.125</v>
      </c>
      <c r="H57" s="10">
        <v>0.125</v>
      </c>
      <c r="I57" s="11">
        <v>0.115</v>
      </c>
      <c r="R57" s="5"/>
      <c r="S57" s="40" t="s">
        <v>39</v>
      </c>
      <c r="T57" s="42"/>
      <c r="U57" s="73">
        <v>0.125</v>
      </c>
      <c r="V57" s="73">
        <v>0.121</v>
      </c>
      <c r="W57" s="196">
        <v>0.125</v>
      </c>
      <c r="X57" s="196">
        <v>0.135</v>
      </c>
      <c r="Y57" s="197">
        <v>0.13</v>
      </c>
      <c r="Z57" s="197">
        <v>0.13</v>
      </c>
      <c r="AA57" s="197">
        <v>0.13</v>
      </c>
      <c r="AK57" s="239" t="s">
        <v>39</v>
      </c>
      <c r="AL57" s="240"/>
      <c r="AM57" s="241">
        <v>0.125</v>
      </c>
      <c r="AN57" s="241">
        <v>0.121</v>
      </c>
      <c r="AO57" s="325">
        <v>0.125</v>
      </c>
      <c r="AP57" s="328">
        <v>0.105</v>
      </c>
      <c r="AQ57" s="340">
        <v>0.105</v>
      </c>
      <c r="AR57" s="355">
        <v>0.1</v>
      </c>
      <c r="AS57" s="242">
        <v>0.1</v>
      </c>
      <c r="AT57" s="328">
        <v>0.1</v>
      </c>
      <c r="AU57" s="328">
        <v>0.1</v>
      </c>
      <c r="AV57" s="328">
        <v>0.1</v>
      </c>
      <c r="AW57" s="328">
        <v>0.1</v>
      </c>
      <c r="AX57" s="328">
        <v>0.1</v>
      </c>
      <c r="AY57" s="328">
        <v>0.1</v>
      </c>
      <c r="BG57" s="433" t="s">
        <v>39</v>
      </c>
      <c r="BH57" s="438"/>
      <c r="BI57" s="439">
        <v>0.125</v>
      </c>
      <c r="BJ57" s="439">
        <v>0.121</v>
      </c>
      <c r="BK57" s="438">
        <v>0.125</v>
      </c>
      <c r="BL57" s="441">
        <v>0.105</v>
      </c>
      <c r="BM57" s="441">
        <v>0.125</v>
      </c>
      <c r="BN57" s="441">
        <v>0.125</v>
      </c>
      <c r="BO57" s="441">
        <v>0.125</v>
      </c>
      <c r="BP57" s="441">
        <v>0.125</v>
      </c>
      <c r="CT57" s="239" t="s">
        <v>39</v>
      </c>
      <c r="CU57" s="240"/>
      <c r="CV57" s="241">
        <v>0.125</v>
      </c>
      <c r="CW57" s="241">
        <v>0.121</v>
      </c>
      <c r="CX57" s="325">
        <v>0.125</v>
      </c>
      <c r="CY57" s="328">
        <v>0.105</v>
      </c>
      <c r="CZ57" s="340">
        <v>0.105</v>
      </c>
      <c r="DA57" s="355">
        <v>0.1</v>
      </c>
      <c r="DB57" s="242">
        <v>0.1</v>
      </c>
      <c r="DC57" s="328">
        <v>0.1</v>
      </c>
      <c r="DD57" s="328">
        <v>0.1</v>
      </c>
      <c r="DE57" s="328">
        <v>0.1</v>
      </c>
      <c r="DF57" s="328">
        <v>0.1</v>
      </c>
      <c r="DG57" s="328">
        <v>0.1</v>
      </c>
      <c r="DH57" s="328">
        <v>0.1</v>
      </c>
    </row>
    <row r="58" spans="2:112" ht="13.5" thickTop="1">
      <c r="B58" s="5"/>
      <c r="C58" s="12" t="s">
        <v>55</v>
      </c>
      <c r="D58" s="13">
        <v>0</v>
      </c>
      <c r="E58" s="13">
        <v>0.02</v>
      </c>
      <c r="F58" s="13">
        <v>0.02</v>
      </c>
      <c r="G58" s="13">
        <v>0.02</v>
      </c>
      <c r="H58" s="13">
        <v>0.02</v>
      </c>
      <c r="I58" s="14">
        <v>0.02</v>
      </c>
      <c r="R58" s="5"/>
      <c r="S58" s="43" t="s">
        <v>55</v>
      </c>
      <c r="T58" s="44"/>
      <c r="U58" s="74">
        <v>0</v>
      </c>
      <c r="V58" s="74">
        <v>0</v>
      </c>
      <c r="W58" s="198">
        <v>0</v>
      </c>
      <c r="X58" s="198">
        <v>0.017</v>
      </c>
      <c r="Y58" s="199">
        <v>0.017</v>
      </c>
      <c r="Z58" s="199">
        <v>0.017</v>
      </c>
      <c r="AA58" s="199">
        <v>0.017</v>
      </c>
      <c r="AK58" s="243" t="s">
        <v>55</v>
      </c>
      <c r="AL58" s="244"/>
      <c r="AM58" s="245">
        <v>0</v>
      </c>
      <c r="AN58" s="245">
        <v>0</v>
      </c>
      <c r="AO58" s="246">
        <v>0</v>
      </c>
      <c r="AP58" s="329">
        <v>0.025</v>
      </c>
      <c r="AQ58" s="329">
        <v>0.025</v>
      </c>
      <c r="AR58" s="345">
        <v>0.025</v>
      </c>
      <c r="AS58" s="329">
        <v>0.025</v>
      </c>
      <c r="AT58" s="329">
        <v>0.025</v>
      </c>
      <c r="AU58" s="329">
        <v>0.025</v>
      </c>
      <c r="AV58" s="329">
        <v>0.025</v>
      </c>
      <c r="AW58" s="329">
        <v>0.025</v>
      </c>
      <c r="AX58" s="329">
        <v>0.025</v>
      </c>
      <c r="AY58" s="329">
        <v>0.025</v>
      </c>
      <c r="BG58" s="442" t="s">
        <v>55</v>
      </c>
      <c r="BH58" s="443"/>
      <c r="BI58" s="444">
        <v>0</v>
      </c>
      <c r="BJ58" s="444">
        <v>0</v>
      </c>
      <c r="BK58" s="445">
        <v>0</v>
      </c>
      <c r="BL58" s="445">
        <v>0.025</v>
      </c>
      <c r="BM58" s="446">
        <v>0.025</v>
      </c>
      <c r="BN58" s="446">
        <v>0.025</v>
      </c>
      <c r="BO58" s="446">
        <v>0.025</v>
      </c>
      <c r="BP58" s="446">
        <v>0.025</v>
      </c>
      <c r="CT58" s="243" t="s">
        <v>55</v>
      </c>
      <c r="CU58" s="244"/>
      <c r="CV58" s="245">
        <v>0</v>
      </c>
      <c r="CW58" s="245">
        <v>0</v>
      </c>
      <c r="CX58" s="246">
        <v>0</v>
      </c>
      <c r="CY58" s="329">
        <v>0.025</v>
      </c>
      <c r="CZ58" s="329">
        <v>0.025</v>
      </c>
      <c r="DA58" s="345">
        <v>0.025</v>
      </c>
      <c r="DB58" s="329">
        <v>0.025</v>
      </c>
      <c r="DC58" s="329">
        <v>0.025</v>
      </c>
      <c r="DD58" s="329">
        <v>0.025</v>
      </c>
      <c r="DE58" s="329">
        <v>0.025</v>
      </c>
      <c r="DF58" s="329">
        <v>0.025</v>
      </c>
      <c r="DG58" s="329">
        <v>0.025</v>
      </c>
      <c r="DH58" s="329">
        <v>0.025</v>
      </c>
    </row>
    <row r="59" spans="2:112" ht="13.5" thickBot="1">
      <c r="B59" s="5"/>
      <c r="C59" s="15"/>
      <c r="D59" s="16">
        <v>1</v>
      </c>
      <c r="E59" s="17">
        <f>(+E58+1)*D59</f>
        <v>1.02</v>
      </c>
      <c r="F59" s="17">
        <f>(+F58+1)*E59</f>
        <v>1.0404</v>
      </c>
      <c r="G59" s="17">
        <f>(+G58+1)*F59</f>
        <v>1.061208</v>
      </c>
      <c r="H59" s="17">
        <f>(+H58+1)*G59</f>
        <v>1.08243216</v>
      </c>
      <c r="I59" s="18">
        <f>(+I58+1)*H59</f>
        <v>1.1040808032</v>
      </c>
      <c r="R59" s="5"/>
      <c r="S59" s="45"/>
      <c r="T59" s="44"/>
      <c r="U59" s="75">
        <v>1</v>
      </c>
      <c r="V59" s="76">
        <f aca="true" t="shared" si="79" ref="V59:AA59">(+V58+1)*U59</f>
        <v>1</v>
      </c>
      <c r="W59" s="200">
        <f t="shared" si="79"/>
        <v>1</v>
      </c>
      <c r="X59" s="200">
        <f t="shared" si="79"/>
        <v>1.017</v>
      </c>
      <c r="Y59" s="201">
        <f t="shared" si="79"/>
        <v>1.0342889999999998</v>
      </c>
      <c r="Z59" s="201">
        <f t="shared" si="79"/>
        <v>1.0518719129999996</v>
      </c>
      <c r="AA59" s="201">
        <f t="shared" si="79"/>
        <v>1.0697537355209994</v>
      </c>
      <c r="AK59" s="247"/>
      <c r="AL59" s="248"/>
      <c r="AM59" s="249">
        <v>1</v>
      </c>
      <c r="AN59" s="250">
        <f aca="true" t="shared" si="80" ref="AN59:AU59">(+AN58+1)*AM59</f>
        <v>1</v>
      </c>
      <c r="AO59" s="251">
        <f t="shared" si="80"/>
        <v>1</v>
      </c>
      <c r="AP59" s="330">
        <v>1</v>
      </c>
      <c r="AQ59" s="330">
        <f t="shared" si="80"/>
        <v>1.025</v>
      </c>
      <c r="AR59" s="330">
        <f t="shared" si="80"/>
        <v>1.050625</v>
      </c>
      <c r="AS59" s="330">
        <f t="shared" si="80"/>
        <v>1.0768906249999999</v>
      </c>
      <c r="AT59" s="330">
        <f t="shared" si="80"/>
        <v>1.1038128906249998</v>
      </c>
      <c r="AU59" s="330">
        <f t="shared" si="80"/>
        <v>1.1314082128906247</v>
      </c>
      <c r="AV59" s="330">
        <f>(+AV58+1)*AU59</f>
        <v>1.1596934182128902</v>
      </c>
      <c r="AW59" s="330">
        <f>(+AW58+1)*AV59</f>
        <v>1.1886857536682123</v>
      </c>
      <c r="AX59" s="330">
        <f>(+AX58+1)*AW59</f>
        <v>1.2184028975099175</v>
      </c>
      <c r="AY59" s="330">
        <f>(+AY58+1)*AX59</f>
        <v>1.2488629699476652</v>
      </c>
      <c r="BG59" s="447"/>
      <c r="BH59" s="443"/>
      <c r="BI59" s="448">
        <v>1</v>
      </c>
      <c r="BJ59" s="449">
        <f aca="true" t="shared" si="81" ref="BJ59:BP59">(+BJ58+1)*BI59</f>
        <v>1</v>
      </c>
      <c r="BK59" s="450">
        <f t="shared" si="81"/>
        <v>1</v>
      </c>
      <c r="BL59" s="450">
        <f t="shared" si="81"/>
        <v>1.025</v>
      </c>
      <c r="BM59" s="451">
        <f t="shared" si="81"/>
        <v>1.050625</v>
      </c>
      <c r="BN59" s="451">
        <f t="shared" si="81"/>
        <v>1.0768906249999999</v>
      </c>
      <c r="BO59" s="451">
        <f t="shared" si="81"/>
        <v>1.1038128906249998</v>
      </c>
      <c r="BP59" s="451">
        <f t="shared" si="81"/>
        <v>1.1314082128906247</v>
      </c>
      <c r="CT59" s="247"/>
      <c r="CU59" s="248"/>
      <c r="CV59" s="249">
        <v>1</v>
      </c>
      <c r="CW59" s="250">
        <f>(+CW58+1)*CV59</f>
        <v>1</v>
      </c>
      <c r="CX59" s="251">
        <f>(+CX58+1)*CW59</f>
        <v>1</v>
      </c>
      <c r="CY59" s="330">
        <v>1</v>
      </c>
      <c r="CZ59" s="330">
        <f>(+CZ58+1)*CY59</f>
        <v>1.025</v>
      </c>
      <c r="DA59" s="330">
        <f>(+DA58+1)*CZ59</f>
        <v>1.050625</v>
      </c>
      <c r="DB59" s="330">
        <f>(+DB58+1)*DA59</f>
        <v>1.0768906249999999</v>
      </c>
      <c r="DC59" s="330">
        <f>(+DC58+1)*DB59</f>
        <v>1.1038128906249998</v>
      </c>
      <c r="DD59" s="330">
        <f>(+DD58+1)*DC59</f>
        <v>1.1314082128906247</v>
      </c>
      <c r="DE59" s="330">
        <f>(+DE58+1)*DD59</f>
        <v>1.1596934182128902</v>
      </c>
      <c r="DF59" s="330">
        <f>(+DF58+1)*DE59</f>
        <v>1.1886857536682123</v>
      </c>
      <c r="DG59" s="330">
        <f>(+DG58+1)*DF59</f>
        <v>1.2184028975099175</v>
      </c>
      <c r="DH59" s="330">
        <f>(+DH58+1)*DG59</f>
        <v>1.2488629699476652</v>
      </c>
    </row>
    <row r="60" spans="2:112" ht="21.75" thickBot="1" thickTop="1">
      <c r="B60" s="5"/>
      <c r="C60" s="12" t="s">
        <v>56</v>
      </c>
      <c r="D60" s="13">
        <v>0</v>
      </c>
      <c r="E60" s="13">
        <v>0.045</v>
      </c>
      <c r="F60" s="13">
        <v>0.045</v>
      </c>
      <c r="G60" s="13">
        <v>0.045</v>
      </c>
      <c r="H60" s="13">
        <v>0.045</v>
      </c>
      <c r="I60" s="14">
        <v>0.045</v>
      </c>
      <c r="R60" s="5"/>
      <c r="S60" s="43" t="s">
        <v>56</v>
      </c>
      <c r="T60" s="44"/>
      <c r="U60" s="74">
        <v>0</v>
      </c>
      <c r="V60" s="74">
        <v>0</v>
      </c>
      <c r="W60" s="198">
        <v>0</v>
      </c>
      <c r="X60" s="198">
        <v>0.034</v>
      </c>
      <c r="Y60" s="199">
        <v>0.036</v>
      </c>
      <c r="Z60" s="199">
        <v>0.036</v>
      </c>
      <c r="AA60" s="199">
        <v>0.036</v>
      </c>
      <c r="AK60" s="252" t="s">
        <v>56</v>
      </c>
      <c r="AL60" s="253"/>
      <c r="AM60" s="254">
        <v>0</v>
      </c>
      <c r="AN60" s="254">
        <v>0</v>
      </c>
      <c r="AO60" s="255">
        <v>0</v>
      </c>
      <c r="AP60" s="331">
        <v>0</v>
      </c>
      <c r="AQ60" s="338">
        <v>0.032</v>
      </c>
      <c r="AR60" s="347">
        <v>0.034</v>
      </c>
      <c r="AS60" s="256">
        <v>0.034</v>
      </c>
      <c r="AT60" s="331">
        <v>0.034</v>
      </c>
      <c r="AU60" s="331">
        <v>0.034</v>
      </c>
      <c r="AV60" s="331">
        <v>0.034</v>
      </c>
      <c r="AW60" s="331">
        <v>0.034</v>
      </c>
      <c r="AX60" s="331">
        <v>0.034</v>
      </c>
      <c r="AY60" s="331">
        <v>0.034</v>
      </c>
      <c r="BG60" s="442" t="s">
        <v>56</v>
      </c>
      <c r="BH60" s="443"/>
      <c r="BI60" s="444">
        <v>0</v>
      </c>
      <c r="BJ60" s="444">
        <v>0</v>
      </c>
      <c r="BK60" s="445">
        <v>0</v>
      </c>
      <c r="BL60" s="445">
        <v>0</v>
      </c>
      <c r="BM60" s="446">
        <v>0.032</v>
      </c>
      <c r="BN60" s="446">
        <v>0.034</v>
      </c>
      <c r="BO60" s="446">
        <v>0.034</v>
      </c>
      <c r="BP60" s="446">
        <v>0.034</v>
      </c>
      <c r="CT60" s="252" t="s">
        <v>56</v>
      </c>
      <c r="CU60" s="253"/>
      <c r="CV60" s="254">
        <v>0</v>
      </c>
      <c r="CW60" s="254">
        <v>0</v>
      </c>
      <c r="CX60" s="255">
        <v>0</v>
      </c>
      <c r="CY60" s="331">
        <v>0</v>
      </c>
      <c r="CZ60" s="338">
        <v>0.032</v>
      </c>
      <c r="DA60" s="347">
        <v>0.034</v>
      </c>
      <c r="DB60" s="256">
        <v>0.034</v>
      </c>
      <c r="DC60" s="331">
        <v>0.034</v>
      </c>
      <c r="DD60" s="331">
        <v>0.034</v>
      </c>
      <c r="DE60" s="331">
        <v>0.034</v>
      </c>
      <c r="DF60" s="331">
        <v>0.034</v>
      </c>
      <c r="DG60" s="331">
        <v>0.034</v>
      </c>
      <c r="DH60" s="331">
        <v>0.034</v>
      </c>
    </row>
    <row r="61" spans="2:113" ht="13.5" thickBot="1">
      <c r="B61" s="5"/>
      <c r="C61" s="15"/>
      <c r="D61" s="16">
        <v>1</v>
      </c>
      <c r="E61" s="19">
        <f>(+E60+1)*D61</f>
        <v>1.045</v>
      </c>
      <c r="F61" s="19">
        <f>(+F60+1)*E61</f>
        <v>1.0920249999999998</v>
      </c>
      <c r="G61" s="19">
        <f>(+G60+1)*F61</f>
        <v>1.1411661249999998</v>
      </c>
      <c r="H61" s="19">
        <f>(+H60+1)*G61</f>
        <v>1.1925186006249997</v>
      </c>
      <c r="I61" s="20">
        <f>(+I60+1)*H61</f>
        <v>1.2461819376531247</v>
      </c>
      <c r="R61" s="5"/>
      <c r="S61" s="45"/>
      <c r="T61" s="44"/>
      <c r="U61" s="75">
        <v>1</v>
      </c>
      <c r="V61" s="77">
        <f aca="true" t="shared" si="82" ref="V61:AA61">(+V60+1)*U61</f>
        <v>1</v>
      </c>
      <c r="W61" s="202">
        <f t="shared" si="82"/>
        <v>1</v>
      </c>
      <c r="X61" s="202">
        <f t="shared" si="82"/>
        <v>1.034</v>
      </c>
      <c r="Y61" s="203">
        <f t="shared" si="82"/>
        <v>1.071224</v>
      </c>
      <c r="Z61" s="203">
        <f t="shared" si="82"/>
        <v>1.109788064</v>
      </c>
      <c r="AA61" s="203">
        <f t="shared" si="82"/>
        <v>1.149740434304</v>
      </c>
      <c r="AK61" s="217"/>
      <c r="AL61" s="118"/>
      <c r="AM61" s="218">
        <v>1</v>
      </c>
      <c r="AN61" s="219">
        <f>(+AN60+1)*AM61</f>
        <v>1</v>
      </c>
      <c r="AO61" s="326">
        <f>(+AO60+1)*AN61</f>
        <v>1</v>
      </c>
      <c r="AP61" s="332">
        <v>1</v>
      </c>
      <c r="AQ61" s="332">
        <f>(+AQ60+1)*AP61</f>
        <v>1.032</v>
      </c>
      <c r="AR61" s="332">
        <f>(+AR60+1)*AQ61</f>
        <v>1.067088</v>
      </c>
      <c r="AS61" s="332">
        <f>(+AS60+1)*AR61</f>
        <v>1.103368992</v>
      </c>
      <c r="AT61" s="332">
        <f>(+AT60+1)*AS61</f>
        <v>1.140883537728</v>
      </c>
      <c r="AU61" s="332">
        <f>(+AU60+1)*AT61</f>
        <v>1.1796735780107521</v>
      </c>
      <c r="AV61" s="332">
        <f>(+AV60+1)*AU61</f>
        <v>1.2197824796631178</v>
      </c>
      <c r="AW61" s="332">
        <f>(+AW60+1)*AV61</f>
        <v>1.2612550839716639</v>
      </c>
      <c r="AX61" s="332">
        <f>(+AX60+1)*AW61</f>
        <v>1.3041377568267005</v>
      </c>
      <c r="AY61" s="332">
        <f>(+AY60+1)*AX61</f>
        <v>1.3484784405588084</v>
      </c>
      <c r="AZ61" s="119"/>
      <c r="BA61" s="452"/>
      <c r="BB61" s="452"/>
      <c r="BC61" s="452"/>
      <c r="BD61" s="453"/>
      <c r="BE61" s="452"/>
      <c r="BF61" s="454"/>
      <c r="BG61" s="455" t="s">
        <v>93</v>
      </c>
      <c r="BH61" s="456"/>
      <c r="BI61" s="457">
        <v>1</v>
      </c>
      <c r="BJ61" s="457">
        <f>(+BJ60+1)*BI61</f>
        <v>1</v>
      </c>
      <c r="BK61" s="458">
        <f>(+BK60+1)*BJ61</f>
        <v>1</v>
      </c>
      <c r="BL61" s="458">
        <v>1.02</v>
      </c>
      <c r="BM61" s="459">
        <f>(+BM60+1)*BL61</f>
        <v>1.05264</v>
      </c>
      <c r="BN61" s="459">
        <f>(+BN60+1)*BM61</f>
        <v>1.0884297600000001</v>
      </c>
      <c r="BO61" s="459">
        <f>(+BO60+1)*BN61</f>
        <v>1.1254363718400002</v>
      </c>
      <c r="BP61" s="459">
        <f>(+BP60+1)*BO61</f>
        <v>1.1637012084825602</v>
      </c>
      <c r="CT61" s="217"/>
      <c r="CU61" s="118"/>
      <c r="CV61" s="218">
        <v>1</v>
      </c>
      <c r="CW61" s="219">
        <f>(+CW60+1)*CV61</f>
        <v>1</v>
      </c>
      <c r="CX61" s="326">
        <f>(+CX60+1)*CW61</f>
        <v>1</v>
      </c>
      <c r="CY61" s="332">
        <v>1</v>
      </c>
      <c r="CZ61" s="332">
        <f>(+CZ60+1)*CY61</f>
        <v>1.032</v>
      </c>
      <c r="DA61" s="332">
        <f>(+DA60+1)*CZ61</f>
        <v>1.067088</v>
      </c>
      <c r="DB61" s="332">
        <f>(+DB60+1)*DA61</f>
        <v>1.103368992</v>
      </c>
      <c r="DC61" s="332">
        <f>(+DC60+1)*DB61</f>
        <v>1.140883537728</v>
      </c>
      <c r="DD61" s="332">
        <f>(+DD60+1)*DC61</f>
        <v>1.1796735780107521</v>
      </c>
      <c r="DE61" s="332">
        <f>(+DE60+1)*DD61</f>
        <v>1.2197824796631178</v>
      </c>
      <c r="DF61" s="332">
        <f>(+DF60+1)*DE61</f>
        <v>1.2612550839716639</v>
      </c>
      <c r="DG61" s="332">
        <f>(+DG60+1)*DF61</f>
        <v>1.3041377568267005</v>
      </c>
      <c r="DH61" s="332">
        <f>(+DH60+1)*DG61</f>
        <v>1.3484784405588084</v>
      </c>
      <c r="DI61" s="119"/>
    </row>
    <row r="62" spans="2:112" ht="13.5" thickBot="1">
      <c r="B62" s="5"/>
      <c r="C62" s="6" t="s">
        <v>57</v>
      </c>
      <c r="D62" s="9">
        <v>0.145</v>
      </c>
      <c r="E62" s="9">
        <v>0.145</v>
      </c>
      <c r="F62" s="9">
        <v>0.145</v>
      </c>
      <c r="G62" s="9">
        <v>0.145</v>
      </c>
      <c r="H62" s="9">
        <v>0.145</v>
      </c>
      <c r="I62" s="21">
        <v>0.145</v>
      </c>
      <c r="R62" s="5"/>
      <c r="S62" s="40" t="s">
        <v>57</v>
      </c>
      <c r="T62" s="42"/>
      <c r="U62" s="73">
        <v>0.145</v>
      </c>
      <c r="V62" s="73">
        <v>0.134</v>
      </c>
      <c r="W62" s="196">
        <v>0.135</v>
      </c>
      <c r="X62" s="196">
        <v>0.135</v>
      </c>
      <c r="Y62" s="197">
        <v>0.135</v>
      </c>
      <c r="Z62" s="197">
        <v>0.135</v>
      </c>
      <c r="AA62" s="197">
        <v>0.135</v>
      </c>
      <c r="AK62" s="270" t="s">
        <v>57</v>
      </c>
      <c r="AL62" s="257"/>
      <c r="AM62" s="258">
        <v>0.145</v>
      </c>
      <c r="AN62" s="258">
        <v>0.134</v>
      </c>
      <c r="AO62" s="257">
        <v>0.135</v>
      </c>
      <c r="AP62" s="333">
        <v>0.14</v>
      </c>
      <c r="AQ62" s="333">
        <v>0.135</v>
      </c>
      <c r="AR62" s="333">
        <v>0.135</v>
      </c>
      <c r="AS62" s="333">
        <v>0.135</v>
      </c>
      <c r="AT62" s="333">
        <v>0.135</v>
      </c>
      <c r="AU62" s="333">
        <v>0.135</v>
      </c>
      <c r="AV62" s="333">
        <v>0.135</v>
      </c>
      <c r="AW62" s="333">
        <v>0.135</v>
      </c>
      <c r="AX62" s="333">
        <v>0.135</v>
      </c>
      <c r="AY62" s="333">
        <v>0.135</v>
      </c>
      <c r="BG62" s="433" t="s">
        <v>57</v>
      </c>
      <c r="BH62" s="438"/>
      <c r="BI62" s="439">
        <v>0.145</v>
      </c>
      <c r="BJ62" s="439">
        <v>0.134</v>
      </c>
      <c r="BK62" s="438">
        <v>0.135</v>
      </c>
      <c r="BL62" s="441">
        <v>0.14</v>
      </c>
      <c r="BM62" s="441">
        <v>0.135</v>
      </c>
      <c r="BN62" s="441">
        <v>0.135</v>
      </c>
      <c r="BO62" s="441">
        <v>0.135</v>
      </c>
      <c r="BP62" s="441">
        <v>0.135</v>
      </c>
      <c r="CT62" s="270" t="s">
        <v>57</v>
      </c>
      <c r="CU62" s="257"/>
      <c r="CV62" s="258">
        <v>0.145</v>
      </c>
      <c r="CW62" s="258">
        <v>0.134</v>
      </c>
      <c r="CX62" s="257">
        <v>0.135</v>
      </c>
      <c r="CY62" s="333">
        <v>0.14</v>
      </c>
      <c r="CZ62" s="333">
        <v>0.135</v>
      </c>
      <c r="DA62" s="333">
        <v>0.135</v>
      </c>
      <c r="DB62" s="333">
        <v>0.135</v>
      </c>
      <c r="DC62" s="333">
        <v>0.135</v>
      </c>
      <c r="DD62" s="333">
        <v>0.135</v>
      </c>
      <c r="DE62" s="333">
        <v>0.135</v>
      </c>
      <c r="DF62" s="333">
        <v>0.135</v>
      </c>
      <c r="DG62" s="333">
        <v>0.135</v>
      </c>
      <c r="DH62" s="333">
        <v>0.135</v>
      </c>
    </row>
    <row r="63" spans="2:112" ht="21.75" thickBot="1" thickTop="1">
      <c r="B63" s="5"/>
      <c r="C63" s="6" t="s">
        <v>58</v>
      </c>
      <c r="D63" s="9">
        <v>0.085</v>
      </c>
      <c r="E63" s="9">
        <v>0.095</v>
      </c>
      <c r="F63" s="9">
        <v>0.095</v>
      </c>
      <c r="G63" s="9">
        <v>0.095</v>
      </c>
      <c r="H63" s="9">
        <v>0.095</v>
      </c>
      <c r="I63" s="21">
        <v>0.095</v>
      </c>
      <c r="R63" s="5"/>
      <c r="S63" s="40" t="s">
        <v>58</v>
      </c>
      <c r="T63" s="42"/>
      <c r="U63" s="73">
        <v>0.095</v>
      </c>
      <c r="V63" s="73">
        <v>0.086</v>
      </c>
      <c r="W63" s="196">
        <v>0.09</v>
      </c>
      <c r="X63" s="196">
        <v>0.09</v>
      </c>
      <c r="Y63" s="197">
        <v>0.09</v>
      </c>
      <c r="Z63" s="197">
        <v>0.09</v>
      </c>
      <c r="AA63" s="197">
        <v>0.09</v>
      </c>
      <c r="AK63" s="271" t="s">
        <v>58</v>
      </c>
      <c r="AL63" s="259"/>
      <c r="AM63" s="260">
        <v>0.095</v>
      </c>
      <c r="AN63" s="260">
        <v>0.086</v>
      </c>
      <c r="AO63" s="259">
        <v>0.09</v>
      </c>
      <c r="AP63" s="334">
        <v>0.095</v>
      </c>
      <c r="AQ63" s="341">
        <v>0.09</v>
      </c>
      <c r="AR63" s="354">
        <v>0.09</v>
      </c>
      <c r="AS63" s="261">
        <v>0.09</v>
      </c>
      <c r="AT63" s="334">
        <v>0.09</v>
      </c>
      <c r="AU63" s="334">
        <v>0.09</v>
      </c>
      <c r="AV63" s="334">
        <v>0.09</v>
      </c>
      <c r="AW63" s="334">
        <v>0.09</v>
      </c>
      <c r="AX63" s="334">
        <v>0.09</v>
      </c>
      <c r="AY63" s="334">
        <v>0.09</v>
      </c>
      <c r="BG63" s="433" t="s">
        <v>58</v>
      </c>
      <c r="BH63" s="438"/>
      <c r="BI63" s="439">
        <v>0.095</v>
      </c>
      <c r="BJ63" s="439">
        <v>0.086</v>
      </c>
      <c r="BK63" s="438">
        <v>0.09</v>
      </c>
      <c r="BL63" s="441">
        <v>0.095</v>
      </c>
      <c r="BM63" s="441">
        <v>0.09</v>
      </c>
      <c r="BN63" s="441">
        <v>0.09</v>
      </c>
      <c r="BO63" s="441">
        <v>0.09</v>
      </c>
      <c r="BP63" s="441">
        <v>0.09</v>
      </c>
      <c r="CT63" s="271" t="s">
        <v>58</v>
      </c>
      <c r="CU63" s="259"/>
      <c r="CV63" s="260">
        <v>0.095</v>
      </c>
      <c r="CW63" s="260">
        <v>0.086</v>
      </c>
      <c r="CX63" s="259">
        <v>0.09</v>
      </c>
      <c r="CY63" s="334">
        <v>0.095</v>
      </c>
      <c r="CZ63" s="341">
        <v>0.09</v>
      </c>
      <c r="DA63" s="354">
        <v>0.09</v>
      </c>
      <c r="DB63" s="261">
        <v>0.09</v>
      </c>
      <c r="DC63" s="334">
        <v>0.09</v>
      </c>
      <c r="DD63" s="334">
        <v>0.09</v>
      </c>
      <c r="DE63" s="334">
        <v>0.09</v>
      </c>
      <c r="DF63" s="334">
        <v>0.09</v>
      </c>
      <c r="DG63" s="334">
        <v>0.09</v>
      </c>
      <c r="DH63" s="334">
        <v>0.09</v>
      </c>
    </row>
    <row r="64" spans="2:112" ht="13.5" thickTop="1">
      <c r="B64" s="5"/>
      <c r="C64" s="6" t="s">
        <v>59</v>
      </c>
      <c r="D64" s="9">
        <v>0.09</v>
      </c>
      <c r="E64" s="9">
        <v>0.11</v>
      </c>
      <c r="F64" s="9">
        <v>0.11</v>
      </c>
      <c r="G64" s="9">
        <v>0.11</v>
      </c>
      <c r="H64" s="9">
        <v>0.11</v>
      </c>
      <c r="I64" s="21">
        <v>0.11</v>
      </c>
      <c r="R64" s="5"/>
      <c r="S64" s="40" t="s">
        <v>59</v>
      </c>
      <c r="T64" s="42"/>
      <c r="U64" s="73">
        <v>0.11</v>
      </c>
      <c r="V64" s="73">
        <v>0.091</v>
      </c>
      <c r="W64" s="196">
        <v>0.1</v>
      </c>
      <c r="X64" s="196">
        <v>0.11</v>
      </c>
      <c r="Y64" s="197">
        <v>0.11</v>
      </c>
      <c r="Z64" s="197">
        <v>0.11</v>
      </c>
      <c r="AA64" s="197">
        <v>0.11</v>
      </c>
      <c r="AK64" s="271" t="s">
        <v>59</v>
      </c>
      <c r="AL64" s="259"/>
      <c r="AM64" s="260">
        <v>0.11</v>
      </c>
      <c r="AN64" s="260">
        <v>0.091</v>
      </c>
      <c r="AO64" s="259">
        <v>0.11</v>
      </c>
      <c r="AP64" s="334">
        <v>0.115</v>
      </c>
      <c r="AQ64" s="334">
        <v>0.11</v>
      </c>
      <c r="AR64" s="334">
        <v>0.11</v>
      </c>
      <c r="AS64" s="334">
        <v>0.11</v>
      </c>
      <c r="AT64" s="334">
        <v>0.11</v>
      </c>
      <c r="AU64" s="334">
        <v>0.11</v>
      </c>
      <c r="AV64" s="334">
        <v>0.11</v>
      </c>
      <c r="AW64" s="334">
        <v>0.11</v>
      </c>
      <c r="AX64" s="334">
        <v>0.11</v>
      </c>
      <c r="AY64" s="334">
        <v>0.11</v>
      </c>
      <c r="BG64" s="433" t="s">
        <v>59</v>
      </c>
      <c r="BH64" s="438"/>
      <c r="BI64" s="439">
        <v>0.11</v>
      </c>
      <c r="BJ64" s="439">
        <v>0.091</v>
      </c>
      <c r="BK64" s="438">
        <v>0.11</v>
      </c>
      <c r="BL64" s="441">
        <v>0.115</v>
      </c>
      <c r="BM64" s="441">
        <v>0.11</v>
      </c>
      <c r="BN64" s="441">
        <v>0.11</v>
      </c>
      <c r="BO64" s="441">
        <v>0.11</v>
      </c>
      <c r="BP64" s="441">
        <v>0.11</v>
      </c>
      <c r="CT64" s="271" t="s">
        <v>59</v>
      </c>
      <c r="CU64" s="259"/>
      <c r="CV64" s="260">
        <v>0.11</v>
      </c>
      <c r="CW64" s="260">
        <v>0.091</v>
      </c>
      <c r="CX64" s="259">
        <v>0.11</v>
      </c>
      <c r="CY64" s="334">
        <v>0.115</v>
      </c>
      <c r="CZ64" s="334">
        <v>0.11</v>
      </c>
      <c r="DA64" s="334">
        <v>0.11</v>
      </c>
      <c r="DB64" s="334">
        <v>0.11</v>
      </c>
      <c r="DC64" s="334">
        <v>0.11</v>
      </c>
      <c r="DD64" s="334">
        <v>0.11</v>
      </c>
      <c r="DE64" s="334">
        <v>0.11</v>
      </c>
      <c r="DF64" s="334">
        <v>0.11</v>
      </c>
      <c r="DG64" s="334">
        <v>0.11</v>
      </c>
      <c r="DH64" s="334">
        <v>0.11</v>
      </c>
    </row>
    <row r="65" spans="2:112" ht="12.75">
      <c r="B65" s="5"/>
      <c r="C65" s="6" t="s">
        <v>60</v>
      </c>
      <c r="D65" s="9">
        <v>0.105</v>
      </c>
      <c r="E65" s="9">
        <v>0.115</v>
      </c>
      <c r="F65" s="9">
        <v>0.115</v>
      </c>
      <c r="G65" s="9">
        <v>0.115</v>
      </c>
      <c r="H65" s="9">
        <v>0.115</v>
      </c>
      <c r="I65" s="21">
        <v>0.115</v>
      </c>
      <c r="R65" s="5"/>
      <c r="S65" s="40" t="s">
        <v>60</v>
      </c>
      <c r="T65" s="42"/>
      <c r="U65" s="73">
        <v>0.115</v>
      </c>
      <c r="V65" s="73">
        <v>0.111</v>
      </c>
      <c r="W65" s="196">
        <v>0.115</v>
      </c>
      <c r="X65" s="196">
        <v>0.115</v>
      </c>
      <c r="Y65" s="197">
        <v>0.115</v>
      </c>
      <c r="Z65" s="197">
        <v>0.115</v>
      </c>
      <c r="AA65" s="197">
        <v>0.115</v>
      </c>
      <c r="AK65" s="271" t="s">
        <v>60</v>
      </c>
      <c r="AL65" s="259"/>
      <c r="AM65" s="260">
        <v>0.115</v>
      </c>
      <c r="AN65" s="260">
        <v>0.111</v>
      </c>
      <c r="AO65" s="259">
        <v>0.115</v>
      </c>
      <c r="AP65" s="334">
        <v>0.115</v>
      </c>
      <c r="AQ65" s="334">
        <v>0.115</v>
      </c>
      <c r="AR65" s="334">
        <v>0.115</v>
      </c>
      <c r="AS65" s="334">
        <v>0.115</v>
      </c>
      <c r="AT65" s="334">
        <v>0.115</v>
      </c>
      <c r="AU65" s="334">
        <v>0.115</v>
      </c>
      <c r="AV65" s="334">
        <v>0.115</v>
      </c>
      <c r="AW65" s="334">
        <v>0.115</v>
      </c>
      <c r="AX65" s="334">
        <v>0.115</v>
      </c>
      <c r="AY65" s="334">
        <v>0.115</v>
      </c>
      <c r="BG65" s="433" t="s">
        <v>60</v>
      </c>
      <c r="BH65" s="438"/>
      <c r="BI65" s="439">
        <v>0.115</v>
      </c>
      <c r="BJ65" s="439">
        <v>0.111</v>
      </c>
      <c r="BK65" s="438">
        <v>0.115</v>
      </c>
      <c r="BL65" s="441">
        <v>0.115</v>
      </c>
      <c r="BM65" s="441">
        <v>0.115</v>
      </c>
      <c r="BN65" s="441">
        <v>0.115</v>
      </c>
      <c r="BO65" s="441">
        <v>0.115</v>
      </c>
      <c r="BP65" s="441">
        <v>0.115</v>
      </c>
      <c r="CT65" s="271" t="s">
        <v>60</v>
      </c>
      <c r="CU65" s="259"/>
      <c r="CV65" s="260">
        <v>0.115</v>
      </c>
      <c r="CW65" s="260">
        <v>0.111</v>
      </c>
      <c r="CX65" s="259">
        <v>0.115</v>
      </c>
      <c r="CY65" s="334">
        <v>0.115</v>
      </c>
      <c r="CZ65" s="334">
        <v>0.115</v>
      </c>
      <c r="DA65" s="334">
        <v>0.115</v>
      </c>
      <c r="DB65" s="334">
        <v>0.115</v>
      </c>
      <c r="DC65" s="334">
        <v>0.115</v>
      </c>
      <c r="DD65" s="334">
        <v>0.115</v>
      </c>
      <c r="DE65" s="334">
        <v>0.115</v>
      </c>
      <c r="DF65" s="334">
        <v>0.115</v>
      </c>
      <c r="DG65" s="334">
        <v>0.115</v>
      </c>
      <c r="DH65" s="334">
        <v>0.115</v>
      </c>
    </row>
    <row r="66" spans="2:112" ht="13.5" thickBot="1">
      <c r="B66" s="22"/>
      <c r="C66" s="23" t="s">
        <v>61</v>
      </c>
      <c r="D66" s="24">
        <v>0.08</v>
      </c>
      <c r="E66" s="24">
        <v>0.07</v>
      </c>
      <c r="F66" s="24">
        <v>0.07</v>
      </c>
      <c r="G66" s="24">
        <v>0.07</v>
      </c>
      <c r="H66" s="24">
        <v>0.07</v>
      </c>
      <c r="I66" s="25">
        <v>0.07</v>
      </c>
      <c r="R66" s="22"/>
      <c r="S66" s="46" t="s">
        <v>61</v>
      </c>
      <c r="T66" s="47"/>
      <c r="U66" s="78">
        <v>0.07</v>
      </c>
      <c r="V66" s="78">
        <v>0.058</v>
      </c>
      <c r="W66" s="204">
        <v>0.065</v>
      </c>
      <c r="X66" s="204">
        <v>0.065</v>
      </c>
      <c r="Y66" s="205">
        <v>0.065</v>
      </c>
      <c r="Z66" s="205">
        <v>0.065</v>
      </c>
      <c r="AA66" s="205">
        <v>0.065</v>
      </c>
      <c r="AK66" s="271" t="s">
        <v>61</v>
      </c>
      <c r="AL66" s="259"/>
      <c r="AM66" s="260">
        <v>0.07</v>
      </c>
      <c r="AN66" s="260">
        <v>0.058</v>
      </c>
      <c r="AO66" s="259">
        <v>0.065</v>
      </c>
      <c r="AP66" s="334">
        <v>0.065</v>
      </c>
      <c r="AQ66" s="334">
        <v>0.065</v>
      </c>
      <c r="AR66" s="334">
        <v>0.065</v>
      </c>
      <c r="AS66" s="334">
        <v>0.065</v>
      </c>
      <c r="AT66" s="334">
        <v>0.065</v>
      </c>
      <c r="AU66" s="334">
        <v>0.065</v>
      </c>
      <c r="AV66" s="334">
        <v>0.065</v>
      </c>
      <c r="AW66" s="334">
        <v>0.065</v>
      </c>
      <c r="AX66" s="334">
        <v>0.065</v>
      </c>
      <c r="AY66" s="334">
        <v>0.065</v>
      </c>
      <c r="BG66" s="460" t="s">
        <v>61</v>
      </c>
      <c r="BH66" s="461"/>
      <c r="BI66" s="462">
        <v>0.07</v>
      </c>
      <c r="BJ66" s="462">
        <v>0.058</v>
      </c>
      <c r="BK66" s="461">
        <v>0.065</v>
      </c>
      <c r="BL66" s="463">
        <v>0.065</v>
      </c>
      <c r="BM66" s="463">
        <v>0.065</v>
      </c>
      <c r="BN66" s="463">
        <v>0.065</v>
      </c>
      <c r="BO66" s="463">
        <v>0.065</v>
      </c>
      <c r="BP66" s="463">
        <v>0.065</v>
      </c>
      <c r="CT66" s="271" t="s">
        <v>61</v>
      </c>
      <c r="CU66" s="259"/>
      <c r="CV66" s="260">
        <v>0.07</v>
      </c>
      <c r="CW66" s="260">
        <v>0.058</v>
      </c>
      <c r="CX66" s="259">
        <v>0.065</v>
      </c>
      <c r="CY66" s="334">
        <v>0.065</v>
      </c>
      <c r="CZ66" s="334">
        <v>0.065</v>
      </c>
      <c r="DA66" s="334">
        <v>0.065</v>
      </c>
      <c r="DB66" s="334">
        <v>0.065</v>
      </c>
      <c r="DC66" s="334">
        <v>0.065</v>
      </c>
      <c r="DD66" s="334">
        <v>0.065</v>
      </c>
      <c r="DE66" s="334">
        <v>0.065</v>
      </c>
      <c r="DF66" s="334">
        <v>0.065</v>
      </c>
      <c r="DG66" s="334">
        <v>0.065</v>
      </c>
      <c r="DH66" s="334">
        <v>0.065</v>
      </c>
    </row>
    <row r="67" spans="18:112" ht="13.5" thickBot="1">
      <c r="R67" s="90"/>
      <c r="S67" s="91" t="s">
        <v>63</v>
      </c>
      <c r="T67" s="44"/>
      <c r="U67" s="92">
        <v>0.23</v>
      </c>
      <c r="V67" s="92">
        <v>0.5</v>
      </c>
      <c r="W67" s="206">
        <v>0.5</v>
      </c>
      <c r="X67" s="206">
        <v>0.5</v>
      </c>
      <c r="Y67" s="207">
        <v>0.5</v>
      </c>
      <c r="Z67" s="207">
        <v>0.5</v>
      </c>
      <c r="AA67" s="207">
        <v>0.5</v>
      </c>
      <c r="AK67" s="272" t="s">
        <v>63</v>
      </c>
      <c r="AL67" s="262"/>
      <c r="AM67" s="263">
        <v>0.23</v>
      </c>
      <c r="AN67" s="263">
        <v>0.5</v>
      </c>
      <c r="AO67" s="264">
        <v>0.5</v>
      </c>
      <c r="AP67" s="335">
        <v>0.525</v>
      </c>
      <c r="AQ67" s="335">
        <v>0.5</v>
      </c>
      <c r="AR67" s="344">
        <v>0.5</v>
      </c>
      <c r="AS67" s="335">
        <v>0.5</v>
      </c>
      <c r="AT67" s="335">
        <v>0.5</v>
      </c>
      <c r="AU67" s="335">
        <v>0.5</v>
      </c>
      <c r="AV67" s="335">
        <v>0.5</v>
      </c>
      <c r="AW67" s="335">
        <v>0.5</v>
      </c>
      <c r="AX67" s="335">
        <v>0.5</v>
      </c>
      <c r="AY67" s="335">
        <v>0.5</v>
      </c>
      <c r="BG67" s="464" t="s">
        <v>63</v>
      </c>
      <c r="BH67" s="443"/>
      <c r="BI67" s="465">
        <v>0.23</v>
      </c>
      <c r="BJ67" s="465">
        <v>0.5</v>
      </c>
      <c r="BK67" s="466">
        <v>0.5</v>
      </c>
      <c r="BL67" s="467">
        <v>0.525</v>
      </c>
      <c r="BM67" s="467">
        <v>0.5</v>
      </c>
      <c r="BN67" s="467">
        <v>0.5</v>
      </c>
      <c r="BO67" s="467">
        <v>0.5</v>
      </c>
      <c r="BP67" s="467">
        <v>0.5</v>
      </c>
      <c r="CT67" s="272" t="s">
        <v>63</v>
      </c>
      <c r="CU67" s="262"/>
      <c r="CV67" s="263">
        <v>0.23</v>
      </c>
      <c r="CW67" s="263">
        <v>0.5</v>
      </c>
      <c r="CX67" s="264">
        <v>0.5</v>
      </c>
      <c r="CY67" s="335">
        <v>0.525</v>
      </c>
      <c r="CZ67" s="335">
        <v>0.5</v>
      </c>
      <c r="DA67" s="344">
        <v>0.5</v>
      </c>
      <c r="DB67" s="335">
        <v>0.5</v>
      </c>
      <c r="DC67" s="335">
        <v>0.5</v>
      </c>
      <c r="DD67" s="335">
        <v>0.5</v>
      </c>
      <c r="DE67" s="335">
        <v>0.5</v>
      </c>
      <c r="DF67" s="335">
        <v>0.5</v>
      </c>
      <c r="DG67" s="335">
        <v>0.5</v>
      </c>
      <c r="DH67" s="335">
        <v>0.5</v>
      </c>
    </row>
    <row r="68" spans="18:112" ht="13.5" thickBot="1">
      <c r="R68" s="90"/>
      <c r="S68" s="91"/>
      <c r="T68" s="44"/>
      <c r="U68" s="92"/>
      <c r="V68" s="92"/>
      <c r="W68" s="206"/>
      <c r="X68" s="206"/>
      <c r="Y68" s="359"/>
      <c r="Z68" s="359"/>
      <c r="AA68" s="207"/>
      <c r="AK68" s="272"/>
      <c r="AL68" s="262" t="s">
        <v>204</v>
      </c>
      <c r="AM68" s="263"/>
      <c r="AN68" s="263"/>
      <c r="AO68" s="264"/>
      <c r="AP68" s="335">
        <v>0.11</v>
      </c>
      <c r="AQ68" s="360">
        <v>0.11</v>
      </c>
      <c r="AR68" s="361">
        <v>0.11</v>
      </c>
      <c r="AS68" s="362">
        <v>0.11</v>
      </c>
      <c r="AT68" s="335">
        <v>0.11</v>
      </c>
      <c r="AU68" s="335">
        <v>0.11</v>
      </c>
      <c r="AV68" s="335">
        <v>0.11</v>
      </c>
      <c r="AW68" s="335">
        <v>0.11</v>
      </c>
      <c r="AX68" s="335">
        <v>0.11</v>
      </c>
      <c r="AY68" s="335">
        <v>0.11</v>
      </c>
      <c r="BG68" s="464"/>
      <c r="BH68" s="443"/>
      <c r="BI68" s="465"/>
      <c r="BJ68" s="465"/>
      <c r="BK68" s="466"/>
      <c r="BL68" s="468"/>
      <c r="BM68" s="468"/>
      <c r="BN68" s="467"/>
      <c r="BO68" s="467"/>
      <c r="BP68" s="467"/>
      <c r="CT68" s="272"/>
      <c r="CU68" s="262" t="s">
        <v>204</v>
      </c>
      <c r="CV68" s="263"/>
      <c r="CW68" s="263"/>
      <c r="CX68" s="264"/>
      <c r="CY68" s="335">
        <v>0.11</v>
      </c>
      <c r="CZ68" s="360">
        <v>0.11</v>
      </c>
      <c r="DA68" s="361">
        <v>0.11</v>
      </c>
      <c r="DB68" s="362">
        <v>0.11</v>
      </c>
      <c r="DC68" s="335">
        <v>0.11</v>
      </c>
      <c r="DD68" s="335">
        <v>0.11</v>
      </c>
      <c r="DE68" s="335">
        <v>0.11</v>
      </c>
      <c r="DF68" s="335">
        <v>0.11</v>
      </c>
      <c r="DG68" s="335">
        <v>0.11</v>
      </c>
      <c r="DH68" s="335">
        <v>0.11</v>
      </c>
    </row>
    <row r="69" spans="2:113" ht="21.75" thickBot="1" thickTop="1">
      <c r="B69" s="28"/>
      <c r="C69" s="29" t="s">
        <v>64</v>
      </c>
      <c r="D69" s="29"/>
      <c r="E69" s="30">
        <v>0.295</v>
      </c>
      <c r="F69" s="30">
        <v>0.3</v>
      </c>
      <c r="G69" s="30">
        <v>0.3</v>
      </c>
      <c r="H69" s="30">
        <v>0.3</v>
      </c>
      <c r="I69" s="31">
        <v>0.3</v>
      </c>
      <c r="P69" s="93"/>
      <c r="Q69" s="93"/>
      <c r="R69" s="28"/>
      <c r="S69" s="94"/>
      <c r="T69" s="49" t="s">
        <v>66</v>
      </c>
      <c r="U69" s="79">
        <v>0.313</v>
      </c>
      <c r="V69" s="79">
        <v>0.313</v>
      </c>
      <c r="W69" s="161">
        <v>0.313</v>
      </c>
      <c r="X69" s="161">
        <v>0.318</v>
      </c>
      <c r="Y69" s="161">
        <v>0.32</v>
      </c>
      <c r="Z69" s="161">
        <v>0.32</v>
      </c>
      <c r="AA69" s="162">
        <v>0.32</v>
      </c>
      <c r="AI69" s="213"/>
      <c r="AJ69" s="214"/>
      <c r="AK69" s="265"/>
      <c r="AL69" s="266" t="s">
        <v>66</v>
      </c>
      <c r="AM69" s="267">
        <v>0.313</v>
      </c>
      <c r="AN69" s="267">
        <v>0.313</v>
      </c>
      <c r="AO69" s="268">
        <v>0.33</v>
      </c>
      <c r="AP69" s="336">
        <v>0.33</v>
      </c>
      <c r="AQ69" s="342">
        <v>0.33</v>
      </c>
      <c r="AR69" s="353">
        <v>0.33</v>
      </c>
      <c r="AS69" s="269">
        <v>0.33</v>
      </c>
      <c r="AT69" s="336">
        <v>0.33</v>
      </c>
      <c r="AU69" s="336">
        <v>0.33</v>
      </c>
      <c r="AV69" s="336">
        <v>0.33</v>
      </c>
      <c r="AW69" s="336">
        <v>0.33</v>
      </c>
      <c r="AX69" s="336">
        <v>0.33</v>
      </c>
      <c r="AY69" s="336">
        <v>0.33</v>
      </c>
      <c r="AZ69" s="213"/>
      <c r="BF69" s="469"/>
      <c r="BG69" s="470"/>
      <c r="BH69" s="471" t="s">
        <v>66</v>
      </c>
      <c r="BI69" s="472">
        <v>0.313</v>
      </c>
      <c r="BJ69" s="472">
        <v>0.313</v>
      </c>
      <c r="BK69" s="473">
        <v>0.33</v>
      </c>
      <c r="BL69" s="473">
        <v>0.33</v>
      </c>
      <c r="BM69" s="473">
        <v>0.33</v>
      </c>
      <c r="BN69" s="474">
        <v>0.33</v>
      </c>
      <c r="BO69" s="474">
        <v>0.33</v>
      </c>
      <c r="BP69" s="474">
        <v>0.33</v>
      </c>
      <c r="CS69" s="214"/>
      <c r="CT69" s="265"/>
      <c r="CU69" s="266" t="s">
        <v>66</v>
      </c>
      <c r="CV69" s="267">
        <v>0.313</v>
      </c>
      <c r="CW69" s="267">
        <v>0.313</v>
      </c>
      <c r="CX69" s="268">
        <v>0.33</v>
      </c>
      <c r="CY69" s="336">
        <v>0.33</v>
      </c>
      <c r="CZ69" s="342">
        <v>0.33</v>
      </c>
      <c r="DA69" s="353">
        <v>0.33</v>
      </c>
      <c r="DB69" s="269">
        <v>0.33</v>
      </c>
      <c r="DC69" s="336">
        <v>0.33</v>
      </c>
      <c r="DD69" s="336">
        <v>0.33</v>
      </c>
      <c r="DE69" s="336">
        <v>0.33</v>
      </c>
      <c r="DF69" s="336">
        <v>0.33</v>
      </c>
      <c r="DG69" s="336">
        <v>0.33</v>
      </c>
      <c r="DH69" s="336">
        <v>0.33</v>
      </c>
      <c r="DI69" s="213"/>
    </row>
    <row r="70" spans="2:113" ht="20.25">
      <c r="B70" s="349"/>
      <c r="C70" s="213"/>
      <c r="D70" s="213"/>
      <c r="E70" s="350"/>
      <c r="F70" s="350"/>
      <c r="G70" s="350"/>
      <c r="H70" s="350"/>
      <c r="I70" s="350"/>
      <c r="J70" s="27"/>
      <c r="P70" s="214"/>
      <c r="Q70" s="214"/>
      <c r="R70" s="349"/>
      <c r="S70" s="214"/>
      <c r="T70" s="215"/>
      <c r="U70" s="351"/>
      <c r="V70" s="351"/>
      <c r="W70" s="216"/>
      <c r="X70" s="216"/>
      <c r="Y70" s="216"/>
      <c r="Z70" s="216"/>
      <c r="AA70" s="216"/>
      <c r="AB70" s="27"/>
      <c r="AC70" s="27"/>
      <c r="AD70" s="27"/>
      <c r="AE70" s="26"/>
      <c r="AF70" s="26"/>
      <c r="AG70" s="26"/>
      <c r="AI70" s="213"/>
      <c r="AJ70" s="214"/>
      <c r="AK70" s="214"/>
      <c r="AL70" s="215"/>
      <c r="AM70" s="351"/>
      <c r="AN70" s="351"/>
      <c r="AO70" s="216"/>
      <c r="AP70" s="216"/>
      <c r="AQ70" s="216"/>
      <c r="AR70" s="352"/>
      <c r="AS70" s="216"/>
      <c r="AT70" s="216"/>
      <c r="AU70" s="216"/>
      <c r="AV70" s="216"/>
      <c r="AW70" s="216"/>
      <c r="AX70" s="216"/>
      <c r="AY70" s="216"/>
      <c r="AZ70" s="213"/>
      <c r="BF70" s="378"/>
      <c r="BG70" s="378"/>
      <c r="BH70" s="475"/>
      <c r="BI70" s="476"/>
      <c r="BJ70" s="476"/>
      <c r="BK70" s="468"/>
      <c r="BL70" s="468"/>
      <c r="BM70" s="468"/>
      <c r="BN70" s="468"/>
      <c r="BO70" s="468"/>
      <c r="BP70" s="468"/>
      <c r="CS70" s="214"/>
      <c r="CT70" s="214"/>
      <c r="CU70" s="215"/>
      <c r="CV70" s="351"/>
      <c r="CW70" s="351"/>
      <c r="CX70" s="216"/>
      <c r="CY70" s="216"/>
      <c r="CZ70" s="216"/>
      <c r="DA70" s="352"/>
      <c r="DB70" s="216"/>
      <c r="DC70" s="216"/>
      <c r="DD70" s="216"/>
      <c r="DE70" s="216"/>
      <c r="DF70" s="216"/>
      <c r="DG70" s="216"/>
      <c r="DH70" s="216"/>
      <c r="DI70" s="213"/>
    </row>
    <row r="71" spans="2:113" ht="20.25">
      <c r="B71" s="349"/>
      <c r="C71" s="213"/>
      <c r="D71" s="213"/>
      <c r="E71" s="350"/>
      <c r="F71" s="350"/>
      <c r="G71" s="350"/>
      <c r="H71" s="350"/>
      <c r="I71" s="350"/>
      <c r="J71" s="27"/>
      <c r="P71" s="214"/>
      <c r="Q71" s="214"/>
      <c r="R71" s="349"/>
      <c r="S71" s="214"/>
      <c r="T71" s="215"/>
      <c r="U71" s="351"/>
      <c r="V71" s="351"/>
      <c r="W71" s="216"/>
      <c r="X71" s="216"/>
      <c r="Y71" s="216"/>
      <c r="Z71" s="216"/>
      <c r="AA71" s="216"/>
      <c r="AB71" s="27"/>
      <c r="AC71" s="27"/>
      <c r="AD71" s="27"/>
      <c r="AE71" s="26"/>
      <c r="AF71" s="26"/>
      <c r="AG71" s="26"/>
      <c r="AI71" s="213"/>
      <c r="AJ71" s="214"/>
      <c r="AK71" s="214"/>
      <c r="AL71" s="215"/>
      <c r="AM71" s="351"/>
      <c r="AN71" s="351"/>
      <c r="AO71" s="216"/>
      <c r="AP71" s="216"/>
      <c r="AQ71" s="216"/>
      <c r="AR71" s="352"/>
      <c r="AS71" s="216"/>
      <c r="AT71" s="216"/>
      <c r="AU71" s="216"/>
      <c r="AV71" s="216"/>
      <c r="AW71" s="216"/>
      <c r="AX71" s="216"/>
      <c r="AY71" s="216"/>
      <c r="AZ71" s="213"/>
      <c r="BF71" s="378"/>
      <c r="BG71" s="378"/>
      <c r="BH71" s="475"/>
      <c r="BI71" s="476"/>
      <c r="BJ71" s="476"/>
      <c r="BK71" s="468"/>
      <c r="BL71" s="468"/>
      <c r="BM71" s="468"/>
      <c r="BN71" s="468"/>
      <c r="BO71" s="468"/>
      <c r="BP71" s="468"/>
      <c r="CS71" s="214"/>
      <c r="CT71" s="214"/>
      <c r="CU71" s="215"/>
      <c r="CV71" s="351"/>
      <c r="CW71" s="351"/>
      <c r="CX71" s="216"/>
      <c r="CY71" s="216"/>
      <c r="CZ71" s="216"/>
      <c r="DA71" s="352"/>
      <c r="DB71" s="216"/>
      <c r="DC71" s="216"/>
      <c r="DD71" s="216"/>
      <c r="DE71" s="216"/>
      <c r="DF71" s="216"/>
      <c r="DG71" s="216"/>
      <c r="DH71" s="216"/>
      <c r="DI71" s="213"/>
    </row>
    <row r="72" spans="19:112" ht="12.75">
      <c r="S72" s="39"/>
      <c r="T72" s="39"/>
      <c r="U72" s="70">
        <v>0</v>
      </c>
      <c r="V72" s="70">
        <v>0</v>
      </c>
      <c r="W72" s="208">
        <v>0</v>
      </c>
      <c r="X72" s="208">
        <v>0</v>
      </c>
      <c r="Y72" s="208">
        <v>0</v>
      </c>
      <c r="Z72" s="208"/>
      <c r="AA72" s="208"/>
      <c r="AK72" s="39"/>
      <c r="AL72" s="39"/>
      <c r="AM72" s="70">
        <v>0</v>
      </c>
      <c r="AN72" s="70">
        <v>0</v>
      </c>
      <c r="AO72" s="71">
        <v>0</v>
      </c>
      <c r="AP72" s="71">
        <v>0</v>
      </c>
      <c r="AQ72" s="71">
        <v>0</v>
      </c>
      <c r="AR72" s="71"/>
      <c r="AS72" s="71"/>
      <c r="AT72" s="71"/>
      <c r="AU72" s="71"/>
      <c r="AV72" s="71"/>
      <c r="AW72" s="71"/>
      <c r="AX72" s="71"/>
      <c r="AY72" s="71"/>
      <c r="BG72" s="423"/>
      <c r="BH72" s="423"/>
      <c r="BI72" s="477">
        <v>0</v>
      </c>
      <c r="BJ72" s="477">
        <v>0</v>
      </c>
      <c r="BK72" s="478">
        <v>0</v>
      </c>
      <c r="BL72" s="478">
        <v>0</v>
      </c>
      <c r="BM72" s="478">
        <v>0</v>
      </c>
      <c r="BN72" s="478"/>
      <c r="BO72" s="478"/>
      <c r="BP72" s="478"/>
      <c r="CT72" s="39"/>
      <c r="CU72" s="39"/>
      <c r="CV72" s="70">
        <v>0</v>
      </c>
      <c r="CW72" s="70">
        <v>0</v>
      </c>
      <c r="CX72" s="71">
        <v>0</v>
      </c>
      <c r="CY72" s="71">
        <v>0</v>
      </c>
      <c r="CZ72" s="71">
        <v>0</v>
      </c>
      <c r="DA72" s="71"/>
      <c r="DB72" s="71"/>
      <c r="DC72" s="71"/>
      <c r="DD72" s="71"/>
      <c r="DE72" s="71"/>
      <c r="DF72" s="71"/>
      <c r="DG72" s="71"/>
      <c r="DH72" s="71"/>
    </row>
    <row r="73" spans="23:112" ht="12.75">
      <c r="W73" s="32">
        <v>1</v>
      </c>
      <c r="X73" s="32">
        <v>1</v>
      </c>
      <c r="Y73" s="32">
        <v>1</v>
      </c>
      <c r="Z73" s="32">
        <v>1</v>
      </c>
      <c r="AA73" s="32">
        <v>1</v>
      </c>
      <c r="AO73" s="27">
        <v>1</v>
      </c>
      <c r="AP73" s="27">
        <v>1</v>
      </c>
      <c r="AQ73" s="27">
        <v>1</v>
      </c>
      <c r="AR73" s="27">
        <v>1</v>
      </c>
      <c r="AS73" s="27">
        <v>1</v>
      </c>
      <c r="AT73" s="27">
        <v>1</v>
      </c>
      <c r="AU73" s="27">
        <v>1</v>
      </c>
      <c r="AV73" s="27">
        <v>1</v>
      </c>
      <c r="AW73" s="27">
        <v>1</v>
      </c>
      <c r="AX73" s="27">
        <v>1</v>
      </c>
      <c r="AY73" s="27">
        <v>1</v>
      </c>
      <c r="BK73" s="372">
        <v>1</v>
      </c>
      <c r="BL73" s="372">
        <v>1</v>
      </c>
      <c r="BM73" s="372">
        <v>1</v>
      </c>
      <c r="BN73" s="372">
        <v>1</v>
      </c>
      <c r="BO73" s="372">
        <v>1</v>
      </c>
      <c r="BP73" s="372">
        <v>1</v>
      </c>
      <c r="CX73" s="27">
        <v>1</v>
      </c>
      <c r="CY73" s="27">
        <v>1</v>
      </c>
      <c r="CZ73" s="27">
        <v>1</v>
      </c>
      <c r="DA73" s="27">
        <v>1</v>
      </c>
      <c r="DB73" s="27">
        <v>1</v>
      </c>
      <c r="DC73" s="27">
        <v>1</v>
      </c>
      <c r="DD73" s="27">
        <v>1</v>
      </c>
      <c r="DE73" s="27">
        <v>1</v>
      </c>
      <c r="DF73" s="27">
        <v>1</v>
      </c>
      <c r="DG73" s="27">
        <v>1</v>
      </c>
      <c r="DH73" s="27">
        <v>1</v>
      </c>
    </row>
    <row r="74" spans="37:112" ht="12.75">
      <c r="AK74" s="33" t="s">
        <v>89</v>
      </c>
      <c r="AO74" s="27">
        <v>0.56</v>
      </c>
      <c r="AP74" s="27">
        <v>0.555</v>
      </c>
      <c r="AQ74" s="27">
        <v>0.555</v>
      </c>
      <c r="AR74" s="27">
        <v>0.555</v>
      </c>
      <c r="AS74" s="27">
        <v>0.555</v>
      </c>
      <c r="AT74" s="27">
        <v>0.555</v>
      </c>
      <c r="AU74" s="27">
        <v>0.555</v>
      </c>
      <c r="AV74" s="27">
        <v>0.555</v>
      </c>
      <c r="AW74" s="27">
        <v>0.555</v>
      </c>
      <c r="AX74" s="27">
        <v>0.555</v>
      </c>
      <c r="AY74" s="27">
        <v>0.555</v>
      </c>
      <c r="BG74" s="374" t="s">
        <v>89</v>
      </c>
      <c r="BK74" s="372">
        <v>0.56</v>
      </c>
      <c r="BL74" s="372">
        <v>0.555</v>
      </c>
      <c r="BM74" s="372">
        <v>0.555</v>
      </c>
      <c r="BN74" s="372">
        <v>0.555</v>
      </c>
      <c r="BO74" s="372">
        <v>0.555</v>
      </c>
      <c r="BP74" s="372">
        <v>0.555</v>
      </c>
      <c r="CT74" s="33" t="s">
        <v>89</v>
      </c>
      <c r="CX74" s="27">
        <v>0.56</v>
      </c>
      <c r="CY74" s="27">
        <v>0.555</v>
      </c>
      <c r="CZ74" s="27">
        <v>0.555</v>
      </c>
      <c r="DA74" s="27">
        <v>0.555</v>
      </c>
      <c r="DB74" s="27">
        <v>0.555</v>
      </c>
      <c r="DC74" s="27">
        <v>0.555</v>
      </c>
      <c r="DD74" s="27">
        <v>0.555</v>
      </c>
      <c r="DE74" s="27">
        <v>0.555</v>
      </c>
      <c r="DF74" s="27">
        <v>0.555</v>
      </c>
      <c r="DG74" s="27">
        <v>0.555</v>
      </c>
      <c r="DH74" s="27">
        <v>0.555</v>
      </c>
    </row>
    <row r="75" spans="42:103" ht="12.75">
      <c r="AP75" s="117" t="s">
        <v>92</v>
      </c>
      <c r="BL75" s="480" t="s">
        <v>93</v>
      </c>
      <c r="CY75" s="117" t="s">
        <v>92</v>
      </c>
    </row>
  </sheetData>
  <printOptions/>
  <pageMargins left="0.17" right="0.17" top="0.22" bottom="0.29" header="0.17" footer="0.17"/>
  <pageSetup fitToHeight="1" fitToWidth="1" horizontalDpi="600" verticalDpi="600" orientation="landscape" scale="73" r:id="rId2"/>
  <headerFooter alignWithMargins="0">
    <oddFooter>&amp;R&amp;F    &amp;A   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2007-07-24T14:09:16Z</cp:lastPrinted>
  <dcterms:created xsi:type="dcterms:W3CDTF">2003-08-28T12:36:19Z</dcterms:created>
  <dcterms:modified xsi:type="dcterms:W3CDTF">2007-07-24T14:09:55Z</dcterms:modified>
  <cp:category/>
  <cp:version/>
  <cp:contentType/>
  <cp:contentStatus/>
</cp:coreProperties>
</file>