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1" yWindow="105" windowWidth="28635" windowHeight="15870" activeTab="0"/>
  </bookViews>
  <sheets>
    <sheet name="Cost Spread Sheet FY 01" sheetId="1" r:id="rId1"/>
  </sheets>
  <definedNames/>
  <calcPr fullCalcOnLoad="1"/>
</workbook>
</file>

<file path=xl/sharedStrings.xml><?xml version="1.0" encoding="utf-8"?>
<sst xmlns="http://schemas.openxmlformats.org/spreadsheetml/2006/main" count="182" uniqueCount="87">
  <si>
    <t xml:space="preserve">Project Management and </t>
  </si>
  <si>
    <t>Control</t>
  </si>
  <si>
    <t>Project Physics (Off-Site)</t>
  </si>
  <si>
    <t>(Lazarus)</t>
  </si>
  <si>
    <t>Adjusted</t>
  </si>
  <si>
    <t>ORNL/ENGR</t>
  </si>
  <si>
    <t>Budget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</si>
  <si>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</si>
  <si>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</si>
  <si>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</si>
  <si>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</si>
  <si>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</si>
  <si>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</si>
  <si>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</si>
  <si>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</si>
  <si>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</si>
  <si>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</si>
  <si>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</si>
  <si>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</si>
  <si>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% Used</t>
  </si>
  <si>
    <t>Account</t>
  </si>
  <si>
    <t>Remarks</t>
  </si>
  <si>
    <t>Work Package</t>
  </si>
  <si>
    <t xml:space="preserve"> </t>
  </si>
  <si>
    <t>Material</t>
  </si>
  <si>
    <t>Sub</t>
  </si>
  <si>
    <t>Labor</t>
  </si>
  <si>
    <t>Vacuum Vessel R &amp; D</t>
  </si>
  <si>
    <t xml:space="preserve">TOTAL </t>
  </si>
  <si>
    <t>PROPOSED</t>
  </si>
  <si>
    <t>(Goranson)</t>
  </si>
  <si>
    <t xml:space="preserve">Labor </t>
  </si>
  <si>
    <t xml:space="preserve">(Goranson) </t>
  </si>
  <si>
    <t>(Williamson)</t>
  </si>
  <si>
    <t>K6872VVD</t>
  </si>
  <si>
    <t>K6872MCD</t>
  </si>
  <si>
    <t>K6872SCI</t>
  </si>
  <si>
    <t>K6872PMC</t>
  </si>
  <si>
    <t>AT5506000</t>
  </si>
  <si>
    <t>CAPITAL FUNDS (MIE)</t>
  </si>
  <si>
    <t>K6872VVR</t>
  </si>
  <si>
    <t>K6872PPO</t>
  </si>
  <si>
    <t>K6872FPA</t>
  </si>
  <si>
    <t>ORNL COMPACT STELLARATOR SUPPORT NCSX - MONTHLY COST - FY 2004</t>
  </si>
  <si>
    <t>ORNL</t>
  </si>
  <si>
    <t>BWXT- MOU</t>
  </si>
  <si>
    <t>BWXT - MOU</t>
  </si>
  <si>
    <t>(Cole)</t>
  </si>
  <si>
    <t>WBS 1202</t>
  </si>
  <si>
    <t>Vacuum Vessel Final Design</t>
  </si>
  <si>
    <t>WBS 1203</t>
  </si>
  <si>
    <t>WBS 1204</t>
  </si>
  <si>
    <t>Modular Coil Final Design</t>
  </si>
  <si>
    <t>WBS 1403</t>
  </si>
  <si>
    <t>Field Period Assy, Tooling &amp; Met.</t>
  </si>
  <si>
    <t>K6872YVD</t>
  </si>
  <si>
    <t>Stellarator Core Management and</t>
  </si>
  <si>
    <t>Integration</t>
  </si>
  <si>
    <t>WBS 1901</t>
  </si>
  <si>
    <t>WBS 8102</t>
  </si>
  <si>
    <t>WBS 8402</t>
  </si>
  <si>
    <t>Vacuum Vessel Insulation H&amp;C</t>
  </si>
  <si>
    <t>K6872FPO</t>
  </si>
  <si>
    <t>K6872SCO</t>
  </si>
  <si>
    <t>K6872MCO</t>
  </si>
  <si>
    <t>Modular Coil Analysis</t>
  </si>
  <si>
    <t>WBS 1402</t>
  </si>
  <si>
    <t>K6872MCA</t>
  </si>
  <si>
    <t>WBS 1404</t>
  </si>
  <si>
    <t>K6872MCR</t>
  </si>
  <si>
    <t>Modular Coil R&amp;D</t>
  </si>
  <si>
    <t>BWXT-MOU</t>
  </si>
  <si>
    <t>K6872YMA</t>
  </si>
  <si>
    <t>BWXT - MOU R&amp;D CRAFT SUPPORT</t>
  </si>
  <si>
    <t>K6872YMR</t>
  </si>
  <si>
    <t>Limiter Design</t>
  </si>
  <si>
    <t>WBS 1101</t>
  </si>
  <si>
    <t>K6872LDD</t>
  </si>
  <si>
    <t>w/ Carryover</t>
  </si>
  <si>
    <t>WBS 1803</t>
  </si>
  <si>
    <t>(Lyon, Benson/Martin, Akers)</t>
  </si>
  <si>
    <t>business days to date</t>
  </si>
  <si>
    <t>spent</t>
  </si>
  <si>
    <t>FINAL DESIGN - K6872</t>
  </si>
  <si>
    <t>--&gt;  to date spent</t>
  </si>
  <si>
    <t>TOTAL</t>
  </si>
  <si>
    <r>
      <t>includes $173,631 carryover + $600k +$311k +$317k + $75k, excludes 8% (</t>
    </r>
    <r>
      <rPr>
        <b/>
        <i/>
        <sz val="12"/>
        <color indexed="10"/>
        <rFont val="Geneva"/>
        <family val="0"/>
      </rPr>
      <t>reduced</t>
    </r>
    <r>
      <rPr>
        <b/>
        <sz val="12"/>
        <rFont val="Geneva"/>
        <family val="0"/>
      </rPr>
      <t>) GSO carryover requirement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</si>
</sst>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"/>
    <numFmt numFmtId="167" formatCode="&quot;$&quot;#,##0.00"/>
    <numFmt numFmtId="168" formatCode="&quot;$&quot;#,##0.0"/>
  </numFmts>
  <fonts count="1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4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8"/>
      <name val="Geneva"/>
      <family val="0"/>
    </font>
    <font>
      <b/>
      <u val="single"/>
      <sz val="10"/>
      <name val="Geneva"/>
      <family val="0"/>
    </font>
    <font>
      <u val="single"/>
      <sz val="10"/>
      <name val="Geneva"/>
      <family val="0"/>
    </font>
    <font>
      <sz val="8"/>
      <name val="Geneva"/>
      <family val="0"/>
    </font>
    <font>
      <b/>
      <sz val="12"/>
      <name val="Geneva"/>
      <family val="0"/>
    </font>
    <font>
      <sz val="12"/>
      <name val="Geneva"/>
      <family val="0"/>
    </font>
    <font>
      <b/>
      <sz val="12"/>
      <color indexed="10"/>
      <name val="Geneva"/>
      <family val="0"/>
    </font>
    <font>
      <b/>
      <sz val="12"/>
      <color indexed="12"/>
      <name val="Geneva"/>
      <family val="0"/>
    </font>
    <font>
      <b/>
      <i/>
      <sz val="12"/>
      <color indexed="10"/>
      <name val="Genev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10" fontId="9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Font="1" applyAlignment="1">
      <alignment horizontal="right"/>
    </xf>
    <xf numFmtId="1" fontId="9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0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1" xfId="0" applyFont="1" applyBorder="1" applyAlignment="1">
      <alignment/>
    </xf>
    <xf numFmtId="6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1" fillId="0" borderId="0" xfId="0" applyFont="1" applyAlignment="1">
      <alignment/>
    </xf>
    <xf numFmtId="166" fontId="11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 quotePrefix="1">
      <alignment horizontal="right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2" xfId="0" applyNumberFormat="1" applyFont="1" applyBorder="1" applyAlignment="1">
      <alignment horizontal="right"/>
    </xf>
    <xf numFmtId="1" fontId="9" fillId="0" borderId="3" xfId="0" applyNumberFormat="1" applyFont="1" applyBorder="1" applyAlignment="1">
      <alignment/>
    </xf>
    <xf numFmtId="10" fontId="13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166" fontId="11" fillId="0" borderId="0" xfId="0" applyNumberFormat="1" applyFont="1" applyAlignment="1">
      <alignment/>
    </xf>
    <xf numFmtId="166" fontId="11" fillId="0" borderId="2" xfId="0" applyNumberFormat="1" applyFont="1" applyBorder="1" applyAlignment="1">
      <alignment/>
    </xf>
    <xf numFmtId="166" fontId="1" fillId="0" borderId="0" xfId="0" applyNumberFormat="1" applyFont="1" applyAlignment="1">
      <alignment horizontal="center"/>
    </xf>
    <xf numFmtId="10" fontId="14" fillId="0" borderId="0" xfId="0" applyNumberFormat="1" applyFont="1" applyAlignment="1">
      <alignment horizontal="left"/>
    </xf>
    <xf numFmtId="167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1" fontId="11" fillId="0" borderId="0" xfId="0" applyNumberFormat="1" applyFont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14"/>
  <sheetViews>
    <sheetView tabSelected="1" workbookViewId="0" topLeftCell="A1">
      <selection activeCell="I115" sqref="I115"/>
    </sheetView>
  </sheetViews>
  <sheetFormatPr defaultColWidth="9.00390625" defaultRowHeight="12.75"/>
  <cols>
    <col min="1" max="1" width="30.375" style="0" customWidth="1"/>
    <col min="2" max="2" width="14.00390625" style="0" customWidth="1"/>
    <col min="3" max="13" width="12.75390625" style="0" customWidth="1"/>
    <col min="14" max="14" width="12.75390625" style="8" customWidth="1"/>
    <col min="15" max="15" width="12.75390625" style="0" customWidth="1"/>
    <col min="16" max="16" width="12.75390625" style="0" hidden="1" customWidth="1"/>
    <col min="17" max="17" width="0" style="0" hidden="1" customWidth="1"/>
    <col min="18" max="18" width="20.75390625" style="0" customWidth="1"/>
    <col min="19" max="19" width="27.375" style="0" customWidth="1"/>
    <col min="20" max="16384" width="9.75390625" style="0" customWidth="1"/>
  </cols>
  <sheetData>
    <row r="2" ht="15.75" customHeight="1">
      <c r="A2" s="5" t="s">
        <v>43</v>
      </c>
    </row>
    <row r="3" ht="15.75" customHeight="1">
      <c r="D3" s="5"/>
    </row>
    <row r="4" spans="1:7" ht="15.75" customHeight="1">
      <c r="A4" s="24" t="s">
        <v>83</v>
      </c>
      <c r="B4" s="1" t="s">
        <v>39</v>
      </c>
      <c r="G4" s="5"/>
    </row>
    <row r="5" spans="1:8" ht="27" customHeight="1">
      <c r="A5" s="9" t="s">
        <v>38</v>
      </c>
      <c r="G5" s="5"/>
      <c r="H5" s="9"/>
    </row>
    <row r="6" spans="6:18" ht="13.5" customHeight="1">
      <c r="F6" s="1"/>
      <c r="O6" s="3"/>
      <c r="P6" s="3" t="s">
        <v>29</v>
      </c>
      <c r="R6" s="3"/>
    </row>
    <row r="7" spans="15:19" ht="12.75">
      <c r="O7" s="3"/>
      <c r="P7" s="3" t="s">
        <v>4</v>
      </c>
      <c r="Q7" s="3"/>
      <c r="R7" s="3" t="s">
        <v>5</v>
      </c>
      <c r="S7" s="1"/>
    </row>
    <row r="8" spans="3:20" ht="12.75"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13</v>
      </c>
      <c r="J8" s="3" t="s">
        <v>14</v>
      </c>
      <c r="K8" s="3" t="s">
        <v>15</v>
      </c>
      <c r="L8" s="3" t="s">
        <v>16</v>
      </c>
      <c r="M8" s="3" t="s">
        <v>17</v>
      </c>
      <c r="N8" s="47" t="s">
        <v>18</v>
      </c>
      <c r="O8" s="33" t="s">
        <v>85</v>
      </c>
      <c r="P8" s="3" t="s">
        <v>6</v>
      </c>
      <c r="Q8" s="3" t="s">
        <v>19</v>
      </c>
      <c r="R8" s="3" t="s">
        <v>20</v>
      </c>
      <c r="S8" s="3" t="s">
        <v>21</v>
      </c>
      <c r="T8" s="3"/>
    </row>
    <row r="9" spans="2:20" ht="12.75">
      <c r="B9" s="3" t="s">
        <v>22</v>
      </c>
      <c r="D9" t="s">
        <v>23</v>
      </c>
      <c r="O9" s="34"/>
      <c r="P9" s="1" t="s">
        <v>78</v>
      </c>
      <c r="S9" s="1"/>
      <c r="T9" s="1"/>
    </row>
    <row r="10" spans="2:20" ht="13.5" customHeight="1">
      <c r="B10" s="3"/>
      <c r="O10" s="34"/>
      <c r="T10" s="1"/>
    </row>
    <row r="11" spans="1:20" ht="13.5" customHeight="1">
      <c r="A11" s="11" t="s">
        <v>75</v>
      </c>
      <c r="B11" s="12" t="s">
        <v>76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7"/>
      <c r="O11" s="35"/>
      <c r="P11" s="13"/>
      <c r="Q11" s="13"/>
      <c r="R11" s="11" t="s">
        <v>77</v>
      </c>
      <c r="T11" s="1"/>
    </row>
    <row r="12" spans="1:20" ht="13.5" customHeight="1">
      <c r="A12" s="1" t="s">
        <v>30</v>
      </c>
      <c r="B12" s="3" t="s">
        <v>31</v>
      </c>
      <c r="C12">
        <v>0</v>
      </c>
      <c r="D12">
        <v>0</v>
      </c>
      <c r="E12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36">
        <f>C12+D12+E12+F12+G12+H12+I12+J12+K12+L12+M12+N12</f>
        <v>0</v>
      </c>
      <c r="P12" s="8">
        <v>42.41</v>
      </c>
      <c r="Q12" s="4"/>
      <c r="R12" s="1"/>
      <c r="T12" s="1"/>
    </row>
    <row r="13" spans="1:20" ht="13.5" customHeight="1">
      <c r="A13" s="1" t="s">
        <v>44</v>
      </c>
      <c r="B13" s="3" t="s">
        <v>24</v>
      </c>
      <c r="C13">
        <v>0</v>
      </c>
      <c r="D13">
        <v>0</v>
      </c>
      <c r="E13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36">
        <f>C13+D13+E13+F13+G13+H13+I13+J13+K13+L13+M13+N13</f>
        <v>0</v>
      </c>
      <c r="P13" s="8"/>
      <c r="R13" s="1"/>
      <c r="T13" s="1"/>
    </row>
    <row r="14" spans="2:20" ht="13.5" customHeight="1">
      <c r="B14" s="3" t="s">
        <v>25</v>
      </c>
      <c r="C14">
        <f aca="true" t="shared" si="0" ref="C14:O14">C12+C13</f>
        <v>0</v>
      </c>
      <c r="D14">
        <f t="shared" si="0"/>
        <v>0</v>
      </c>
      <c r="E14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  <c r="I14" s="8">
        <f t="shared" si="0"/>
        <v>0</v>
      </c>
      <c r="J14" s="8">
        <f t="shared" si="0"/>
        <v>0</v>
      </c>
      <c r="K14" s="8">
        <f t="shared" si="0"/>
        <v>0</v>
      </c>
      <c r="L14" s="8">
        <f t="shared" si="0"/>
        <v>0</v>
      </c>
      <c r="M14" s="8">
        <f t="shared" si="0"/>
        <v>0</v>
      </c>
      <c r="N14" s="8">
        <f t="shared" si="0"/>
        <v>0</v>
      </c>
      <c r="O14" s="36">
        <f t="shared" si="0"/>
        <v>0</v>
      </c>
      <c r="P14" s="8">
        <f>P12+P13</f>
        <v>42.41</v>
      </c>
      <c r="Q14" s="4">
        <f>O14/P14</f>
        <v>0</v>
      </c>
      <c r="R14" s="1"/>
      <c r="T14" s="1"/>
    </row>
    <row r="15" spans="2:20" ht="13.5" customHeight="1">
      <c r="B15" s="3"/>
      <c r="F15" s="8"/>
      <c r="G15" s="8"/>
      <c r="H15" s="8"/>
      <c r="I15" s="8"/>
      <c r="J15" s="8"/>
      <c r="K15" s="8"/>
      <c r="L15" s="8"/>
      <c r="M15" s="8"/>
      <c r="O15" s="36"/>
      <c r="P15" s="8"/>
      <c r="T15" s="1"/>
    </row>
    <row r="16" spans="1:20" ht="12.75">
      <c r="A16" s="11" t="s">
        <v>27</v>
      </c>
      <c r="B16" s="12" t="s">
        <v>48</v>
      </c>
      <c r="C16" s="13"/>
      <c r="D16" s="13"/>
      <c r="E16" s="13"/>
      <c r="F16" s="17"/>
      <c r="G16" s="17"/>
      <c r="H16" s="17"/>
      <c r="I16" s="17"/>
      <c r="J16" s="17"/>
      <c r="K16" s="17"/>
      <c r="L16" s="17"/>
      <c r="M16" s="17"/>
      <c r="N16" s="17"/>
      <c r="O16" s="37"/>
      <c r="P16" s="17"/>
      <c r="Q16" s="13"/>
      <c r="R16" s="11" t="s">
        <v>40</v>
      </c>
      <c r="T16" s="1"/>
    </row>
    <row r="17" spans="1:20" ht="12.75">
      <c r="A17" s="1" t="s">
        <v>30</v>
      </c>
      <c r="B17" s="3" t="s">
        <v>31</v>
      </c>
      <c r="C17">
        <v>0</v>
      </c>
      <c r="D17">
        <v>129</v>
      </c>
      <c r="E17">
        <v>0</v>
      </c>
      <c r="F17" s="8">
        <v>0</v>
      </c>
      <c r="G17" s="8">
        <v>0</v>
      </c>
      <c r="H17" s="8">
        <v>0</v>
      </c>
      <c r="I17" s="8">
        <v>363.75</v>
      </c>
      <c r="J17" s="8">
        <v>12727.06</v>
      </c>
      <c r="K17" s="8">
        <v>2071.86</v>
      </c>
      <c r="L17" s="8">
        <v>0</v>
      </c>
      <c r="M17" s="8">
        <v>6984.55</v>
      </c>
      <c r="N17" s="8">
        <v>3604.93</v>
      </c>
      <c r="O17" s="36">
        <f>C17+D17+E17+F17+G17+H17+I17+J17+K17+L17+M17+N17</f>
        <v>25881.15</v>
      </c>
      <c r="P17" s="8">
        <v>542.41</v>
      </c>
      <c r="Q17" s="4"/>
      <c r="R17" s="1"/>
      <c r="T17" s="1"/>
    </row>
    <row r="18" spans="1:20" ht="12.75">
      <c r="A18" s="1" t="s">
        <v>44</v>
      </c>
      <c r="B18" s="3" t="s">
        <v>24</v>
      </c>
      <c r="C18">
        <v>0</v>
      </c>
      <c r="D18">
        <v>0</v>
      </c>
      <c r="E18">
        <v>137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36">
        <f>C18+D18+E18+F18+G18+H18+I18+J18+K18+L18+M18+N18</f>
        <v>137</v>
      </c>
      <c r="P18" s="8"/>
      <c r="R18" s="1"/>
      <c r="T18" s="1"/>
    </row>
    <row r="19" spans="2:20" ht="12.75">
      <c r="B19" s="3" t="s">
        <v>25</v>
      </c>
      <c r="C19">
        <f>C17+C18</f>
        <v>0</v>
      </c>
      <c r="D19">
        <f aca="true" t="shared" si="1" ref="D19:O19">D17+D18</f>
        <v>129</v>
      </c>
      <c r="E19">
        <f t="shared" si="1"/>
        <v>137</v>
      </c>
      <c r="F19" s="8">
        <f t="shared" si="1"/>
        <v>0</v>
      </c>
      <c r="G19" s="8">
        <f t="shared" si="1"/>
        <v>0</v>
      </c>
      <c r="H19" s="8">
        <f t="shared" si="1"/>
        <v>0</v>
      </c>
      <c r="I19" s="8">
        <f t="shared" si="1"/>
        <v>363.75</v>
      </c>
      <c r="J19" s="8">
        <f t="shared" si="1"/>
        <v>12727.06</v>
      </c>
      <c r="K19" s="8">
        <f t="shared" si="1"/>
        <v>2071.86</v>
      </c>
      <c r="L19" s="8">
        <f t="shared" si="1"/>
        <v>0</v>
      </c>
      <c r="M19" s="8">
        <f t="shared" si="1"/>
        <v>6984.55</v>
      </c>
      <c r="N19" s="8">
        <f t="shared" si="1"/>
        <v>3604.93</v>
      </c>
      <c r="O19" s="36">
        <f t="shared" si="1"/>
        <v>26018.15</v>
      </c>
      <c r="P19" s="8">
        <f>P17+P18</f>
        <v>542.41</v>
      </c>
      <c r="Q19" s="4">
        <f>O19/P19</f>
        <v>47.967681274312795</v>
      </c>
      <c r="R19" s="1"/>
      <c r="T19" s="1"/>
    </row>
    <row r="20" spans="2:20" ht="12.75">
      <c r="B20" s="3"/>
      <c r="F20" s="8"/>
      <c r="G20" s="8"/>
      <c r="H20" s="8"/>
      <c r="I20" s="8"/>
      <c r="J20" s="8"/>
      <c r="K20" s="8"/>
      <c r="L20" s="8"/>
      <c r="M20" s="8"/>
      <c r="O20" s="36"/>
      <c r="P20" s="8"/>
      <c r="R20" s="1"/>
      <c r="T20" s="1"/>
    </row>
    <row r="21" spans="1:20" ht="12.75">
      <c r="A21" s="11" t="s">
        <v>27</v>
      </c>
      <c r="B21" s="12" t="s">
        <v>48</v>
      </c>
      <c r="C21" s="13"/>
      <c r="D21" s="13"/>
      <c r="E21" s="13"/>
      <c r="F21" s="17"/>
      <c r="G21" s="17"/>
      <c r="H21" s="17"/>
      <c r="I21" s="17"/>
      <c r="J21" s="17"/>
      <c r="K21" s="17"/>
      <c r="L21" s="17"/>
      <c r="M21" s="17"/>
      <c r="N21" s="17"/>
      <c r="O21" s="37"/>
      <c r="P21" s="17"/>
      <c r="Q21" s="13"/>
      <c r="R21" s="11"/>
      <c r="T21" s="1"/>
    </row>
    <row r="22" spans="1:20" ht="12.75">
      <c r="A22" s="1" t="s">
        <v>32</v>
      </c>
      <c r="B22" s="3" t="s">
        <v>26</v>
      </c>
      <c r="C22">
        <v>0</v>
      </c>
      <c r="D22">
        <v>0</v>
      </c>
      <c r="E22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36">
        <f>C22+D22+E22+F22+G22+H22+I22+J22+K22+L22+M22+N22</f>
        <v>0</v>
      </c>
      <c r="P22" s="8"/>
      <c r="R22" s="2"/>
      <c r="T22" s="1"/>
    </row>
    <row r="23" spans="1:20" ht="12.75">
      <c r="A23" s="1" t="s">
        <v>45</v>
      </c>
      <c r="B23" s="3" t="s">
        <v>24</v>
      </c>
      <c r="C23">
        <v>0</v>
      </c>
      <c r="D23">
        <v>0</v>
      </c>
      <c r="E23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36">
        <f>C23+D23+E23+F23+G23+H23+I23+J23+K23+L23+M23+N23</f>
        <v>0</v>
      </c>
      <c r="P23" s="8"/>
      <c r="R23" s="1"/>
      <c r="T23" s="1"/>
    </row>
    <row r="24" spans="1:20" ht="12.75">
      <c r="A24" s="1"/>
      <c r="B24" s="3" t="s">
        <v>25</v>
      </c>
      <c r="C24" s="7">
        <f aca="true" t="shared" si="2" ref="C24:O24">C22+C23</f>
        <v>0</v>
      </c>
      <c r="D24" s="7">
        <f t="shared" si="2"/>
        <v>0</v>
      </c>
      <c r="E24" s="7">
        <f t="shared" si="2"/>
        <v>0</v>
      </c>
      <c r="F24" s="18">
        <f t="shared" si="2"/>
        <v>0</v>
      </c>
      <c r="G24" s="18">
        <f t="shared" si="2"/>
        <v>0</v>
      </c>
      <c r="H24" s="18">
        <f t="shared" si="2"/>
        <v>0</v>
      </c>
      <c r="I24" s="18">
        <f t="shared" si="2"/>
        <v>0</v>
      </c>
      <c r="J24" s="18">
        <f t="shared" si="2"/>
        <v>0</v>
      </c>
      <c r="K24" s="18">
        <f t="shared" si="2"/>
        <v>0</v>
      </c>
      <c r="L24" s="18">
        <f t="shared" si="2"/>
        <v>0</v>
      </c>
      <c r="M24" s="18">
        <f t="shared" si="2"/>
        <v>0</v>
      </c>
      <c r="N24" s="18">
        <f t="shared" si="2"/>
        <v>0</v>
      </c>
      <c r="O24" s="38">
        <f t="shared" si="2"/>
        <v>0</v>
      </c>
      <c r="P24" s="8">
        <v>0</v>
      </c>
      <c r="Q24" s="4" t="e">
        <f>O24/P24</f>
        <v>#DIV/0!</v>
      </c>
      <c r="R24" s="1"/>
      <c r="T24" s="1"/>
    </row>
    <row r="25" spans="2:20" ht="12.75">
      <c r="B25" s="3"/>
      <c r="F25" s="8"/>
      <c r="G25" s="8"/>
      <c r="H25" s="8"/>
      <c r="I25" s="8"/>
      <c r="J25" s="8"/>
      <c r="K25" s="8"/>
      <c r="L25" s="8"/>
      <c r="M25" s="8"/>
      <c r="O25" s="36"/>
      <c r="P25" s="8"/>
      <c r="Q25" s="4"/>
      <c r="R25" s="1"/>
      <c r="T25" s="1"/>
    </row>
    <row r="26" spans="1:20" ht="12.75">
      <c r="A26" s="11" t="s">
        <v>49</v>
      </c>
      <c r="B26" s="12" t="s">
        <v>50</v>
      </c>
      <c r="C26" s="13"/>
      <c r="D26" s="13"/>
      <c r="E26" s="13"/>
      <c r="F26" s="17"/>
      <c r="G26" s="17"/>
      <c r="H26" s="17"/>
      <c r="I26" s="17"/>
      <c r="J26" s="17"/>
      <c r="K26" s="17"/>
      <c r="L26" s="17"/>
      <c r="M26" s="17"/>
      <c r="N26" s="17"/>
      <c r="O26" s="37"/>
      <c r="P26" s="17"/>
      <c r="Q26" s="13"/>
      <c r="R26" s="11" t="s">
        <v>34</v>
      </c>
      <c r="T26" s="1"/>
    </row>
    <row r="27" spans="1:20" ht="12.75">
      <c r="A27" s="1" t="s">
        <v>30</v>
      </c>
      <c r="B27" s="3" t="s">
        <v>26</v>
      </c>
      <c r="C27">
        <v>5535</v>
      </c>
      <c r="D27">
        <v>1431</v>
      </c>
      <c r="E27">
        <v>897</v>
      </c>
      <c r="F27" s="8">
        <v>7173.32</v>
      </c>
      <c r="G27" s="8">
        <v>2392.5</v>
      </c>
      <c r="H27" s="8">
        <v>7007.49</v>
      </c>
      <c r="I27" s="8">
        <v>36931.29</v>
      </c>
      <c r="J27" s="8">
        <v>19759.58</v>
      </c>
      <c r="K27" s="8">
        <v>52989.12</v>
      </c>
      <c r="L27" s="8">
        <v>28391.76</v>
      </c>
      <c r="M27" s="8">
        <v>20354.72</v>
      </c>
      <c r="N27" s="8">
        <v>22137.4</v>
      </c>
      <c r="O27" s="36">
        <f>C27+D27+E27+F27+G27+H27+I27+J27+K27+L27+M27+N27</f>
        <v>205000.18</v>
      </c>
      <c r="P27" s="8">
        <v>92461.4</v>
      </c>
      <c r="R27" s="1"/>
      <c r="T27" s="1"/>
    </row>
    <row r="28" spans="1:20" ht="12.75">
      <c r="A28" s="1" t="s">
        <v>44</v>
      </c>
      <c r="B28" s="3" t="s">
        <v>24</v>
      </c>
      <c r="C28">
        <v>0</v>
      </c>
      <c r="D28">
        <v>0</v>
      </c>
      <c r="E2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36">
        <f>C28+D28+E28+F28+G28+H28+I28+J28+K28+L28+M28+N28</f>
        <v>0</v>
      </c>
      <c r="P28" s="8"/>
      <c r="R28" s="1"/>
      <c r="T28" s="1"/>
    </row>
    <row r="29" spans="1:20" ht="12.75">
      <c r="A29" s="1"/>
      <c r="B29" s="3" t="s">
        <v>25</v>
      </c>
      <c r="C29">
        <f aca="true" t="shared" si="3" ref="C29:O29">C27+C28</f>
        <v>5535</v>
      </c>
      <c r="D29">
        <f t="shared" si="3"/>
        <v>1431</v>
      </c>
      <c r="E29">
        <f t="shared" si="3"/>
        <v>897</v>
      </c>
      <c r="F29" s="8">
        <f t="shared" si="3"/>
        <v>7173.32</v>
      </c>
      <c r="G29" s="8">
        <f t="shared" si="3"/>
        <v>2392.5</v>
      </c>
      <c r="H29" s="8">
        <f t="shared" si="3"/>
        <v>7007.49</v>
      </c>
      <c r="I29" s="8">
        <f t="shared" si="3"/>
        <v>36931.29</v>
      </c>
      <c r="J29" s="8">
        <f t="shared" si="3"/>
        <v>19759.58</v>
      </c>
      <c r="K29" s="8">
        <f t="shared" si="3"/>
        <v>52989.12</v>
      </c>
      <c r="L29" s="8">
        <f t="shared" si="3"/>
        <v>28391.76</v>
      </c>
      <c r="M29" s="8">
        <f t="shared" si="3"/>
        <v>20354.72</v>
      </c>
      <c r="N29" s="8">
        <f t="shared" si="3"/>
        <v>22137.4</v>
      </c>
      <c r="O29" s="38">
        <f t="shared" si="3"/>
        <v>205000.18</v>
      </c>
      <c r="P29" s="8">
        <f>P27+P28</f>
        <v>92461.4</v>
      </c>
      <c r="Q29" s="4">
        <f>O29/P29</f>
        <v>2.217143370098225</v>
      </c>
      <c r="R29" s="1"/>
      <c r="T29" s="1"/>
    </row>
    <row r="30" spans="2:20" ht="13.5" customHeight="1">
      <c r="B30" s="3"/>
      <c r="F30" s="8"/>
      <c r="G30" s="8"/>
      <c r="H30" s="8"/>
      <c r="I30" s="8"/>
      <c r="J30" s="8"/>
      <c r="K30" s="8"/>
      <c r="L30" s="8"/>
      <c r="M30" s="8"/>
      <c r="O30" s="36"/>
      <c r="P30" s="8"/>
      <c r="Q30" s="4"/>
      <c r="R30" s="1"/>
      <c r="T30" s="1"/>
    </row>
    <row r="31" spans="1:20" ht="13.5" customHeight="1">
      <c r="A31" s="11" t="s">
        <v>49</v>
      </c>
      <c r="B31" s="12" t="s">
        <v>50</v>
      </c>
      <c r="C31" s="13"/>
      <c r="D31" s="13"/>
      <c r="E31" s="13"/>
      <c r="F31" s="17"/>
      <c r="G31" s="17"/>
      <c r="H31" s="17"/>
      <c r="I31" s="17"/>
      <c r="J31" s="17"/>
      <c r="K31" s="17"/>
      <c r="L31" s="17"/>
      <c r="M31" s="17"/>
      <c r="N31" s="17"/>
      <c r="O31" s="37"/>
      <c r="P31" s="17"/>
      <c r="Q31" s="13"/>
      <c r="R31" s="11" t="s">
        <v>55</v>
      </c>
      <c r="T31" s="1"/>
    </row>
    <row r="32" spans="1:20" ht="13.5" customHeight="1">
      <c r="A32" s="1" t="s">
        <v>30</v>
      </c>
      <c r="B32" s="3" t="s">
        <v>26</v>
      </c>
      <c r="C32">
        <v>20782</v>
      </c>
      <c r="D32">
        <v>24620</v>
      </c>
      <c r="E32">
        <v>14898</v>
      </c>
      <c r="F32" s="8">
        <v>20201.03</v>
      </c>
      <c r="G32" s="8">
        <v>51271</v>
      </c>
      <c r="H32" s="8">
        <v>59617.18</v>
      </c>
      <c r="I32" s="8">
        <v>41161.35</v>
      </c>
      <c r="J32" s="8">
        <v>-4025.25</v>
      </c>
      <c r="K32" s="8">
        <v>14710.16</v>
      </c>
      <c r="L32" s="8">
        <v>6667.28</v>
      </c>
      <c r="M32" s="8">
        <v>6746.05</v>
      </c>
      <c r="N32" s="8">
        <v>0</v>
      </c>
      <c r="O32" s="36">
        <f>C32+D32+E32+F32+G32+H32+I32+J32+K32+L32+M32+N32</f>
        <v>256648.8</v>
      </c>
      <c r="P32" s="8">
        <v>90000</v>
      </c>
      <c r="R32" s="1"/>
      <c r="T32" s="1"/>
    </row>
    <row r="33" spans="1:20" ht="13.5" customHeight="1">
      <c r="A33" s="1" t="s">
        <v>46</v>
      </c>
      <c r="B33" s="3" t="s">
        <v>24</v>
      </c>
      <c r="C33">
        <v>0</v>
      </c>
      <c r="D33">
        <v>0</v>
      </c>
      <c r="E33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36">
        <f>C33+D33+E33+F33+G33+H33+I33+J33+K33+L33+M33+N33</f>
        <v>0</v>
      </c>
      <c r="P33" s="8"/>
      <c r="R33" s="1"/>
      <c r="T33" s="1"/>
    </row>
    <row r="34" spans="1:20" ht="13.5" customHeight="1">
      <c r="A34" s="1"/>
      <c r="B34" s="3" t="s">
        <v>25</v>
      </c>
      <c r="C34">
        <f aca="true" t="shared" si="4" ref="C34:O34">C32+C33</f>
        <v>20782</v>
      </c>
      <c r="D34">
        <f t="shared" si="4"/>
        <v>24620</v>
      </c>
      <c r="E34">
        <f t="shared" si="4"/>
        <v>14898</v>
      </c>
      <c r="F34" s="8">
        <f t="shared" si="4"/>
        <v>20201.03</v>
      </c>
      <c r="G34" s="8">
        <f t="shared" si="4"/>
        <v>51271</v>
      </c>
      <c r="H34" s="8">
        <f t="shared" si="4"/>
        <v>59617.18</v>
      </c>
      <c r="I34" s="8">
        <f t="shared" si="4"/>
        <v>41161.35</v>
      </c>
      <c r="J34" s="8">
        <f t="shared" si="4"/>
        <v>-4025.25</v>
      </c>
      <c r="K34" s="8">
        <f t="shared" si="4"/>
        <v>14710.16</v>
      </c>
      <c r="L34" s="8">
        <f t="shared" si="4"/>
        <v>6667.28</v>
      </c>
      <c r="M34" s="8">
        <f t="shared" si="4"/>
        <v>6746.05</v>
      </c>
      <c r="N34" s="8">
        <f t="shared" si="4"/>
        <v>0</v>
      </c>
      <c r="O34" s="38">
        <f t="shared" si="4"/>
        <v>256648.8</v>
      </c>
      <c r="P34" s="8">
        <f>P32+P33</f>
        <v>90000</v>
      </c>
      <c r="Q34" s="4">
        <f>O34/P34</f>
        <v>2.851653333333333</v>
      </c>
      <c r="R34" s="1"/>
      <c r="T34" s="1"/>
    </row>
    <row r="35" spans="2:20" ht="13.5" customHeight="1">
      <c r="B35" s="3"/>
      <c r="F35" s="8"/>
      <c r="G35" s="8"/>
      <c r="H35" s="8"/>
      <c r="I35" s="8"/>
      <c r="J35" s="8"/>
      <c r="K35" s="8"/>
      <c r="L35" s="8"/>
      <c r="M35" s="8"/>
      <c r="O35" s="36"/>
      <c r="P35" s="8"/>
      <c r="Q35" s="4"/>
      <c r="R35" s="1"/>
      <c r="T35" s="1"/>
    </row>
    <row r="36" spans="1:20" ht="13.5" customHeight="1">
      <c r="A36" s="11" t="s">
        <v>61</v>
      </c>
      <c r="B36" s="12" t="s">
        <v>51</v>
      </c>
      <c r="C36" s="13"/>
      <c r="D36" s="13"/>
      <c r="E36" s="13"/>
      <c r="F36" s="17"/>
      <c r="G36" s="17"/>
      <c r="H36" s="17"/>
      <c r="I36" s="17"/>
      <c r="J36" s="17"/>
      <c r="K36" s="17"/>
      <c r="L36" s="17"/>
      <c r="M36" s="17"/>
      <c r="N36" s="17"/>
      <c r="O36" s="37"/>
      <c r="P36" s="17"/>
      <c r="Q36" s="13"/>
      <c r="R36" s="11"/>
      <c r="T36" s="1"/>
    </row>
    <row r="37" spans="1:20" ht="13.5" customHeight="1">
      <c r="A37" s="1" t="s">
        <v>30</v>
      </c>
      <c r="B37" s="3" t="s">
        <v>26</v>
      </c>
      <c r="C37">
        <v>0</v>
      </c>
      <c r="D37">
        <v>0</v>
      </c>
      <c r="E37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36">
        <f>C37+D37+E37+F37+G37+H37+I37+J37+K37+L37+M37+N37</f>
        <v>0</v>
      </c>
      <c r="P37" s="8"/>
      <c r="R37" s="2"/>
      <c r="T37" s="1"/>
    </row>
    <row r="38" spans="1:20" ht="13.5" customHeight="1">
      <c r="A38" s="1" t="s">
        <v>44</v>
      </c>
      <c r="B38" s="3" t="s">
        <v>24</v>
      </c>
      <c r="C38">
        <v>0</v>
      </c>
      <c r="D38">
        <v>0</v>
      </c>
      <c r="E3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36">
        <f>C38+D38+E38+F38+G38+H38+I38+J38+K38+L38+M38+N38</f>
        <v>0</v>
      </c>
      <c r="P38" s="8"/>
      <c r="R38" s="1"/>
      <c r="T38" s="1"/>
    </row>
    <row r="39" spans="1:20" ht="13.5" customHeight="1">
      <c r="A39" s="6"/>
      <c r="B39" s="3" t="s">
        <v>25</v>
      </c>
      <c r="C39">
        <f aca="true" t="shared" si="5" ref="C39:O39">C37+C38</f>
        <v>0</v>
      </c>
      <c r="D39">
        <f t="shared" si="5"/>
        <v>0</v>
      </c>
      <c r="E39">
        <f t="shared" si="5"/>
        <v>0</v>
      </c>
      <c r="F39" s="8">
        <f t="shared" si="5"/>
        <v>0</v>
      </c>
      <c r="G39" s="8">
        <f t="shared" si="5"/>
        <v>0</v>
      </c>
      <c r="H39" s="8">
        <f t="shared" si="5"/>
        <v>0</v>
      </c>
      <c r="I39" s="8">
        <f t="shared" si="5"/>
        <v>0</v>
      </c>
      <c r="J39" s="8">
        <f t="shared" si="5"/>
        <v>0</v>
      </c>
      <c r="K39" s="8">
        <f t="shared" si="5"/>
        <v>0</v>
      </c>
      <c r="L39" s="8">
        <f t="shared" si="5"/>
        <v>0</v>
      </c>
      <c r="M39" s="8">
        <f t="shared" si="5"/>
        <v>0</v>
      </c>
      <c r="N39" s="8">
        <f t="shared" si="5"/>
        <v>0</v>
      </c>
      <c r="O39" s="36">
        <f t="shared" si="5"/>
        <v>0</v>
      </c>
      <c r="P39" s="8">
        <v>0</v>
      </c>
      <c r="Q39" s="4" t="e">
        <f>O39/P39</f>
        <v>#DIV/0!</v>
      </c>
      <c r="R39" s="1"/>
      <c r="T39" s="1"/>
    </row>
    <row r="40" spans="2:20" ht="13.5" customHeight="1">
      <c r="B40" s="3"/>
      <c r="F40" s="8"/>
      <c r="G40" s="8"/>
      <c r="H40" s="8"/>
      <c r="I40" s="8"/>
      <c r="J40" s="8"/>
      <c r="K40" s="8"/>
      <c r="L40" s="8"/>
      <c r="M40" s="8"/>
      <c r="O40" s="36"/>
      <c r="P40" s="8"/>
      <c r="Q40" s="4"/>
      <c r="R40" s="1"/>
      <c r="T40" s="1"/>
    </row>
    <row r="41" spans="1:20" ht="13.5" customHeight="1">
      <c r="A41" s="11" t="s">
        <v>61</v>
      </c>
      <c r="B41" s="12" t="s">
        <v>51</v>
      </c>
      <c r="C41" s="13"/>
      <c r="D41" s="13"/>
      <c r="E41" s="13"/>
      <c r="F41" s="17"/>
      <c r="G41" s="17"/>
      <c r="H41" s="17"/>
      <c r="I41" s="17"/>
      <c r="J41" s="17"/>
      <c r="K41" s="17"/>
      <c r="L41" s="17"/>
      <c r="M41" s="17"/>
      <c r="N41" s="17"/>
      <c r="O41" s="37"/>
      <c r="P41" s="17"/>
      <c r="Q41" s="13"/>
      <c r="R41" s="11"/>
      <c r="T41" s="1"/>
    </row>
    <row r="42" spans="1:20" ht="13.5" customHeight="1">
      <c r="A42" s="1" t="s">
        <v>30</v>
      </c>
      <c r="B42" s="3" t="s">
        <v>26</v>
      </c>
      <c r="C42">
        <v>0</v>
      </c>
      <c r="D42">
        <v>0</v>
      </c>
      <c r="E42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36">
        <f>C42+D42+E42+F42+G42+H42+I42+J42+K42+L42+M42+N42</f>
        <v>0</v>
      </c>
      <c r="P42" s="8"/>
      <c r="R42" s="2"/>
      <c r="T42" s="1"/>
    </row>
    <row r="43" spans="1:20" ht="13.5" customHeight="1">
      <c r="A43" s="1" t="s">
        <v>46</v>
      </c>
      <c r="B43" s="3" t="s">
        <v>24</v>
      </c>
      <c r="C43">
        <v>0</v>
      </c>
      <c r="D43">
        <v>0</v>
      </c>
      <c r="E43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36">
        <f>C43+D43+E43+F43+G43+H43+I43+J43+K43+L43+M43+N43</f>
        <v>0</v>
      </c>
      <c r="P43" s="8"/>
      <c r="R43" s="1"/>
      <c r="T43" s="1"/>
    </row>
    <row r="44" spans="1:20" ht="13.5" customHeight="1">
      <c r="A44" s="6"/>
      <c r="B44" s="3" t="s">
        <v>25</v>
      </c>
      <c r="C44">
        <f aca="true" t="shared" si="6" ref="C44:O44">C42+C43</f>
        <v>0</v>
      </c>
      <c r="D44">
        <f t="shared" si="6"/>
        <v>0</v>
      </c>
      <c r="E44">
        <f t="shared" si="6"/>
        <v>0</v>
      </c>
      <c r="F44" s="8">
        <f t="shared" si="6"/>
        <v>0</v>
      </c>
      <c r="G44" s="8">
        <f t="shared" si="6"/>
        <v>0</v>
      </c>
      <c r="H44" s="8">
        <f t="shared" si="6"/>
        <v>0</v>
      </c>
      <c r="I44" s="8">
        <f t="shared" si="6"/>
        <v>0</v>
      </c>
      <c r="J44" s="8">
        <f t="shared" si="6"/>
        <v>0</v>
      </c>
      <c r="K44" s="8">
        <f t="shared" si="6"/>
        <v>0</v>
      </c>
      <c r="L44" s="8">
        <f t="shared" si="6"/>
        <v>0</v>
      </c>
      <c r="M44" s="8">
        <f t="shared" si="6"/>
        <v>0</v>
      </c>
      <c r="N44" s="8">
        <f t="shared" si="6"/>
        <v>0</v>
      </c>
      <c r="O44" s="36">
        <f t="shared" si="6"/>
        <v>0</v>
      </c>
      <c r="P44" s="8">
        <v>0</v>
      </c>
      <c r="Q44" s="4" t="e">
        <f>O44/P44</f>
        <v>#DIV/0!</v>
      </c>
      <c r="R44" s="1"/>
      <c r="T44" s="1"/>
    </row>
    <row r="45" spans="6:20" ht="13.5" customHeight="1">
      <c r="F45" s="8"/>
      <c r="G45" s="8"/>
      <c r="H45" s="8"/>
      <c r="I45" s="8"/>
      <c r="J45" s="8"/>
      <c r="K45" s="8"/>
      <c r="L45" s="8"/>
      <c r="M45" s="8"/>
      <c r="O45" s="36"/>
      <c r="P45" s="8"/>
      <c r="T45" s="1"/>
    </row>
    <row r="46" spans="1:20" ht="13.5" customHeight="1">
      <c r="A46" s="11" t="s">
        <v>65</v>
      </c>
      <c r="B46" s="12" t="s">
        <v>66</v>
      </c>
      <c r="C46" s="13"/>
      <c r="D46" s="13"/>
      <c r="E46" s="13"/>
      <c r="F46" s="17"/>
      <c r="G46" s="17"/>
      <c r="H46" s="17"/>
      <c r="I46" s="17"/>
      <c r="J46" s="17"/>
      <c r="K46" s="17"/>
      <c r="L46" s="17"/>
      <c r="M46" s="17"/>
      <c r="N46" s="17"/>
      <c r="O46" s="37"/>
      <c r="P46" s="17"/>
      <c r="Q46" s="13"/>
      <c r="R46" s="11" t="s">
        <v>67</v>
      </c>
      <c r="T46" s="1"/>
    </row>
    <row r="47" spans="1:20" ht="13.5" customHeight="1">
      <c r="A47" s="1" t="s">
        <v>33</v>
      </c>
      <c r="B47" s="3" t="s">
        <v>26</v>
      </c>
      <c r="C47">
        <v>-1298</v>
      </c>
      <c r="D47">
        <v>0</v>
      </c>
      <c r="E47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36">
        <f>C47+D47+E47+F47+G47+H47+I47+J47+K47+L47+M47+N47</f>
        <v>-1298</v>
      </c>
      <c r="P47" s="8">
        <v>1537.3</v>
      </c>
      <c r="R47" s="2"/>
      <c r="T47" s="1"/>
    </row>
    <row r="48" spans="1:20" ht="13.5" customHeight="1">
      <c r="A48" s="1" t="s">
        <v>44</v>
      </c>
      <c r="B48" s="3" t="s">
        <v>24</v>
      </c>
      <c r="C48">
        <v>0</v>
      </c>
      <c r="D48">
        <v>0</v>
      </c>
      <c r="E4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36">
        <f>C48+D48+E48+F48+G48+H48+I48+J48+K48+L48+M48+N48</f>
        <v>0</v>
      </c>
      <c r="P48" s="8"/>
      <c r="R48" s="1"/>
      <c r="T48" s="1"/>
    </row>
    <row r="49" spans="1:20" ht="13.5" customHeight="1">
      <c r="A49" s="6"/>
      <c r="B49" s="3" t="s">
        <v>25</v>
      </c>
      <c r="C49">
        <f aca="true" t="shared" si="7" ref="C49:O49">C47+C48</f>
        <v>-1298</v>
      </c>
      <c r="D49">
        <f t="shared" si="7"/>
        <v>0</v>
      </c>
      <c r="E49">
        <f t="shared" si="7"/>
        <v>0</v>
      </c>
      <c r="F49" s="8">
        <f t="shared" si="7"/>
        <v>0</v>
      </c>
      <c r="G49" s="8">
        <f t="shared" si="7"/>
        <v>0</v>
      </c>
      <c r="H49" s="8">
        <f t="shared" si="7"/>
        <v>0</v>
      </c>
      <c r="I49" s="8">
        <f t="shared" si="7"/>
        <v>0</v>
      </c>
      <c r="J49" s="8">
        <f t="shared" si="7"/>
        <v>0</v>
      </c>
      <c r="K49" s="8">
        <f t="shared" si="7"/>
        <v>0</v>
      </c>
      <c r="L49" s="8">
        <f t="shared" si="7"/>
        <v>0</v>
      </c>
      <c r="M49" s="8">
        <f t="shared" si="7"/>
        <v>0</v>
      </c>
      <c r="N49" s="8">
        <f t="shared" si="7"/>
        <v>0</v>
      </c>
      <c r="O49" s="36">
        <f t="shared" si="7"/>
        <v>-1298</v>
      </c>
      <c r="P49" s="8">
        <f>P47+P48</f>
        <v>1537.3</v>
      </c>
      <c r="Q49" s="4">
        <f>O49/P49</f>
        <v>-0.8443374747934691</v>
      </c>
      <c r="R49" s="1"/>
      <c r="T49" s="1"/>
    </row>
    <row r="50" spans="2:20" ht="13.5" customHeight="1">
      <c r="B50" s="3"/>
      <c r="F50" s="8"/>
      <c r="G50" s="8"/>
      <c r="H50" s="8"/>
      <c r="I50" s="8"/>
      <c r="J50" s="8"/>
      <c r="K50" s="8"/>
      <c r="L50" s="8"/>
      <c r="M50" s="8"/>
      <c r="O50" s="36"/>
      <c r="P50" s="8"/>
      <c r="Q50" s="4"/>
      <c r="R50" s="1"/>
      <c r="T50" s="1"/>
    </row>
    <row r="51" spans="1:20" ht="13.5" customHeight="1">
      <c r="A51" s="11" t="s">
        <v>65</v>
      </c>
      <c r="B51" s="12" t="s">
        <v>66</v>
      </c>
      <c r="C51" s="13"/>
      <c r="D51" s="13"/>
      <c r="E51" s="13"/>
      <c r="F51" s="17"/>
      <c r="G51" s="17"/>
      <c r="H51" s="17"/>
      <c r="I51" s="17"/>
      <c r="J51" s="17"/>
      <c r="K51" s="17"/>
      <c r="L51" s="17"/>
      <c r="M51" s="17"/>
      <c r="N51" s="17"/>
      <c r="O51" s="37"/>
      <c r="P51" s="17"/>
      <c r="Q51" s="13"/>
      <c r="R51" s="11" t="s">
        <v>72</v>
      </c>
      <c r="T51" s="1"/>
    </row>
    <row r="52" spans="1:20" ht="13.5" customHeight="1">
      <c r="A52" s="1" t="s">
        <v>33</v>
      </c>
      <c r="B52" s="3" t="s">
        <v>26</v>
      </c>
      <c r="C52">
        <v>27257</v>
      </c>
      <c r="D52">
        <v>31670</v>
      </c>
      <c r="E52">
        <v>26834</v>
      </c>
      <c r="F52" s="8">
        <v>33512.48</v>
      </c>
      <c r="G52" s="8">
        <v>4191.27</v>
      </c>
      <c r="H52" s="8">
        <v>9289.06</v>
      </c>
      <c r="I52" s="8">
        <v>13319.25</v>
      </c>
      <c r="J52" s="8">
        <v>5545.75</v>
      </c>
      <c r="K52" s="8">
        <v>24912.48</v>
      </c>
      <c r="L52" s="8">
        <v>13382.71</v>
      </c>
      <c r="M52" s="8">
        <v>21364.08</v>
      </c>
      <c r="N52" s="8">
        <v>25478.44</v>
      </c>
      <c r="O52" s="36">
        <f>C52+D52+E52+F52+G52+H52+I52+J52+K52+L52+M52+N52</f>
        <v>236756.52000000002</v>
      </c>
      <c r="P52" s="8">
        <v>259500</v>
      </c>
      <c r="R52" s="2"/>
      <c r="T52" s="1"/>
    </row>
    <row r="53" spans="1:20" ht="13.5" customHeight="1">
      <c r="A53" s="1" t="s">
        <v>71</v>
      </c>
      <c r="B53" s="3" t="s">
        <v>24</v>
      </c>
      <c r="C53">
        <v>0</v>
      </c>
      <c r="D53">
        <v>0</v>
      </c>
      <c r="E53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36">
        <f>C53+D53+E53+F53+G53+H53+I53+J53+K53+L53+M53+N53</f>
        <v>0</v>
      </c>
      <c r="P53" s="8"/>
      <c r="R53" s="1"/>
      <c r="T53" s="1"/>
    </row>
    <row r="54" spans="1:20" ht="13.5" customHeight="1">
      <c r="A54" s="6"/>
      <c r="B54" s="3" t="s">
        <v>25</v>
      </c>
      <c r="C54">
        <f aca="true" t="shared" si="8" ref="C54:O54">C52+C53</f>
        <v>27257</v>
      </c>
      <c r="D54">
        <f t="shared" si="8"/>
        <v>31670</v>
      </c>
      <c r="E54">
        <f t="shared" si="8"/>
        <v>26834</v>
      </c>
      <c r="F54" s="8">
        <f t="shared" si="8"/>
        <v>33512.48</v>
      </c>
      <c r="G54" s="8">
        <f t="shared" si="8"/>
        <v>4191.27</v>
      </c>
      <c r="H54" s="8">
        <f t="shared" si="8"/>
        <v>9289.06</v>
      </c>
      <c r="I54" s="8">
        <f t="shared" si="8"/>
        <v>13319.25</v>
      </c>
      <c r="J54" s="8">
        <f t="shared" si="8"/>
        <v>5545.75</v>
      </c>
      <c r="K54" s="8">
        <f t="shared" si="8"/>
        <v>24912.48</v>
      </c>
      <c r="L54" s="8">
        <f t="shared" si="8"/>
        <v>13382.71</v>
      </c>
      <c r="M54" s="8">
        <f t="shared" si="8"/>
        <v>21364.08</v>
      </c>
      <c r="N54" s="8">
        <f t="shared" si="8"/>
        <v>25478.44</v>
      </c>
      <c r="O54" s="36">
        <f t="shared" si="8"/>
        <v>236756.52000000002</v>
      </c>
      <c r="P54" s="8">
        <f>P52+P53</f>
        <v>259500</v>
      </c>
      <c r="Q54" s="4">
        <f>O54/P54</f>
        <v>0.9123565317919076</v>
      </c>
      <c r="R54" s="1"/>
      <c r="T54" s="1"/>
    </row>
    <row r="55" spans="2:20" ht="13.5" customHeight="1">
      <c r="B55" s="3"/>
      <c r="F55" s="8"/>
      <c r="G55" s="8"/>
      <c r="H55" s="8"/>
      <c r="I55" s="8"/>
      <c r="J55" s="8"/>
      <c r="K55" s="8"/>
      <c r="L55" s="8"/>
      <c r="M55" s="8"/>
      <c r="O55" s="36"/>
      <c r="P55" s="8"/>
      <c r="Q55" s="4"/>
      <c r="R55" s="1"/>
      <c r="T55" s="1"/>
    </row>
    <row r="56" spans="1:20" ht="13.5" customHeight="1">
      <c r="A56" s="11" t="s">
        <v>52</v>
      </c>
      <c r="B56" s="12" t="s">
        <v>53</v>
      </c>
      <c r="C56" s="13"/>
      <c r="D56" s="13"/>
      <c r="E56" s="13"/>
      <c r="F56" s="17"/>
      <c r="G56" s="17"/>
      <c r="H56" s="17"/>
      <c r="I56" s="17"/>
      <c r="J56" s="17"/>
      <c r="K56" s="17"/>
      <c r="L56" s="17"/>
      <c r="M56" s="17"/>
      <c r="N56" s="17"/>
      <c r="O56" s="37"/>
      <c r="P56" s="17"/>
      <c r="Q56" s="13"/>
      <c r="R56" s="11" t="s">
        <v>35</v>
      </c>
      <c r="T56" s="1"/>
    </row>
    <row r="57" spans="1:20" ht="13.5" customHeight="1">
      <c r="A57" s="1" t="s">
        <v>33</v>
      </c>
      <c r="B57" s="3" t="s">
        <v>26</v>
      </c>
      <c r="C57">
        <v>75259</v>
      </c>
      <c r="D57">
        <v>59557</v>
      </c>
      <c r="E57">
        <v>82117</v>
      </c>
      <c r="F57" s="8">
        <f>104613.48-F58</f>
        <v>102119.48</v>
      </c>
      <c r="G57" s="8">
        <v>80224.22</v>
      </c>
      <c r="H57" s="8">
        <v>105392.93</v>
      </c>
      <c r="I57" s="8">
        <v>113539.13</v>
      </c>
      <c r="J57" s="8">
        <v>115009.95</v>
      </c>
      <c r="K57" s="8">
        <v>127971.3</v>
      </c>
      <c r="L57" s="8">
        <f>102866.65-3796.65</f>
        <v>99070</v>
      </c>
      <c r="M57" s="8">
        <v>86838.33</v>
      </c>
      <c r="N57" s="8">
        <f>125700.16-1791.93</f>
        <v>123908.23000000001</v>
      </c>
      <c r="O57" s="36">
        <f>C57+D57+E57+F57+G57+H57+I57+J57+K57+L57+M57+N57</f>
        <v>1171006.57</v>
      </c>
      <c r="P57" s="8">
        <v>499957.69</v>
      </c>
      <c r="R57" s="2"/>
      <c r="T57" s="1"/>
    </row>
    <row r="58" spans="1:20" ht="13.5" customHeight="1">
      <c r="A58" s="1" t="s">
        <v>44</v>
      </c>
      <c r="B58" s="3" t="s">
        <v>24</v>
      </c>
      <c r="C58">
        <v>22801</v>
      </c>
      <c r="D58">
        <v>0</v>
      </c>
      <c r="E58">
        <v>0</v>
      </c>
      <c r="F58" s="8">
        <v>2494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3796.65</v>
      </c>
      <c r="M58" s="8">
        <v>0</v>
      </c>
      <c r="N58" s="8">
        <v>1791.93</v>
      </c>
      <c r="O58" s="36">
        <f>C58+D58+E58+F58+G58+H58+I58+J58+K58+L58+M58+N58</f>
        <v>30883.58</v>
      </c>
      <c r="P58" s="8"/>
      <c r="R58" s="1"/>
      <c r="T58" s="1"/>
    </row>
    <row r="59" spans="1:20" ht="13.5" customHeight="1">
      <c r="A59" s="6"/>
      <c r="B59" s="3" t="s">
        <v>25</v>
      </c>
      <c r="C59">
        <f aca="true" t="shared" si="9" ref="C59:O59">C57+C58</f>
        <v>98060</v>
      </c>
      <c r="D59">
        <f t="shared" si="9"/>
        <v>59557</v>
      </c>
      <c r="E59">
        <f t="shared" si="9"/>
        <v>82117</v>
      </c>
      <c r="F59" s="8">
        <f t="shared" si="9"/>
        <v>104613.48</v>
      </c>
      <c r="G59" s="8">
        <f t="shared" si="9"/>
        <v>80224.22</v>
      </c>
      <c r="H59" s="8">
        <f t="shared" si="9"/>
        <v>105392.93</v>
      </c>
      <c r="I59" s="8">
        <f t="shared" si="9"/>
        <v>113539.13</v>
      </c>
      <c r="J59" s="8">
        <f t="shared" si="9"/>
        <v>115009.95</v>
      </c>
      <c r="K59" s="8">
        <f t="shared" si="9"/>
        <v>127971.3</v>
      </c>
      <c r="L59" s="8">
        <f t="shared" si="9"/>
        <v>102866.65</v>
      </c>
      <c r="M59" s="8">
        <f t="shared" si="9"/>
        <v>86838.33</v>
      </c>
      <c r="N59" s="8">
        <f t="shared" si="9"/>
        <v>125700.16</v>
      </c>
      <c r="O59" s="36">
        <f t="shared" si="9"/>
        <v>1201890.1500000001</v>
      </c>
      <c r="P59" s="8">
        <f>P57+P58</f>
        <v>499957.69</v>
      </c>
      <c r="Q59" s="4">
        <f>O59/P59</f>
        <v>2.4039837251028184</v>
      </c>
      <c r="R59" s="1"/>
      <c r="T59" s="1"/>
    </row>
    <row r="60" spans="1:20" ht="13.5" customHeight="1">
      <c r="A60" s="6"/>
      <c r="B60" s="3"/>
      <c r="F60" s="8"/>
      <c r="G60" s="8"/>
      <c r="H60" s="8"/>
      <c r="I60" s="8"/>
      <c r="J60" s="8"/>
      <c r="K60" s="8"/>
      <c r="L60" s="8"/>
      <c r="M60" s="8"/>
      <c r="O60" s="36"/>
      <c r="P60" s="8"/>
      <c r="Q60" s="4"/>
      <c r="R60" s="1"/>
      <c r="T60" s="1"/>
    </row>
    <row r="61" spans="1:20" ht="13.5" customHeight="1">
      <c r="A61" s="11" t="s">
        <v>52</v>
      </c>
      <c r="B61" s="12" t="s">
        <v>53</v>
      </c>
      <c r="C61" s="15"/>
      <c r="D61" s="15"/>
      <c r="E61" s="15"/>
      <c r="F61" s="19"/>
      <c r="G61" s="19"/>
      <c r="H61" s="19"/>
      <c r="I61" s="19"/>
      <c r="J61" s="19"/>
      <c r="K61" s="19"/>
      <c r="L61" s="19"/>
      <c r="M61" s="19"/>
      <c r="N61" s="19"/>
      <c r="O61" s="39"/>
      <c r="P61" s="19"/>
      <c r="Q61" s="16"/>
      <c r="R61" s="14" t="s">
        <v>64</v>
      </c>
      <c r="T61" s="1"/>
    </row>
    <row r="62" spans="1:20" ht="13.5" customHeight="1">
      <c r="A62" s="1" t="s">
        <v>33</v>
      </c>
      <c r="B62" s="3" t="s">
        <v>26</v>
      </c>
      <c r="C62">
        <v>0</v>
      </c>
      <c r="D62">
        <v>0</v>
      </c>
      <c r="E62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36">
        <f>C62+D62+E62+F62+G62+H62+I62+J62+K62+L62+M62+N62</f>
        <v>0</v>
      </c>
      <c r="P62" s="8">
        <v>10000</v>
      </c>
      <c r="Q62" s="4"/>
      <c r="R62" s="1"/>
      <c r="T62" s="1"/>
    </row>
    <row r="63" spans="1:20" ht="13.5" customHeight="1">
      <c r="A63" s="1" t="s">
        <v>46</v>
      </c>
      <c r="B63" s="3" t="s">
        <v>24</v>
      </c>
      <c r="C63">
        <v>0</v>
      </c>
      <c r="D63">
        <v>0</v>
      </c>
      <c r="E63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36">
        <f>C63+D63+E63+F63+G63+H63+I63+J63+K63+L63+M63+N63</f>
        <v>0</v>
      </c>
      <c r="P63" s="8"/>
      <c r="Q63" s="4"/>
      <c r="R63" s="1"/>
      <c r="T63" s="1"/>
    </row>
    <row r="64" spans="1:20" ht="13.5" customHeight="1">
      <c r="A64" s="6"/>
      <c r="B64" s="3" t="s">
        <v>25</v>
      </c>
      <c r="C64">
        <f aca="true" t="shared" si="10" ref="C64:O64">C62+C63</f>
        <v>0</v>
      </c>
      <c r="D64">
        <f t="shared" si="10"/>
        <v>0</v>
      </c>
      <c r="E64">
        <f t="shared" si="10"/>
        <v>0</v>
      </c>
      <c r="F64" s="8">
        <f t="shared" si="10"/>
        <v>0</v>
      </c>
      <c r="G64" s="8">
        <f t="shared" si="10"/>
        <v>0</v>
      </c>
      <c r="H64" s="8">
        <f t="shared" si="10"/>
        <v>0</v>
      </c>
      <c r="I64" s="8">
        <f t="shared" si="10"/>
        <v>0</v>
      </c>
      <c r="J64" s="8">
        <f t="shared" si="10"/>
        <v>0</v>
      </c>
      <c r="K64" s="8">
        <f t="shared" si="10"/>
        <v>0</v>
      </c>
      <c r="L64" s="8">
        <f t="shared" si="10"/>
        <v>0</v>
      </c>
      <c r="M64" s="8">
        <f t="shared" si="10"/>
        <v>0</v>
      </c>
      <c r="N64" s="8">
        <f t="shared" si="10"/>
        <v>0</v>
      </c>
      <c r="O64" s="36">
        <f t="shared" si="10"/>
        <v>0</v>
      </c>
      <c r="P64" s="8">
        <f>P62+P63</f>
        <v>10000</v>
      </c>
      <c r="Q64" s="4">
        <f>O64/P64</f>
        <v>0</v>
      </c>
      <c r="R64" s="1"/>
      <c r="T64" s="1"/>
    </row>
    <row r="65" spans="6:20" ht="13.5" customHeight="1">
      <c r="F65" s="8"/>
      <c r="G65" s="8"/>
      <c r="H65" s="8"/>
      <c r="I65" s="8"/>
      <c r="J65" s="8"/>
      <c r="K65" s="8"/>
      <c r="L65" s="8"/>
      <c r="M65" s="8"/>
      <c r="O65" s="36"/>
      <c r="P65" s="8"/>
      <c r="T65" s="1"/>
    </row>
    <row r="66" spans="1:20" ht="13.5" customHeight="1">
      <c r="A66" s="11" t="s">
        <v>70</v>
      </c>
      <c r="B66" s="12" t="s">
        <v>68</v>
      </c>
      <c r="C66" s="15"/>
      <c r="D66" s="15"/>
      <c r="E66" s="15"/>
      <c r="F66" s="19"/>
      <c r="G66" s="19"/>
      <c r="H66" s="19"/>
      <c r="I66" s="19"/>
      <c r="J66" s="19"/>
      <c r="K66" s="19"/>
      <c r="L66" s="19"/>
      <c r="M66" s="19"/>
      <c r="N66" s="19"/>
      <c r="O66" s="39"/>
      <c r="P66" s="19"/>
      <c r="Q66" s="16"/>
      <c r="R66" s="14" t="s">
        <v>74</v>
      </c>
      <c r="T66" s="1"/>
    </row>
    <row r="67" spans="1:20" ht="13.5" customHeight="1">
      <c r="A67" s="1" t="s">
        <v>33</v>
      </c>
      <c r="B67" s="3" t="s">
        <v>26</v>
      </c>
      <c r="C67">
        <v>0</v>
      </c>
      <c r="D67">
        <v>0</v>
      </c>
      <c r="E67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36">
        <f>C67+D67+E67+F67+G67+H67+I67+J67+K67+L67+M67+N67</f>
        <v>0</v>
      </c>
      <c r="P67" s="8">
        <v>91000</v>
      </c>
      <c r="Q67" s="4"/>
      <c r="R67" s="1"/>
      <c r="T67" s="1"/>
    </row>
    <row r="68" spans="1:20" ht="13.5" customHeight="1">
      <c r="A68" s="1" t="s">
        <v>73</v>
      </c>
      <c r="B68" s="3" t="s">
        <v>24</v>
      </c>
      <c r="C68">
        <v>0</v>
      </c>
      <c r="D68">
        <v>0</v>
      </c>
      <c r="E6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36">
        <f>C68+D68+E68+F68+G68+H68+I68+J68+K68+L68+M68+N68</f>
        <v>0</v>
      </c>
      <c r="P68" s="8"/>
      <c r="Q68" s="4"/>
      <c r="R68" s="1"/>
      <c r="T68" s="1"/>
    </row>
    <row r="69" spans="1:20" ht="13.5" customHeight="1">
      <c r="A69" s="1"/>
      <c r="B69" s="3" t="s">
        <v>25</v>
      </c>
      <c r="C69">
        <f aca="true" t="shared" si="11" ref="C69:O69">C67+C68</f>
        <v>0</v>
      </c>
      <c r="D69">
        <f t="shared" si="11"/>
        <v>0</v>
      </c>
      <c r="E69">
        <f t="shared" si="11"/>
        <v>0</v>
      </c>
      <c r="F69" s="8">
        <f t="shared" si="11"/>
        <v>0</v>
      </c>
      <c r="G69" s="8">
        <f t="shared" si="11"/>
        <v>0</v>
      </c>
      <c r="H69" s="8">
        <f t="shared" si="11"/>
        <v>0</v>
      </c>
      <c r="I69" s="8">
        <f t="shared" si="11"/>
        <v>0</v>
      </c>
      <c r="J69" s="8">
        <f t="shared" si="11"/>
        <v>0</v>
      </c>
      <c r="K69" s="8">
        <f t="shared" si="11"/>
        <v>0</v>
      </c>
      <c r="L69" s="8">
        <f t="shared" si="11"/>
        <v>0</v>
      </c>
      <c r="M69" s="8">
        <f t="shared" si="11"/>
        <v>0</v>
      </c>
      <c r="N69" s="8">
        <f t="shared" si="11"/>
        <v>0</v>
      </c>
      <c r="O69" s="36">
        <f t="shared" si="11"/>
        <v>0</v>
      </c>
      <c r="P69" s="8">
        <f>P67+P68</f>
        <v>91000</v>
      </c>
      <c r="Q69" s="4">
        <f>O69/P69</f>
        <v>0</v>
      </c>
      <c r="R69" s="1"/>
      <c r="T69" s="1"/>
    </row>
    <row r="70" spans="6:20" ht="13.5" customHeight="1">
      <c r="F70" s="8"/>
      <c r="G70" s="8"/>
      <c r="H70" s="8"/>
      <c r="I70" s="8"/>
      <c r="J70" s="8"/>
      <c r="K70" s="8"/>
      <c r="L70" s="8"/>
      <c r="M70" s="8"/>
      <c r="O70" s="36"/>
      <c r="P70" s="8"/>
      <c r="T70" s="1"/>
    </row>
    <row r="71" spans="1:20" ht="13.5" customHeight="1">
      <c r="A71" s="11" t="s">
        <v>70</v>
      </c>
      <c r="B71" s="12" t="s">
        <v>68</v>
      </c>
      <c r="C71" s="13"/>
      <c r="D71" s="13"/>
      <c r="E71" s="13"/>
      <c r="F71" s="17"/>
      <c r="G71" s="17"/>
      <c r="H71" s="17"/>
      <c r="I71" s="17"/>
      <c r="J71" s="17"/>
      <c r="K71" s="17"/>
      <c r="L71" s="17"/>
      <c r="M71" s="17"/>
      <c r="N71" s="17"/>
      <c r="O71" s="37"/>
      <c r="P71" s="17"/>
      <c r="Q71" s="13"/>
      <c r="R71" s="11" t="s">
        <v>69</v>
      </c>
      <c r="T71" s="1"/>
    </row>
    <row r="72" spans="1:20" ht="13.5" customHeight="1">
      <c r="A72" s="1" t="s">
        <v>33</v>
      </c>
      <c r="B72" s="3" t="s">
        <v>26</v>
      </c>
      <c r="C72">
        <v>29483</v>
      </c>
      <c r="D72">
        <v>36557</v>
      </c>
      <c r="E72">
        <v>8501</v>
      </c>
      <c r="F72" s="8">
        <v>0</v>
      </c>
      <c r="G72" s="8">
        <v>0</v>
      </c>
      <c r="H72" s="8">
        <v>1520.57</v>
      </c>
      <c r="I72" s="8">
        <v>21911.1</v>
      </c>
      <c r="J72" s="8">
        <v>9784.13</v>
      </c>
      <c r="K72" s="8">
        <f>20868.35-2058.48</f>
        <v>18809.87</v>
      </c>
      <c r="L72" s="8">
        <f>10189.42-3552.31</f>
        <v>6637.110000000001</v>
      </c>
      <c r="M72" s="8">
        <f>16503.28-255.78</f>
        <v>16247.499999999998</v>
      </c>
      <c r="N72" s="8">
        <f>23926.35-4431.7</f>
        <v>19494.649999999998</v>
      </c>
      <c r="O72" s="36">
        <f>C72+D72+E72+F72+G72+H72+I72+J72+K72+L72+M72+N72</f>
        <v>168945.93000000002</v>
      </c>
      <c r="P72" s="8">
        <v>102294.57</v>
      </c>
      <c r="R72" s="2"/>
      <c r="T72" s="1"/>
    </row>
    <row r="73" spans="1:20" ht="13.5" customHeight="1">
      <c r="A73" s="1" t="s">
        <v>44</v>
      </c>
      <c r="B73" s="3" t="s">
        <v>24</v>
      </c>
      <c r="C73">
        <v>0</v>
      </c>
      <c r="D73">
        <v>0</v>
      </c>
      <c r="E73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2058.48</v>
      </c>
      <c r="L73" s="8">
        <v>3552.31</v>
      </c>
      <c r="M73" s="8">
        <v>255.78</v>
      </c>
      <c r="N73" s="8">
        <v>4431.7</v>
      </c>
      <c r="O73" s="36">
        <f>C73+D73+E73+F73+G73+H73+I73+J73+K73+L73+M73+N73</f>
        <v>10298.27</v>
      </c>
      <c r="P73" s="8"/>
      <c r="R73" s="1"/>
      <c r="T73" s="1"/>
    </row>
    <row r="74" spans="1:20" ht="13.5" customHeight="1">
      <c r="A74" s="6"/>
      <c r="B74" s="3" t="s">
        <v>25</v>
      </c>
      <c r="C74">
        <f aca="true" t="shared" si="12" ref="C74:O74">C72+C73</f>
        <v>29483</v>
      </c>
      <c r="D74">
        <f t="shared" si="12"/>
        <v>36557</v>
      </c>
      <c r="E74">
        <f t="shared" si="12"/>
        <v>8501</v>
      </c>
      <c r="F74" s="8">
        <f t="shared" si="12"/>
        <v>0</v>
      </c>
      <c r="G74" s="8">
        <f t="shared" si="12"/>
        <v>0</v>
      </c>
      <c r="H74" s="8">
        <f t="shared" si="12"/>
        <v>1520.57</v>
      </c>
      <c r="I74" s="8">
        <f t="shared" si="12"/>
        <v>21911.1</v>
      </c>
      <c r="J74" s="8">
        <f t="shared" si="12"/>
        <v>9784.13</v>
      </c>
      <c r="K74" s="8">
        <f t="shared" si="12"/>
        <v>20868.35</v>
      </c>
      <c r="L74" s="8">
        <f t="shared" si="12"/>
        <v>10189.42</v>
      </c>
      <c r="M74" s="8">
        <f t="shared" si="12"/>
        <v>16503.28</v>
      </c>
      <c r="N74" s="8">
        <f t="shared" si="12"/>
        <v>23926.35</v>
      </c>
      <c r="O74" s="36">
        <f t="shared" si="12"/>
        <v>179244.2</v>
      </c>
      <c r="P74" s="8">
        <f>P72+P73</f>
        <v>102294.57</v>
      </c>
      <c r="Q74" s="4">
        <f>O74/P74</f>
        <v>1.752235724731039</v>
      </c>
      <c r="R74" s="1"/>
      <c r="T74" s="1"/>
    </row>
    <row r="75" spans="1:20" ht="13.5" customHeight="1">
      <c r="A75" s="6"/>
      <c r="B75" s="3"/>
      <c r="F75" s="8"/>
      <c r="G75" s="8"/>
      <c r="H75" s="8"/>
      <c r="I75" s="8"/>
      <c r="J75" s="8"/>
      <c r="K75" s="8"/>
      <c r="L75" s="8"/>
      <c r="M75" s="8"/>
      <c r="O75" s="36"/>
      <c r="P75" s="8"/>
      <c r="Q75" s="4"/>
      <c r="R75" s="1"/>
      <c r="T75" s="1"/>
    </row>
    <row r="76" spans="1:20" ht="13.5" customHeight="1">
      <c r="A76" s="11" t="s">
        <v>54</v>
      </c>
      <c r="B76" s="12" t="s">
        <v>79</v>
      </c>
      <c r="C76" s="13"/>
      <c r="D76" s="13"/>
      <c r="E76" s="13"/>
      <c r="F76" s="17"/>
      <c r="G76" s="17"/>
      <c r="H76" s="17"/>
      <c r="I76" s="17"/>
      <c r="J76" s="17"/>
      <c r="K76" s="17"/>
      <c r="L76" s="17"/>
      <c r="M76" s="17"/>
      <c r="N76" s="17"/>
      <c r="O76" s="37"/>
      <c r="P76" s="17"/>
      <c r="Q76" s="13"/>
      <c r="R76" s="11" t="s">
        <v>42</v>
      </c>
      <c r="T76" s="1"/>
    </row>
    <row r="77" spans="1:20" ht="13.5" customHeight="1">
      <c r="A77" s="1" t="s">
        <v>47</v>
      </c>
      <c r="B77" s="3" t="s">
        <v>26</v>
      </c>
      <c r="C77">
        <v>0</v>
      </c>
      <c r="D77">
        <v>0</v>
      </c>
      <c r="E77">
        <v>1495</v>
      </c>
      <c r="F77" s="8">
        <v>0</v>
      </c>
      <c r="G77" s="8">
        <v>1495.3</v>
      </c>
      <c r="H77" s="8">
        <v>1495.3</v>
      </c>
      <c r="I77" s="8">
        <v>3588.72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36">
        <f>C77+D77+E77+F77+G77+H77+I77+J77+K77+L77+M77+N77</f>
        <v>8074.32</v>
      </c>
      <c r="P77" s="8">
        <v>57966.83</v>
      </c>
      <c r="R77" s="2"/>
      <c r="T77" s="1"/>
    </row>
    <row r="78" spans="1:20" ht="13.5" customHeight="1">
      <c r="A78" s="1" t="s">
        <v>44</v>
      </c>
      <c r="B78" s="3" t="s">
        <v>24</v>
      </c>
      <c r="C78">
        <v>0</v>
      </c>
      <c r="D78">
        <v>0</v>
      </c>
      <c r="E7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36">
        <f>C78+D78+E78+F78+G78+H78+I78+J78+K78+L78+M78+N78</f>
        <v>0</v>
      </c>
      <c r="P78" s="8"/>
      <c r="R78" s="1"/>
      <c r="T78" s="1"/>
    </row>
    <row r="79" spans="1:20" ht="13.5" customHeight="1">
      <c r="A79" s="6"/>
      <c r="B79" s="3" t="s">
        <v>25</v>
      </c>
      <c r="C79">
        <f aca="true" t="shared" si="13" ref="C79:O79">C77+C78</f>
        <v>0</v>
      </c>
      <c r="D79">
        <f t="shared" si="13"/>
        <v>0</v>
      </c>
      <c r="E79">
        <f t="shared" si="13"/>
        <v>1495</v>
      </c>
      <c r="F79" s="8">
        <f t="shared" si="13"/>
        <v>0</v>
      </c>
      <c r="G79" s="8">
        <f t="shared" si="13"/>
        <v>1495.3</v>
      </c>
      <c r="H79" s="8">
        <f t="shared" si="13"/>
        <v>1495.3</v>
      </c>
      <c r="I79" s="8">
        <f t="shared" si="13"/>
        <v>3588.72</v>
      </c>
      <c r="J79" s="8">
        <f t="shared" si="13"/>
        <v>0</v>
      </c>
      <c r="K79" s="8">
        <f t="shared" si="13"/>
        <v>0</v>
      </c>
      <c r="L79" s="8">
        <f t="shared" si="13"/>
        <v>0</v>
      </c>
      <c r="M79" s="8">
        <f t="shared" si="13"/>
        <v>0</v>
      </c>
      <c r="N79" s="8">
        <f t="shared" si="13"/>
        <v>0</v>
      </c>
      <c r="O79" s="36">
        <f t="shared" si="13"/>
        <v>8074.32</v>
      </c>
      <c r="P79" s="8">
        <f>P77+P78</f>
        <v>57966.83</v>
      </c>
      <c r="Q79" s="4">
        <f>O79/P79</f>
        <v>0.13929207445016398</v>
      </c>
      <c r="R79" s="1"/>
      <c r="T79" s="1"/>
    </row>
    <row r="80" spans="1:20" ht="13.5" customHeight="1">
      <c r="A80" s="6"/>
      <c r="B80" s="3"/>
      <c r="F80" s="8"/>
      <c r="G80" s="8"/>
      <c r="H80" s="8"/>
      <c r="I80" s="8"/>
      <c r="J80" s="8"/>
      <c r="K80" s="8"/>
      <c r="L80" s="8"/>
      <c r="M80" s="8"/>
      <c r="O80" s="36"/>
      <c r="P80" s="8"/>
      <c r="Q80" s="4"/>
      <c r="R80" s="1"/>
      <c r="T80" s="1"/>
    </row>
    <row r="81" spans="1:20" ht="13.5" customHeight="1">
      <c r="A81" s="11" t="s">
        <v>54</v>
      </c>
      <c r="B81" s="12" t="s">
        <v>79</v>
      </c>
      <c r="C81" s="13"/>
      <c r="D81" s="13"/>
      <c r="E81" s="13"/>
      <c r="F81" s="17"/>
      <c r="G81" s="17"/>
      <c r="H81" s="17"/>
      <c r="I81" s="17"/>
      <c r="J81" s="17"/>
      <c r="K81" s="17"/>
      <c r="L81" s="17"/>
      <c r="M81" s="17"/>
      <c r="N81" s="17"/>
      <c r="O81" s="37"/>
      <c r="P81" s="17"/>
      <c r="Q81" s="13"/>
      <c r="R81" s="11" t="s">
        <v>62</v>
      </c>
      <c r="T81" s="1"/>
    </row>
    <row r="82" spans="1:20" ht="13.5" customHeight="1">
      <c r="A82" s="1" t="s">
        <v>47</v>
      </c>
      <c r="B82" s="3" t="s">
        <v>26</v>
      </c>
      <c r="C82">
        <v>0</v>
      </c>
      <c r="D82">
        <v>0</v>
      </c>
      <c r="E82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36">
        <f>C82+D82+E82+F82+G82+H82+I82+J82+K82+L82+M82+N82</f>
        <v>0</v>
      </c>
      <c r="P82" s="8">
        <v>15000</v>
      </c>
      <c r="R82" s="2"/>
      <c r="T82" s="1"/>
    </row>
    <row r="83" spans="1:20" ht="13.5" customHeight="1">
      <c r="A83" s="1" t="s">
        <v>46</v>
      </c>
      <c r="B83" s="3" t="s">
        <v>24</v>
      </c>
      <c r="C83">
        <v>0</v>
      </c>
      <c r="D83">
        <v>0</v>
      </c>
      <c r="E83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36">
        <f>C83+D83+E83+F83+G83+H83+I83+J83+K83+L83+M83+N83</f>
        <v>0</v>
      </c>
      <c r="P83" s="8"/>
      <c r="R83" s="1"/>
      <c r="T83" s="1"/>
    </row>
    <row r="84" spans="1:20" ht="13.5" customHeight="1">
      <c r="A84" s="6"/>
      <c r="B84" s="3" t="s">
        <v>25</v>
      </c>
      <c r="C84">
        <f aca="true" t="shared" si="14" ref="C84:O84">C82+C83</f>
        <v>0</v>
      </c>
      <c r="D84">
        <f t="shared" si="14"/>
        <v>0</v>
      </c>
      <c r="E84">
        <f t="shared" si="14"/>
        <v>0</v>
      </c>
      <c r="F84" s="8">
        <f t="shared" si="14"/>
        <v>0</v>
      </c>
      <c r="G84" s="8">
        <f t="shared" si="14"/>
        <v>0</v>
      </c>
      <c r="H84" s="8">
        <f t="shared" si="14"/>
        <v>0</v>
      </c>
      <c r="I84" s="8">
        <f t="shared" si="14"/>
        <v>0</v>
      </c>
      <c r="J84" s="8">
        <f t="shared" si="14"/>
        <v>0</v>
      </c>
      <c r="K84" s="8">
        <f t="shared" si="14"/>
        <v>0</v>
      </c>
      <c r="L84" s="8">
        <f t="shared" si="14"/>
        <v>0</v>
      </c>
      <c r="M84" s="8">
        <f t="shared" si="14"/>
        <v>0</v>
      </c>
      <c r="N84" s="8">
        <f t="shared" si="14"/>
        <v>0</v>
      </c>
      <c r="O84" s="36">
        <f t="shared" si="14"/>
        <v>0</v>
      </c>
      <c r="P84" s="8">
        <f>P82+P83</f>
        <v>15000</v>
      </c>
      <c r="Q84" s="4">
        <f>O84/P84</f>
        <v>0</v>
      </c>
      <c r="R84" s="1"/>
      <c r="T84" s="1"/>
    </row>
    <row r="85" spans="1:20" ht="13.5" customHeight="1">
      <c r="A85" s="6"/>
      <c r="B85" s="3"/>
      <c r="F85" s="8"/>
      <c r="G85" s="8"/>
      <c r="H85" s="8"/>
      <c r="I85" s="8"/>
      <c r="J85" s="8"/>
      <c r="K85" s="8"/>
      <c r="L85" s="8"/>
      <c r="M85" s="8"/>
      <c r="O85" s="36"/>
      <c r="P85" s="8"/>
      <c r="Q85" s="4"/>
      <c r="R85" s="1"/>
      <c r="T85" s="1"/>
    </row>
    <row r="86" spans="1:20" ht="13.5" customHeight="1">
      <c r="A86" s="11" t="s">
        <v>56</v>
      </c>
      <c r="B86" s="12" t="s">
        <v>58</v>
      </c>
      <c r="C86" s="13"/>
      <c r="D86" s="13"/>
      <c r="E86" s="13"/>
      <c r="F86" s="17"/>
      <c r="G86" s="17"/>
      <c r="H86" s="17"/>
      <c r="I86" s="17"/>
      <c r="J86" s="17"/>
      <c r="K86" s="17"/>
      <c r="L86" s="17"/>
      <c r="M86" s="17"/>
      <c r="N86" s="17"/>
      <c r="O86" s="37"/>
      <c r="P86" s="17"/>
      <c r="Q86" s="13"/>
      <c r="R86" s="11" t="s">
        <v>36</v>
      </c>
      <c r="T86" s="1"/>
    </row>
    <row r="87" spans="1:20" ht="13.5" customHeight="1">
      <c r="A87" s="1" t="s">
        <v>57</v>
      </c>
      <c r="B87" s="3" t="s">
        <v>26</v>
      </c>
      <c r="C87">
        <v>36686</v>
      </c>
      <c r="D87" s="6">
        <v>47368</v>
      </c>
      <c r="E87">
        <v>36863</v>
      </c>
      <c r="F87" s="8">
        <f>28738.45-F88</f>
        <v>27916.45</v>
      </c>
      <c r="G87" s="8">
        <v>45577.52</v>
      </c>
      <c r="H87" s="8">
        <v>46313.49</v>
      </c>
      <c r="I87" s="8">
        <v>37146.92</v>
      </c>
      <c r="J87" s="8">
        <f>43133.37-157.78</f>
        <v>42975.590000000004</v>
      </c>
      <c r="K87" s="8">
        <v>56356.36</v>
      </c>
      <c r="L87" s="8">
        <f>24200.39-62.75</f>
        <v>24137.64</v>
      </c>
      <c r="M87" s="8">
        <f>47438.2-335</f>
        <v>47103.2</v>
      </c>
      <c r="N87" s="8">
        <f>78210.35-14607.74</f>
        <v>63602.61000000001</v>
      </c>
      <c r="O87" s="36">
        <f>C87+D87+E87+F87+G87+H87+I87+J87+K87+L87+M87+N87</f>
        <v>512046.78</v>
      </c>
      <c r="P87" s="8">
        <f>307901.55-167963.1</f>
        <v>139938.44999999998</v>
      </c>
      <c r="Q87" s="6"/>
      <c r="R87" s="7"/>
      <c r="T87" s="1"/>
    </row>
    <row r="88" spans="1:20" ht="13.5" customHeight="1">
      <c r="A88" s="1" t="s">
        <v>47</v>
      </c>
      <c r="B88" s="3" t="s">
        <v>24</v>
      </c>
      <c r="C88">
        <v>8001</v>
      </c>
      <c r="D88" s="6">
        <v>0</v>
      </c>
      <c r="E88">
        <v>0</v>
      </c>
      <c r="F88" s="8">
        <v>822</v>
      </c>
      <c r="G88" s="8">
        <v>0</v>
      </c>
      <c r="H88" s="8">
        <v>751.07</v>
      </c>
      <c r="I88" s="8">
        <v>0</v>
      </c>
      <c r="J88" s="8">
        <v>157.78</v>
      </c>
      <c r="K88" s="8">
        <v>0</v>
      </c>
      <c r="L88" s="8">
        <v>62.75</v>
      </c>
      <c r="M88" s="8">
        <v>335</v>
      </c>
      <c r="N88" s="8">
        <v>14607.74</v>
      </c>
      <c r="O88" s="36">
        <f>C88+D88+E88+F88+G88+H88+I88+J88+K88+L88+M88+N88</f>
        <v>24737.34</v>
      </c>
      <c r="P88" s="8"/>
      <c r="Q88" s="6"/>
      <c r="R88" s="6"/>
      <c r="S88" s="26"/>
      <c r="T88" s="1"/>
    </row>
    <row r="89" spans="1:20" ht="13.5" customHeight="1">
      <c r="A89" s="1" t="s">
        <v>44</v>
      </c>
      <c r="B89" s="3" t="s">
        <v>25</v>
      </c>
      <c r="C89">
        <f aca="true" t="shared" si="15" ref="C89:O89">C87+C88</f>
        <v>44687</v>
      </c>
      <c r="D89" s="6">
        <f t="shared" si="15"/>
        <v>47368</v>
      </c>
      <c r="E89">
        <f t="shared" si="15"/>
        <v>36863</v>
      </c>
      <c r="F89" s="8">
        <f t="shared" si="15"/>
        <v>28738.45</v>
      </c>
      <c r="G89" s="8">
        <f t="shared" si="15"/>
        <v>45577.52</v>
      </c>
      <c r="H89" s="8">
        <f t="shared" si="15"/>
        <v>47064.56</v>
      </c>
      <c r="I89" s="8">
        <f t="shared" si="15"/>
        <v>37146.92</v>
      </c>
      <c r="J89" s="8">
        <f t="shared" si="15"/>
        <v>43133.37</v>
      </c>
      <c r="K89" s="8">
        <f t="shared" si="15"/>
        <v>56356.36</v>
      </c>
      <c r="L89" s="8">
        <f t="shared" si="15"/>
        <v>24200.39</v>
      </c>
      <c r="M89" s="8">
        <f t="shared" si="15"/>
        <v>47438.2</v>
      </c>
      <c r="N89" s="8">
        <f t="shared" si="15"/>
        <v>78210.35</v>
      </c>
      <c r="O89" s="36">
        <f t="shared" si="15"/>
        <v>536784.12</v>
      </c>
      <c r="P89" s="8">
        <f>P87+P88</f>
        <v>139938.44999999998</v>
      </c>
      <c r="Q89" s="4">
        <f>O89/P89</f>
        <v>3.835858693589932</v>
      </c>
      <c r="R89" s="1"/>
      <c r="S89" s="27"/>
      <c r="T89" s="1"/>
    </row>
    <row r="90" spans="1:20" ht="13.5" customHeight="1">
      <c r="A90" s="1"/>
      <c r="B90" s="3"/>
      <c r="D90" s="6"/>
      <c r="F90" s="8"/>
      <c r="G90" s="8"/>
      <c r="H90" s="8"/>
      <c r="I90" s="8"/>
      <c r="J90" s="8"/>
      <c r="K90" s="8"/>
      <c r="L90" s="8"/>
      <c r="M90" s="8"/>
      <c r="O90" s="36"/>
      <c r="P90" s="8"/>
      <c r="Q90" s="4"/>
      <c r="R90" s="1"/>
      <c r="S90" s="27"/>
      <c r="T90" s="1"/>
    </row>
    <row r="91" spans="1:20" ht="13.5" customHeight="1">
      <c r="A91" s="11" t="s">
        <v>56</v>
      </c>
      <c r="B91" s="12" t="s">
        <v>58</v>
      </c>
      <c r="C91" s="13"/>
      <c r="D91" s="25"/>
      <c r="E91" s="13"/>
      <c r="F91" s="17"/>
      <c r="G91" s="17"/>
      <c r="H91" s="17"/>
      <c r="I91" s="17"/>
      <c r="J91" s="17"/>
      <c r="K91" s="17"/>
      <c r="L91" s="17"/>
      <c r="M91" s="17"/>
      <c r="N91" s="17"/>
      <c r="O91" s="37"/>
      <c r="P91" s="17"/>
      <c r="Q91" s="13"/>
      <c r="R91" s="11" t="s">
        <v>63</v>
      </c>
      <c r="S91" s="27"/>
      <c r="T91" s="1"/>
    </row>
    <row r="92" spans="1:20" ht="13.5" customHeight="1">
      <c r="A92" s="1" t="s">
        <v>57</v>
      </c>
      <c r="B92" s="3" t="s">
        <v>26</v>
      </c>
      <c r="C92">
        <v>0</v>
      </c>
      <c r="D92" s="6">
        <v>0</v>
      </c>
      <c r="E92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36">
        <f>C92+D92+E92+F92+G92+H92+I92+J92+K92+L92+M92+N92</f>
        <v>0</v>
      </c>
      <c r="P92" s="8">
        <v>10000</v>
      </c>
      <c r="R92" s="2"/>
      <c r="S92" s="27"/>
      <c r="T92" s="1"/>
    </row>
    <row r="93" spans="1:20" ht="13.5" customHeight="1">
      <c r="A93" s="1" t="s">
        <v>47</v>
      </c>
      <c r="B93" s="3" t="s">
        <v>24</v>
      </c>
      <c r="C93">
        <v>0</v>
      </c>
      <c r="D93" s="6">
        <v>0</v>
      </c>
      <c r="E93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36">
        <f>C93+D93+E93+F93+G93+H93+I93+J93+K93+L93+M93+N93</f>
        <v>0</v>
      </c>
      <c r="P93" s="8"/>
      <c r="R93" s="1"/>
      <c r="T93" s="1"/>
    </row>
    <row r="94" spans="1:20" ht="13.5" customHeight="1">
      <c r="A94" s="1" t="s">
        <v>46</v>
      </c>
      <c r="B94" s="3" t="s">
        <v>25</v>
      </c>
      <c r="C94">
        <f aca="true" t="shared" si="16" ref="C94:O94">C92+C93</f>
        <v>0</v>
      </c>
      <c r="D94" s="6">
        <f t="shared" si="16"/>
        <v>0</v>
      </c>
      <c r="E94">
        <f t="shared" si="16"/>
        <v>0</v>
      </c>
      <c r="F94" s="8">
        <f t="shared" si="16"/>
        <v>0</v>
      </c>
      <c r="G94" s="8">
        <f t="shared" si="16"/>
        <v>0</v>
      </c>
      <c r="H94" s="8">
        <f t="shared" si="16"/>
        <v>0</v>
      </c>
      <c r="I94" s="8">
        <f t="shared" si="16"/>
        <v>0</v>
      </c>
      <c r="J94" s="8">
        <f t="shared" si="16"/>
        <v>0</v>
      </c>
      <c r="K94" s="8">
        <f t="shared" si="16"/>
        <v>0</v>
      </c>
      <c r="L94" s="8">
        <f t="shared" si="16"/>
        <v>0</v>
      </c>
      <c r="M94" s="8">
        <f t="shared" si="16"/>
        <v>0</v>
      </c>
      <c r="N94" s="8">
        <f t="shared" si="16"/>
        <v>0</v>
      </c>
      <c r="O94" s="36">
        <f t="shared" si="16"/>
        <v>0</v>
      </c>
      <c r="P94" s="8">
        <f>P92+P93</f>
        <v>10000</v>
      </c>
      <c r="Q94" s="4">
        <f>O94/P94</f>
        <v>0</v>
      </c>
      <c r="R94" s="1"/>
      <c r="T94" s="1"/>
    </row>
    <row r="95" spans="1:20" ht="13.5" customHeight="1">
      <c r="A95" s="1"/>
      <c r="B95" s="3"/>
      <c r="D95" s="6"/>
      <c r="F95" s="8"/>
      <c r="G95" s="8"/>
      <c r="H95" s="8"/>
      <c r="I95" s="8"/>
      <c r="J95" s="8"/>
      <c r="K95" s="8"/>
      <c r="L95" s="8"/>
      <c r="M95" s="8"/>
      <c r="O95" s="36"/>
      <c r="P95" s="8"/>
      <c r="Q95" s="4"/>
      <c r="R95" s="1"/>
      <c r="T95" s="1"/>
    </row>
    <row r="96" spans="1:20" ht="12.75">
      <c r="A96" s="11" t="s">
        <v>0</v>
      </c>
      <c r="B96" s="12" t="s">
        <v>59</v>
      </c>
      <c r="C96" s="13"/>
      <c r="D96" s="25"/>
      <c r="E96" s="13"/>
      <c r="F96" s="17"/>
      <c r="G96" s="17"/>
      <c r="H96" s="17"/>
      <c r="I96" s="17"/>
      <c r="J96" s="17"/>
      <c r="K96" s="17"/>
      <c r="L96" s="17"/>
      <c r="M96" s="17"/>
      <c r="N96" s="17"/>
      <c r="O96" s="37"/>
      <c r="P96" s="17"/>
      <c r="Q96" s="13"/>
      <c r="R96" s="11" t="s">
        <v>37</v>
      </c>
      <c r="T96" s="1"/>
    </row>
    <row r="97" spans="1:20" ht="12.75">
      <c r="A97" s="1" t="s">
        <v>1</v>
      </c>
      <c r="B97" s="3" t="s">
        <v>26</v>
      </c>
      <c r="C97">
        <v>10339</v>
      </c>
      <c r="D97" s="6">
        <v>11425</v>
      </c>
      <c r="E97">
        <v>8894</v>
      </c>
      <c r="F97" s="8">
        <v>5938.66</v>
      </c>
      <c r="G97" s="8">
        <v>10500.38</v>
      </c>
      <c r="H97" s="8">
        <v>10844.61</v>
      </c>
      <c r="I97" s="8">
        <v>9415.28</v>
      </c>
      <c r="J97" s="8">
        <v>10500.38</v>
      </c>
      <c r="K97" s="8">
        <v>13629.7</v>
      </c>
      <c r="L97" s="8">
        <v>344.24</v>
      </c>
      <c r="M97" s="8">
        <v>0</v>
      </c>
      <c r="N97" s="8">
        <v>989.29</v>
      </c>
      <c r="O97" s="36">
        <f>C97+D97+E97+F97+G97+H97+I97+J97+K97+L97+M97+N97</f>
        <v>92820.54000000001</v>
      </c>
      <c r="P97" s="8">
        <v>110010.11</v>
      </c>
      <c r="T97" s="1"/>
    </row>
    <row r="98" spans="1:20" ht="12.75">
      <c r="A98" s="1" t="s">
        <v>80</v>
      </c>
      <c r="B98" s="3" t="s">
        <v>24</v>
      </c>
      <c r="C98">
        <v>0</v>
      </c>
      <c r="D98" s="6">
        <v>0</v>
      </c>
      <c r="E9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36">
        <f>C98+D98+E98+F98+G98+H98+I98+J98+K98+L98+M98+N98</f>
        <v>0</v>
      </c>
      <c r="P98" s="8"/>
      <c r="T98" s="1"/>
    </row>
    <row r="99" spans="1:20" ht="12.75">
      <c r="A99" s="1"/>
      <c r="B99" s="3" t="s">
        <v>25</v>
      </c>
      <c r="C99">
        <f aca="true" t="shared" si="17" ref="C99:O99">C97+C98</f>
        <v>10339</v>
      </c>
      <c r="D99">
        <f t="shared" si="17"/>
        <v>11425</v>
      </c>
      <c r="E99">
        <f t="shared" si="17"/>
        <v>8894</v>
      </c>
      <c r="F99" s="8">
        <f t="shared" si="17"/>
        <v>5938.66</v>
      </c>
      <c r="G99" s="8">
        <f t="shared" si="17"/>
        <v>10500.38</v>
      </c>
      <c r="H99" s="8">
        <f t="shared" si="17"/>
        <v>10844.61</v>
      </c>
      <c r="I99" s="8">
        <f t="shared" si="17"/>
        <v>9415.28</v>
      </c>
      <c r="J99" s="8">
        <f t="shared" si="17"/>
        <v>10500.38</v>
      </c>
      <c r="K99" s="8">
        <f t="shared" si="17"/>
        <v>13629.7</v>
      </c>
      <c r="L99" s="8">
        <f t="shared" si="17"/>
        <v>344.24</v>
      </c>
      <c r="M99" s="8">
        <f t="shared" si="17"/>
        <v>0</v>
      </c>
      <c r="N99" s="8">
        <f t="shared" si="17"/>
        <v>989.29</v>
      </c>
      <c r="O99" s="36">
        <f t="shared" si="17"/>
        <v>92820.54000000001</v>
      </c>
      <c r="P99" s="8">
        <f>P97+P98</f>
        <v>110010.11</v>
      </c>
      <c r="Q99" s="4">
        <f>O99/P99</f>
        <v>0.8437455430232731</v>
      </c>
      <c r="R99" s="1"/>
      <c r="T99" s="1"/>
    </row>
    <row r="100" spans="1:20" ht="12.75">
      <c r="A100" s="1"/>
      <c r="B100" s="3"/>
      <c r="F100" s="8"/>
      <c r="G100" s="8"/>
      <c r="H100" s="8"/>
      <c r="I100" s="8"/>
      <c r="J100" s="8"/>
      <c r="K100" s="8"/>
      <c r="L100" s="8"/>
      <c r="M100" s="8"/>
      <c r="O100" s="36"/>
      <c r="P100" s="8"/>
      <c r="Q100" s="4"/>
      <c r="R100" s="1"/>
      <c r="T100" s="1"/>
    </row>
    <row r="101" spans="1:20" ht="12.75">
      <c r="A101" s="11" t="s">
        <v>2</v>
      </c>
      <c r="B101" s="12" t="s">
        <v>60</v>
      </c>
      <c r="C101" s="13"/>
      <c r="D101" s="13"/>
      <c r="E101" s="13"/>
      <c r="F101" s="17"/>
      <c r="G101" s="17"/>
      <c r="H101" s="17"/>
      <c r="I101" s="17"/>
      <c r="J101" s="17"/>
      <c r="K101" s="17"/>
      <c r="L101" s="17"/>
      <c r="M101" s="17"/>
      <c r="N101" s="17"/>
      <c r="O101" s="37"/>
      <c r="P101" s="17"/>
      <c r="Q101" s="13"/>
      <c r="R101" s="11" t="s">
        <v>41</v>
      </c>
      <c r="T101" s="1"/>
    </row>
    <row r="102" spans="1:20" ht="12.75">
      <c r="A102" s="1" t="s">
        <v>3</v>
      </c>
      <c r="B102" s="3" t="s">
        <v>26</v>
      </c>
      <c r="C102">
        <v>7386</v>
      </c>
      <c r="D102">
        <v>9232</v>
      </c>
      <c r="E102">
        <v>10463</v>
      </c>
      <c r="F102" s="8">
        <v>3077.36</v>
      </c>
      <c r="G102" s="8">
        <v>3692.84</v>
      </c>
      <c r="H102" s="8">
        <v>22156.99</v>
      </c>
      <c r="I102" s="8">
        <v>12309.45</v>
      </c>
      <c r="J102" s="8">
        <v>12309.45</v>
      </c>
      <c r="K102" s="8">
        <v>9232.09</v>
      </c>
      <c r="L102" s="8">
        <v>13162.63</v>
      </c>
      <c r="M102" s="8">
        <v>2461.89</v>
      </c>
      <c r="N102" s="8">
        <v>0</v>
      </c>
      <c r="O102" s="36">
        <f>C102+D102+E102+F102+G102+H102+I102+J102+K102+L102+M102+N102</f>
        <v>105483.7</v>
      </c>
      <c r="P102" s="8">
        <v>31417.17</v>
      </c>
      <c r="R102" s="10"/>
      <c r="T102" s="1"/>
    </row>
    <row r="103" spans="1:20" ht="12.75">
      <c r="A103" s="1"/>
      <c r="B103" s="3" t="s">
        <v>24</v>
      </c>
      <c r="C103">
        <v>0</v>
      </c>
      <c r="D103">
        <v>0</v>
      </c>
      <c r="E103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36">
        <f>C103+D103+E103+F103+G103+H103+I103+J103+K103+L103+M103+N103</f>
        <v>0</v>
      </c>
      <c r="P103" s="8"/>
      <c r="R103" s="1"/>
      <c r="T103" s="1"/>
    </row>
    <row r="104" spans="1:20" ht="12.75">
      <c r="A104" s="1"/>
      <c r="B104" s="3" t="s">
        <v>25</v>
      </c>
      <c r="C104">
        <f aca="true" t="shared" si="18" ref="C104:O104">C102+C103</f>
        <v>7386</v>
      </c>
      <c r="D104">
        <f t="shared" si="18"/>
        <v>9232</v>
      </c>
      <c r="E104">
        <f t="shared" si="18"/>
        <v>10463</v>
      </c>
      <c r="F104" s="8">
        <f t="shared" si="18"/>
        <v>3077.36</v>
      </c>
      <c r="G104" s="8">
        <f t="shared" si="18"/>
        <v>3692.84</v>
      </c>
      <c r="H104" s="8">
        <f t="shared" si="18"/>
        <v>22156.99</v>
      </c>
      <c r="I104" s="8">
        <f t="shared" si="18"/>
        <v>12309.45</v>
      </c>
      <c r="J104" s="8">
        <f t="shared" si="18"/>
        <v>12309.45</v>
      </c>
      <c r="K104" s="8">
        <f t="shared" si="18"/>
        <v>9232.09</v>
      </c>
      <c r="L104" s="8">
        <f t="shared" si="18"/>
        <v>13162.63</v>
      </c>
      <c r="M104" s="8">
        <f t="shared" si="18"/>
        <v>2461.89</v>
      </c>
      <c r="N104" s="8">
        <f t="shared" si="18"/>
        <v>0</v>
      </c>
      <c r="O104" s="36">
        <f t="shared" si="18"/>
        <v>105483.7</v>
      </c>
      <c r="P104" s="8">
        <f>P102+P103</f>
        <v>31417.17</v>
      </c>
      <c r="Q104" s="4">
        <f>O104/P104</f>
        <v>3.357517561257109</v>
      </c>
      <c r="R104" s="1"/>
      <c r="T104" s="1"/>
    </row>
    <row r="105" spans="1:20" ht="12.75">
      <c r="A105" s="1"/>
      <c r="B105" s="3"/>
      <c r="F105" s="8"/>
      <c r="G105" s="8"/>
      <c r="H105" s="8"/>
      <c r="I105" s="8"/>
      <c r="J105" s="8"/>
      <c r="K105" s="8"/>
      <c r="L105" s="8"/>
      <c r="M105" s="8"/>
      <c r="O105" s="36"/>
      <c r="P105" s="8"/>
      <c r="Q105" s="4"/>
      <c r="T105" s="1"/>
    </row>
    <row r="106" spans="1:20" ht="15.75">
      <c r="A106" s="2"/>
      <c r="B106" s="41" t="s">
        <v>28</v>
      </c>
      <c r="C106" s="42">
        <f>C19+C24+C29+C34+C39+C44+C59+C64+C79+C84+C89+C94+C99+C104+C49+C74+C54+C69+C14</f>
        <v>242231</v>
      </c>
      <c r="D106" s="42">
        <f aca="true" t="shared" si="19" ref="D106:O106">D19+D24+D29+D34+D39+D44+D59+D64+D79+D84+D89+D94+D99+D104+D49+D74+D54+D69+D14</f>
        <v>221989</v>
      </c>
      <c r="E106" s="42">
        <f t="shared" si="19"/>
        <v>191099</v>
      </c>
      <c r="F106" s="42">
        <f t="shared" si="19"/>
        <v>203254.78</v>
      </c>
      <c r="G106" s="42">
        <f t="shared" si="19"/>
        <v>199345.02999999997</v>
      </c>
      <c r="H106" s="42">
        <f t="shared" si="19"/>
        <v>264388.68999999994</v>
      </c>
      <c r="I106" s="42">
        <f t="shared" si="19"/>
        <v>289686.24000000005</v>
      </c>
      <c r="J106" s="42">
        <f t="shared" si="19"/>
        <v>224744.42</v>
      </c>
      <c r="K106" s="42">
        <f t="shared" si="19"/>
        <v>322741.42</v>
      </c>
      <c r="L106" s="42">
        <f t="shared" si="19"/>
        <v>199205.08000000002</v>
      </c>
      <c r="M106" s="42">
        <f t="shared" si="19"/>
        <v>208691.09999999998</v>
      </c>
      <c r="N106" s="48">
        <f t="shared" si="19"/>
        <v>280046.92</v>
      </c>
      <c r="O106" s="43">
        <f t="shared" si="19"/>
        <v>2847422.6800000006</v>
      </c>
      <c r="P106" s="20">
        <f>P19+P24+P29+P34+P39+P44+P59+P64+P79+P84+P89+P94+P99+P104+P49+P54+P69+P74+P14+911000</f>
        <v>2422668.34</v>
      </c>
      <c r="Q106" s="21">
        <f>O106/P106</f>
        <v>1.175325005485481</v>
      </c>
      <c r="R106" s="44"/>
      <c r="S106" s="22"/>
      <c r="T106" s="1"/>
    </row>
    <row r="107" spans="1:19" ht="12.75">
      <c r="A107" s="1"/>
      <c r="O107" s="27"/>
      <c r="P107" s="3"/>
      <c r="Q107" s="23" t="s">
        <v>82</v>
      </c>
      <c r="R107" s="1"/>
      <c r="S107" s="1"/>
    </row>
    <row r="108" spans="1:2" ht="12.75">
      <c r="A108" s="1"/>
      <c r="B108" s="1"/>
    </row>
    <row r="109" spans="1:16" s="30" customFormat="1" ht="19.5" customHeight="1">
      <c r="A109" s="28"/>
      <c r="B109" s="29">
        <f>(173631+1506000+600000+311000+317000+75000)*0.92</f>
        <v>2744020.52</v>
      </c>
      <c r="C109" s="28" t="s">
        <v>86</v>
      </c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48"/>
      <c r="O109" s="28"/>
      <c r="P109" s="28"/>
    </row>
    <row r="111" spans="4:8" ht="15.75">
      <c r="D111" s="32" t="s">
        <v>84</v>
      </c>
      <c r="E111" s="40">
        <f>(O106)/B109</f>
        <v>1.0376827211190098</v>
      </c>
      <c r="G111" s="31" t="s">
        <v>81</v>
      </c>
      <c r="H111" s="45">
        <f>(18+20+21+18+20+25+19+20+24+18+20+28)/251</f>
        <v>1</v>
      </c>
    </row>
    <row r="113" ht="12.75">
      <c r="B113" s="46"/>
    </row>
    <row r="114" ht="12.75">
      <c r="B114" s="46"/>
    </row>
  </sheetData>
  <printOptions headings="1"/>
  <pageMargins left="0" right="0" top="0" bottom="0" header="0.5" footer="0.5"/>
  <pageSetup fitToHeight="2" fitToWidth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cp:lastPrinted>2004-03-05T12:34:54Z</cp:lastPrinted>
  <dcterms:created xsi:type="dcterms:W3CDTF">2001-09-27T16:28:28Z</dcterms:created>
  <dcterms:modified xsi:type="dcterms:W3CDTF">2008-09-15T13:52:23Z</dcterms:modified>
  <cp:category/>
  <cp:version/>
  <cp:contentType/>
  <cp:contentStatus/>
</cp:coreProperties>
</file>