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465" windowWidth="13890" windowHeight="9420" activeTab="6"/>
  </bookViews>
  <sheets>
    <sheet name="Fab Project" sheetId="1" r:id="rId1"/>
    <sheet name="Other Costs" sheetId="2" r:id="rId2"/>
    <sheet name="Engr" sheetId="3" r:id="rId3"/>
    <sheet name="R&amp;D" sheetId="4" r:id="rId4"/>
    <sheet name="M&amp;S" sheetId="5" r:id="rId5"/>
    <sheet name="Fab_assy" sheetId="6" r:id="rId6"/>
    <sheet name="Installation" sheetId="7" r:id="rId7"/>
  </sheets>
  <externalReferences>
    <externalReference r:id="rId10"/>
  </externalReferences>
  <definedNames>
    <definedName name="_xlnm.Print_Area" localSheetId="2">'Engr'!$A$1:$Q$250</definedName>
    <definedName name="_xlnm.Print_Area" localSheetId="0">'Fab Project'!$A$1:$K$117</definedName>
    <definedName name="_xlnm.Print_Area" localSheetId="5">'Fab_assy'!$A$1:$O$24</definedName>
    <definedName name="_xlnm.Print_Area" localSheetId="6">'Installation'!$A$1:$M$38</definedName>
    <definedName name="_xlnm.Print_Area" localSheetId="4">'M&amp;S'!$A$1:$J$183</definedName>
    <definedName name="_xlnm.Print_Area" localSheetId="1">'Other Costs'!$A$4:$I$162</definedName>
    <definedName name="_xlnm.Print_Area" localSheetId="3">'R&amp;D'!$A$1:$Q$26</definedName>
    <definedName name="_xlnm.Print_Titles" localSheetId="2">'Engr'!$1:$3</definedName>
    <definedName name="_xlnm.Print_Titles" localSheetId="0">'Fab Project'!$1:$1</definedName>
    <definedName name="_xlnm.Print_Titles" localSheetId="5">'Fab_assy'!$1:$3</definedName>
    <definedName name="_xlnm.Print_Titles" localSheetId="6">'Installation'!$1:$3</definedName>
    <definedName name="_xlnm.Print_Titles" localSheetId="4">'M&amp;S'!$1:$3</definedName>
    <definedName name="_xlnm.Print_Titles" localSheetId="1">'Other Costs'!$1:$3</definedName>
    <definedName name="_xlnm.Print_Titles" localSheetId="3">'R&amp;D'!$1:$3</definedName>
  </definedNames>
  <calcPr fullCalcOnLoad="1" iterate="1" iterateCount="100" iterateDelta="0.001"/>
</workbook>
</file>

<file path=xl/sharedStrings.xml><?xml version="1.0" encoding="utf-8"?>
<sst xmlns="http://schemas.openxmlformats.org/spreadsheetml/2006/main" count="1198" uniqueCount="336">
  <si>
    <t>Activity Title</t>
  </si>
  <si>
    <t>Manhours</t>
  </si>
  <si>
    <t>FY2002 $$</t>
  </si>
  <si>
    <t>Labor Type</t>
  </si>
  <si>
    <t>Comments</t>
  </si>
  <si>
    <t>Start Date  Month/Year</t>
  </si>
  <si>
    <t>End Date  Month/Year</t>
  </si>
  <si>
    <t>Preliminary Design (Title I)</t>
  </si>
  <si>
    <t>Final Design (Title II)</t>
  </si>
  <si>
    <t>EAEM</t>
  </si>
  <si>
    <t>EASM</t>
  </si>
  <si>
    <t>EADM</t>
  </si>
  <si>
    <t>ORNL Eng</t>
  </si>
  <si>
    <t>SAMPLE - Put in specific labor type</t>
  </si>
  <si>
    <t>M&amp;S Costs</t>
  </si>
  <si>
    <t>Procured Hardware/Material</t>
  </si>
  <si>
    <t>Purchased Design Services</t>
  </si>
  <si>
    <t>Procured Installation/Assembly Costs</t>
  </si>
  <si>
    <t>RMRM3</t>
  </si>
  <si>
    <t>Research Planning/Preparations</t>
  </si>
  <si>
    <t>Operational Spares</t>
  </si>
  <si>
    <t>Instructions for Completing Form</t>
  </si>
  <si>
    <t>(1) One form for each 3 digit WBS element (e.g., 111, 121, 452, etc.) =&gt; if no 3 digit WBS, use 2 digit WBS (e.g., 81, 82, 84)</t>
  </si>
  <si>
    <t>(3) For M&amp;S, provide estimate in FY2002 direct dollars if procured by PPPL, or in fully loaded dollars if procured by ORNL</t>
  </si>
  <si>
    <t>(4) Start and end date provided in month/year format =&gt; March/2003</t>
  </si>
  <si>
    <t>(2) For Lab labor, provide estimate in manhours =&gt; provide estimate by specific labor type.</t>
  </si>
  <si>
    <t>Other Costs</t>
  </si>
  <si>
    <t>Travel</t>
  </si>
  <si>
    <t>Allocations (WBS 81 only)</t>
  </si>
  <si>
    <t>Lab Fab/Assembly/Installation (Title III)</t>
  </si>
  <si>
    <t>Labor</t>
  </si>
  <si>
    <t>Manufacturing Development</t>
  </si>
  <si>
    <t xml:space="preserve"> </t>
  </si>
  <si>
    <t xml:space="preserve">Level of Effort </t>
  </si>
  <si>
    <t>FCEM</t>
  </si>
  <si>
    <t>FY2003</t>
  </si>
  <si>
    <t>FY2004</t>
  </si>
  <si>
    <t>FY2005</t>
  </si>
  <si>
    <t>FY2006</t>
  </si>
  <si>
    <t>FY2007</t>
  </si>
  <si>
    <t>Research Prep Activities</t>
  </si>
  <si>
    <t>Identify each procurement over $100K individually</t>
  </si>
  <si>
    <t>ORNL Physics</t>
  </si>
  <si>
    <t>Include any M&amp;S carried over from FY2002</t>
  </si>
  <si>
    <t>XX represents the 2 digit WBS code</t>
  </si>
  <si>
    <t>PPPL Designer</t>
  </si>
  <si>
    <t>PPPL Engineer</t>
  </si>
  <si>
    <t>PPPL monthly support</t>
  </si>
  <si>
    <t>Composite of ORNL Engineer / Designer</t>
  </si>
  <si>
    <t>Composite of ORNL Physicist</t>
  </si>
  <si>
    <t>Pro-E models</t>
  </si>
  <si>
    <t>assy dwgs</t>
  </si>
  <si>
    <t>Detail drawings</t>
  </si>
  <si>
    <t>installation dwg</t>
  </si>
  <si>
    <t>multiplier</t>
  </si>
  <si>
    <t>unit</t>
  </si>
  <si>
    <t>no.</t>
  </si>
  <si>
    <t>hrs/model</t>
  </si>
  <si>
    <t>hrs/dwg</t>
  </si>
  <si>
    <t>hrs/calc</t>
  </si>
  <si>
    <t>hrs/spec</t>
  </si>
  <si>
    <t>hrs/wk</t>
  </si>
  <si>
    <t>Engineering, Title I, II and III</t>
  </si>
  <si>
    <t>hrs</t>
  </si>
  <si>
    <t>Title I, II design</t>
  </si>
  <si>
    <t xml:space="preserve">Title III </t>
  </si>
  <si>
    <t>As-built drawings</t>
  </si>
  <si>
    <t>vendor oversight, inspection</t>
  </si>
  <si>
    <t>Disposition of deviation requests and non-conformances</t>
  </si>
  <si>
    <t>PPPL Physics</t>
  </si>
  <si>
    <t>subtotal</t>
  </si>
  <si>
    <t>Description:</t>
  </si>
  <si>
    <t>Schedule assumptions</t>
  </si>
  <si>
    <t>Title II Design</t>
  </si>
  <si>
    <t>Procurement</t>
  </si>
  <si>
    <t>Installation / final assembly</t>
  </si>
  <si>
    <t>In-house fab / sub-assy</t>
  </si>
  <si>
    <t>start</t>
  </si>
  <si>
    <t>end</t>
  </si>
  <si>
    <t>duration (weeks)</t>
  </si>
  <si>
    <t>cooling schematic</t>
  </si>
  <si>
    <t>electrical schematic</t>
  </si>
  <si>
    <t>I&amp;C schematic</t>
  </si>
  <si>
    <t>special analysis</t>
  </si>
  <si>
    <t>stress analysis</t>
  </si>
  <si>
    <t>thermal analysis</t>
  </si>
  <si>
    <t>preliminary and final design reviews</t>
  </si>
  <si>
    <t>hrs/rev</t>
  </si>
  <si>
    <t>meetings/reporting/presentations</t>
  </si>
  <si>
    <t>% of tot</t>
  </si>
  <si>
    <t>procurement specifications</t>
  </si>
  <si>
    <t>fract.</t>
  </si>
  <si>
    <t>total fraction</t>
  </si>
  <si>
    <t>hours</t>
  </si>
  <si>
    <t>Notes and worksheets</t>
  </si>
  <si>
    <t>PPPL Physics/scientific</t>
  </si>
  <si>
    <t>Composite of ORNL Physics / scientific</t>
  </si>
  <si>
    <t>Labor category</t>
  </si>
  <si>
    <t>R&amp;D</t>
  </si>
  <si>
    <t>Summary</t>
  </si>
  <si>
    <t>duration
(weeks)</t>
  </si>
  <si>
    <t>FY2008</t>
  </si>
  <si>
    <t>EMTB</t>
  </si>
  <si>
    <t>PPPL Technician</t>
  </si>
  <si>
    <t>Duration of activity per fiscal year (weeks)</t>
  </si>
  <si>
    <t>Lab R&amp;D labor</t>
  </si>
  <si>
    <t>Manufacturing Development (R&amp;D)</t>
  </si>
  <si>
    <t>per hour</t>
  </si>
  <si>
    <t>Materials and Subcontracts (M&amp;S)</t>
  </si>
  <si>
    <t>outside engr rate =</t>
  </si>
  <si>
    <t>$ per hour</t>
  </si>
  <si>
    <t>outside fab rate =</t>
  </si>
  <si>
    <t>outside inspection/technician rate =</t>
  </si>
  <si>
    <t xml:space="preserve">    fab rate</t>
  </si>
  <si>
    <t xml:space="preserve">   inspection/technician rate</t>
  </si>
  <si>
    <t>w/o G&amp;A</t>
  </si>
  <si>
    <t>Purchased parts:</t>
  </si>
  <si>
    <t>Worksheet:</t>
  </si>
  <si>
    <t>subtotal, purchased parts</t>
  </si>
  <si>
    <t>In-house Fabrication and Assembly</t>
  </si>
  <si>
    <t>total, procured hdwe/matl.</t>
  </si>
  <si>
    <t>total, manf/dev (R&amp;D)</t>
  </si>
  <si>
    <t>Manhours per fiscal year by labor category</t>
  </si>
  <si>
    <t>Installation</t>
  </si>
  <si>
    <t>This element is not part of the WBS 1 scope of work</t>
  </si>
  <si>
    <t>TOTAL</t>
  </si>
  <si>
    <t>Comment</t>
  </si>
  <si>
    <t>no purchased services anticipated</t>
  </si>
  <si>
    <t>All installation and assembly costs are included in WBS 7</t>
  </si>
  <si>
    <t>Summary Costs</t>
  </si>
  <si>
    <t>M&amp;S, Other</t>
  </si>
  <si>
    <t>subtotal, labor</t>
  </si>
  <si>
    <t>subtotal, M&amp;S</t>
  </si>
  <si>
    <t>G&amp;A</t>
  </si>
  <si>
    <t>on all purchased materials, subcontracts, travel</t>
  </si>
  <si>
    <t>Subtotal without contingency</t>
  </si>
  <si>
    <t>Contingency</t>
  </si>
  <si>
    <t>Total cost</t>
  </si>
  <si>
    <t>Overall on this WBS</t>
  </si>
  <si>
    <t>PPPL</t>
  </si>
  <si>
    <t>ORNL</t>
  </si>
  <si>
    <t>PPPL Effort</t>
  </si>
  <si>
    <t>ORNL effort</t>
  </si>
  <si>
    <t>ORNL Phys</t>
  </si>
  <si>
    <t>PPPL Phys</t>
  </si>
  <si>
    <t>Assumed rates:</t>
  </si>
  <si>
    <t>Start Date  Month/Yr</t>
  </si>
  <si>
    <t>End Date  Month/Yr</t>
  </si>
  <si>
    <t>ORNL Phys.</t>
  </si>
  <si>
    <t>PPPL Phys.</t>
  </si>
  <si>
    <t>ORNL Phy</t>
  </si>
  <si>
    <t>PPPL Phy</t>
  </si>
  <si>
    <t xml:space="preserve"> of design is preliminary design</t>
  </si>
  <si>
    <t>of design schedule is final design</t>
  </si>
  <si>
    <t>special analysis (electromagnetics)</t>
  </si>
  <si>
    <t>Title I Design</t>
  </si>
  <si>
    <t>total</t>
  </si>
  <si>
    <t>Fab operations summary</t>
  </si>
  <si>
    <t>Assembly operations summary</t>
  </si>
  <si>
    <t xml:space="preserve">   design rate:</t>
  </si>
  <si>
    <t>EASM, EMSM</t>
  </si>
  <si>
    <t>hrs / coil</t>
  </si>
  <si>
    <t>Subcontractor labor rates:</t>
  </si>
  <si>
    <t>hr/coil</t>
  </si>
  <si>
    <t>hrs/line</t>
  </si>
  <si>
    <t>hrs/lot</t>
  </si>
  <si>
    <t>hr/lot</t>
  </si>
  <si>
    <t xml:space="preserve">assy dwgs </t>
  </si>
  <si>
    <t>Pro-E models (avg)</t>
  </si>
  <si>
    <t>procurement/fab specifications</t>
  </si>
  <si>
    <t>see notes below</t>
  </si>
  <si>
    <t>Cast and machined winding forms</t>
  </si>
  <si>
    <t xml:space="preserve">Vendor surveillance via </t>
  </si>
  <si>
    <t>No fabrication and assembly is associated with this WBS</t>
  </si>
  <si>
    <t>included in hardware estimate</t>
  </si>
  <si>
    <t xml:space="preserve">Profit </t>
  </si>
  <si>
    <t>No R&amp;D is associated with this WBS</t>
  </si>
  <si>
    <t>models of all parts</t>
  </si>
  <si>
    <t>standard reviews</t>
  </si>
  <si>
    <t>Value</t>
  </si>
  <si>
    <t>Unit</t>
  </si>
  <si>
    <t>Cost $/unit</t>
  </si>
  <si>
    <t>Cost $</t>
  </si>
  <si>
    <t>lbs</t>
  </si>
  <si>
    <t>This effort covers all Title I, II, and III engineering  for the coil support structure, which includes the TF and PF structure, the interface structure between the TF coil structure and the modular coil shell assembly, and the interface structure to the base assembly.   The pieces of structure are procured via one or more fixed price contracts.    All installation oversight will be performed as part of WBS 7.</t>
  </si>
  <si>
    <t>Coil support structure</t>
  </si>
  <si>
    <t>integrated TF assembly</t>
  </si>
  <si>
    <t>PF coil interface structure</t>
  </si>
  <si>
    <t>Interface structure to modular coil shell</t>
  </si>
  <si>
    <t>typical assemblies of half field period, whole field period, and full structure</t>
  </si>
  <si>
    <t>one procurement specification for each major system</t>
  </si>
  <si>
    <t>base interface structure heat leak analysis</t>
  </si>
  <si>
    <t>assume passive cooling of base interface structure</t>
  </si>
  <si>
    <t>each part is detailed</t>
  </si>
  <si>
    <t>seismic analysis</t>
  </si>
  <si>
    <t>Item / description</t>
  </si>
  <si>
    <t>Coil Support Structures</t>
  </si>
  <si>
    <t>Insulation and shims between castings</t>
  </si>
  <si>
    <t>misc bolts and assembly hardware</t>
  </si>
  <si>
    <t>lot</t>
  </si>
  <si>
    <t>interface</t>
  </si>
  <si>
    <t>No.</t>
  </si>
  <si>
    <t>Fabrication / parts  costs</t>
  </si>
  <si>
    <t>technical oversight</t>
  </si>
  <si>
    <t>Subassembly costs</t>
  </si>
  <si>
    <t>Integrated TF support structure</t>
  </si>
  <si>
    <t>PF Coil interface structure</t>
  </si>
  <si>
    <t>TF to modular coil interface structure</t>
  </si>
  <si>
    <t>PF 4 clamps</t>
  </si>
  <si>
    <t>PF 5 clamps</t>
  </si>
  <si>
    <t>PF 6 brackets</t>
  </si>
  <si>
    <t>PF 6 clamps</t>
  </si>
  <si>
    <t>technical oversight (1/2 time)</t>
  </si>
  <si>
    <t>Pre-assembly and fit check, 2 hrs/clamp, crew of 2</t>
  </si>
  <si>
    <t>Upper and lower IB brackets to modular coil 1 shell, weldments</t>
  </si>
  <si>
    <t>Shims for all joints</t>
  </si>
  <si>
    <t>Upper and lower OB brackets to modular coil 1 shell, weldments</t>
  </si>
  <si>
    <t>Upper and lower IB brackets to modular coil 3 shell, weldments</t>
  </si>
  <si>
    <t>Upper and lower OB brackets to modular coil 3 shell, weldments</t>
  </si>
  <si>
    <t>width</t>
  </si>
  <si>
    <t>depth</t>
  </si>
  <si>
    <t>thickness</t>
  </si>
  <si>
    <t>height, avg</t>
  </si>
  <si>
    <t>Pre-assembly and fit check, 1/2 shift / part, crew of 2</t>
  </si>
  <si>
    <t>Bracket weight:</t>
  </si>
  <si>
    <t>(in)</t>
  </si>
  <si>
    <t>(lbs)</t>
  </si>
  <si>
    <t xml:space="preserve">weight </t>
  </si>
  <si>
    <t>Pattern for TF shelf casting (120 deg.)</t>
  </si>
  <si>
    <t>Inspection</t>
  </si>
  <si>
    <t>Pre-assembly and fit check, crew of 3, 40 hours/assy</t>
  </si>
  <si>
    <t>subtotal Integrated TF structure fab./matl</t>
  </si>
  <si>
    <t>subtotal Integrated TF structure pre-assembly</t>
  </si>
  <si>
    <t>total, Integrated TF structure</t>
  </si>
  <si>
    <t>subtotal PF Coil interface structure fab./matl</t>
  </si>
  <si>
    <t>subtotal PF Coil interface structure pre-assembly</t>
  </si>
  <si>
    <t>total, PF Coil interface structure subassembiles</t>
  </si>
  <si>
    <t>subtotal TF to modular coil interface structure fab./matl</t>
  </si>
  <si>
    <t>subtotal TF to modular coil interface structure pre-assembly</t>
  </si>
  <si>
    <t>total, TF to modular coil interface structure subassembiles</t>
  </si>
  <si>
    <t>local analyses of each subsystem</t>
  </si>
  <si>
    <t>only one trip is anticipated</t>
  </si>
  <si>
    <t>WBS 151 Coil Support Structure</t>
  </si>
  <si>
    <t>tie beams</t>
  </si>
  <si>
    <t>outer support castings</t>
  </si>
  <si>
    <t>inboard support castings</t>
  </si>
  <si>
    <t>sjdr130-001-c4.asm</t>
  </si>
  <si>
    <t>sjdr132-001-</t>
  </si>
  <si>
    <t>weights</t>
  </si>
  <si>
    <t>ea</t>
  </si>
  <si>
    <t>no</t>
  </si>
  <si>
    <t>outboard TF support casting</t>
  </si>
  <si>
    <t>inboard TF support casting</t>
  </si>
  <si>
    <t>radial tie beam casting</t>
  </si>
  <si>
    <t>inboard TF support castings</t>
  </si>
  <si>
    <t>Machining of inboard TF support casting, 2 setups</t>
  </si>
  <si>
    <t>outboard TF support castings</t>
  </si>
  <si>
    <t>Machining of outboard TF support casting, 2 setups</t>
  </si>
  <si>
    <t>Pattern for outboard TF support casting (120 deg.)</t>
  </si>
  <si>
    <t>Radial tie beam machining</t>
  </si>
  <si>
    <t>Pattern for radial tie beam</t>
  </si>
  <si>
    <t>(PF1, PF 2, PF3 clamps part of WBS 141)</t>
  </si>
  <si>
    <t xml:space="preserve">This effort covers manufacturing of the coil support structure, which includes the TF and PF structure, the interface structure between the TF coil structure and the modular coil shell assembly.   The pieces of structure are procured via one or more fixed price contracts.    </t>
  </si>
  <si>
    <t>w/o machining</t>
  </si>
  <si>
    <t>vendor 1</t>
  </si>
  <si>
    <t>vendor 2</t>
  </si>
  <si>
    <t>covered in WBS 153</t>
  </si>
  <si>
    <t>FY2003 $$</t>
  </si>
  <si>
    <t>vendor 3</t>
  </si>
  <si>
    <t>rework</t>
  </si>
  <si>
    <t>Machining, 4 hours per interface, two interfaces/bracket</t>
  </si>
  <si>
    <t>G&amp;A adjustment on large procurement</t>
  </si>
  <si>
    <t>Profit at 10%</t>
  </si>
  <si>
    <t>materials for in-house fab</t>
  </si>
  <si>
    <t>No travel is anticipated for this WBS</t>
  </si>
  <si>
    <t>Support Structure Local I&amp;C =&gt; from old WBS 153</t>
  </si>
  <si>
    <t>This effort covers all Title I, II, and III engineering  for the support structure local I&amp;C for Phases I, II, and III of NCSX operation.  The sensors and  wires will be procured from a qualified vendor.   All installation oversight will be performed as part of WBS 7.</t>
  </si>
  <si>
    <t>in-house fab/assy oversight and inspection</t>
  </si>
  <si>
    <t>Installation oversight and inspection</t>
  </si>
  <si>
    <t>Title I Design, R&amp;D</t>
  </si>
  <si>
    <t>Support structure local I&amp;C</t>
  </si>
  <si>
    <t>TF integrated structure</t>
  </si>
  <si>
    <t>central solenoid structure</t>
  </si>
  <si>
    <t>Mod coil interface structure</t>
  </si>
  <si>
    <t>typcial drawing for RTD and Strain gage installation</t>
  </si>
  <si>
    <t>PF-1,2,3 share one drawing for RTDs, one for Strain gages</t>
  </si>
  <si>
    <t>one specification for RTDs, one for Strain gages incl in WBS 133</t>
  </si>
  <si>
    <t>one review for temp/strain instr. Included in WBS 133</t>
  </si>
  <si>
    <t>Support Strucure I&amp;C =&gt; moved from old WBS 153</t>
  </si>
  <si>
    <t>(50% 0f design schedule)</t>
  </si>
  <si>
    <t>RTDs</t>
  </si>
  <si>
    <t>Strain gauges</t>
  </si>
  <si>
    <t>Subtotal, purchased parts</t>
  </si>
  <si>
    <t>Support Structure Local I&amp;C =&gt; Moved from WBS 153</t>
  </si>
  <si>
    <t>No R&amp;D is anticipated for this WBS element</t>
  </si>
  <si>
    <t xml:space="preserve">   design rate</t>
  </si>
  <si>
    <t>R&amp;D design</t>
  </si>
  <si>
    <t>Vendor</t>
  </si>
  <si>
    <t>Task</t>
  </si>
  <si>
    <t>vendor shop drawings</t>
  </si>
  <si>
    <t>vendor part programming</t>
  </si>
  <si>
    <t>vendor misc engineering</t>
  </si>
  <si>
    <t xml:space="preserve">R&amp;D Title III </t>
  </si>
  <si>
    <t>in-house fab/assy, oversight, and inspection</t>
  </si>
  <si>
    <t>Testing and experiments</t>
  </si>
  <si>
    <t>R&amp;D planning</t>
  </si>
  <si>
    <t>Bid and award</t>
  </si>
  <si>
    <t>R&amp;D procurement / in-house fab.</t>
  </si>
  <si>
    <t>R&amp;D testing</t>
  </si>
  <si>
    <t>Support Structure R&amp;D =&gt; Moved from WBS 151</t>
  </si>
  <si>
    <t>This effort covers sensors and connectors  for the Support Structure local I&amp;C for Phases I, II, and III of NCSX operation.  The sensors and connectors will be procured from a qualified vendor.  All installation will be performed as part of WBS 7.  All signal conditioning and data acquisition is part of WBS 5.</t>
  </si>
  <si>
    <t>Assumptions:</t>
  </si>
  <si>
    <t xml:space="preserve">RTDs </t>
  </si>
  <si>
    <t xml:space="preserve">strain gages </t>
  </si>
  <si>
    <t>Purchased materials for in-house fabrication and sub-assembly</t>
  </si>
  <si>
    <t>None required</t>
  </si>
  <si>
    <t>subtotal purchased materials</t>
  </si>
  <si>
    <t xml:space="preserve"> Number (2*6*2)</t>
  </si>
  <si>
    <t>RTD cost each, with connector</t>
  </si>
  <si>
    <t>$ each</t>
  </si>
  <si>
    <t>total for RTDs</t>
  </si>
  <si>
    <t>Strain gages</t>
  </si>
  <si>
    <t>strain gage cost each</t>
  </si>
  <si>
    <t>MTS gage with back to back elements that cancel EM field</t>
  </si>
  <si>
    <t>total for thermocouples</t>
  </si>
  <si>
    <t>The only local assembly anticipated for the support structure local I&amp;C is installation of the sensors.  Connection of the sensors is part of WBS 7.</t>
  </si>
  <si>
    <t>Fab operations</t>
  </si>
  <si>
    <t>none anticipated</t>
  </si>
  <si>
    <t>hrs/tile</t>
  </si>
  <si>
    <t>Assembly operations</t>
  </si>
  <si>
    <t>install</t>
  </si>
  <si>
    <t>sensors</t>
  </si>
  <si>
    <t>hrs/sensor</t>
  </si>
  <si>
    <t>Support Structure I&amp;C =&gt; Moved from WBs 153</t>
  </si>
  <si>
    <t>Support Structure I&amp;C M&amp;S =&gt; Moved from WBS 153</t>
  </si>
  <si>
    <t>Support Structure I&amp;C =&gt; Moved from WBS 153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</si>
</sst>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0.000"/>
    <numFmt numFmtId="175" formatCode="0.0000"/>
    <numFmt numFmtId="176" formatCode="0.000E+00"/>
    <numFmt numFmtId="177" formatCode="&quot;$&quot;#,##0.00"/>
  </numFmts>
  <fonts count="24">
    <font>
      <sz val="10"/>
      <name val="Arial"/>
      <family val="0"/>
    </font>
    <font>
      <b/>
      <sz val="12"/>
      <name val="Arial"/>
      <family val="2"/>
    </font>
    <font>
      <b/>
      <sz val="10"/>
      <name val="Arial"/>
      <family val="2"/>
    </font>
    <font>
      <b/>
      <i/>
      <sz val="10"/>
      <name val="Arial"/>
      <family val="2"/>
    </font>
    <font>
      <i/>
      <sz val="10"/>
      <name val="Arial"/>
      <family val="2"/>
    </font>
    <font>
      <u val="single"/>
      <sz val="10"/>
      <name val="Arial"/>
      <family val="2"/>
    </font>
    <font>
      <b/>
      <u val="single"/>
      <sz val="10"/>
      <name val="Arial"/>
      <family val="2"/>
    </font>
    <font>
      <sz val="10"/>
      <color indexed="10"/>
      <name val="Arial"/>
      <family val="2"/>
    </font>
    <font>
      <b/>
      <sz val="14"/>
      <name val="Arial"/>
      <family val="2"/>
    </font>
    <font>
      <b/>
      <i/>
      <u val="single"/>
      <sz val="12"/>
      <name val="Arial"/>
      <family val="2"/>
    </font>
    <font>
      <b/>
      <sz val="16"/>
      <name val="Arial"/>
      <family val="2"/>
    </font>
    <font>
      <b/>
      <i/>
      <sz val="14"/>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i/>
      <sz val="8"/>
      <name val="Arial"/>
      <family val="2"/>
    </font>
    <font>
      <b/>
      <i/>
      <sz val="8"/>
      <name val="Arial"/>
      <family val="2"/>
    </font>
    <font>
      <sz val="10"/>
      <color indexed="43"/>
      <name val="Arial"/>
      <family val="2"/>
    </font>
    <font>
      <b/>
      <i/>
      <sz val="9"/>
      <name val="Arial"/>
      <family val="2"/>
    </font>
    <font>
      <i/>
      <sz val="9"/>
      <name val="Arial"/>
      <family val="2"/>
    </font>
    <font>
      <strike/>
      <sz val="10"/>
      <name val="Arial"/>
      <family val="2"/>
    </font>
  </fonts>
  <fills count="3">
    <fill>
      <patternFill/>
    </fill>
    <fill>
      <patternFill patternType="gray125"/>
    </fill>
    <fill>
      <patternFill patternType="solid">
        <fgColor indexed="22"/>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6">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center" wrapText="1"/>
    </xf>
    <xf numFmtId="0" fontId="2" fillId="2" borderId="0" xfId="0" applyFont="1" applyFill="1" applyAlignment="1">
      <alignment horizontal="center" wrapText="1"/>
    </xf>
    <xf numFmtId="0" fontId="2" fillId="0" borderId="0" xfId="0" applyFont="1" applyFill="1" applyAlignment="1">
      <alignment horizontal="center" wrapText="1"/>
    </xf>
    <xf numFmtId="0" fontId="4" fillId="0" borderId="0" xfId="0" applyFont="1" applyAlignment="1">
      <alignment/>
    </xf>
    <xf numFmtId="0" fontId="2" fillId="0" borderId="0" xfId="0" applyFont="1" applyAlignment="1">
      <alignment horizontal="centerContinuous" wrapText="1"/>
    </xf>
    <xf numFmtId="0" fontId="0" fillId="2" borderId="0" xfId="0" applyFill="1" applyAlignment="1">
      <alignment/>
    </xf>
    <xf numFmtId="0" fontId="3"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 fillId="0" borderId="0" xfId="0" applyFont="1" applyAlignment="1">
      <alignment horizontal="left"/>
    </xf>
    <xf numFmtId="0" fontId="0" fillId="0" borderId="0" xfId="0" applyFont="1" applyAlignment="1">
      <alignment/>
    </xf>
    <xf numFmtId="0" fontId="4" fillId="0" borderId="0" xfId="0" applyFont="1" applyAlignment="1">
      <alignment wrapText="1"/>
    </xf>
    <xf numFmtId="14" fontId="1" fillId="0" borderId="0" xfId="0" applyNumberFormat="1" applyFont="1" applyAlignment="1">
      <alignment/>
    </xf>
    <xf numFmtId="14" fontId="2" fillId="0" borderId="0" xfId="0" applyNumberFormat="1" applyFont="1" applyAlignment="1">
      <alignment horizontal="center" wrapText="1"/>
    </xf>
    <xf numFmtId="14" fontId="2" fillId="2" borderId="0" xfId="0" applyNumberFormat="1" applyFont="1" applyFill="1" applyAlignment="1">
      <alignment horizontal="center" wrapText="1"/>
    </xf>
    <xf numFmtId="14" fontId="0" fillId="0" borderId="0" xfId="0" applyNumberFormat="1" applyAlignment="1">
      <alignment/>
    </xf>
    <xf numFmtId="0" fontId="0" fillId="0" borderId="0" xfId="0" applyAlignment="1">
      <alignment wrapText="1"/>
    </xf>
    <xf numFmtId="0" fontId="1" fillId="0" borderId="0" xfId="0" applyFont="1" applyAlignment="1">
      <alignment horizontal="left"/>
    </xf>
    <xf numFmtId="0" fontId="0" fillId="0" borderId="0" xfId="0" applyAlignment="1">
      <alignment horizontal="center"/>
    </xf>
    <xf numFmtId="0" fontId="7" fillId="0" borderId="0" xfId="0" applyFont="1" applyAlignment="1">
      <alignment horizontal="center"/>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right"/>
    </xf>
    <xf numFmtId="9" fontId="7" fillId="0" borderId="0" xfId="0" applyNumberFormat="1" applyFont="1" applyAlignment="1">
      <alignment horizontal="center"/>
    </xf>
    <xf numFmtId="9" fontId="0" fillId="0" borderId="0" xfId="0" applyNumberFormat="1" applyAlignment="1">
      <alignment/>
    </xf>
    <xf numFmtId="2" fontId="0" fillId="0" borderId="0" xfId="0" applyNumberFormat="1" applyAlignment="1">
      <alignment/>
    </xf>
    <xf numFmtId="1" fontId="0" fillId="0" borderId="0" xfId="0" applyNumberFormat="1" applyAlignment="1">
      <alignment/>
    </xf>
    <xf numFmtId="2" fontId="7" fillId="0" borderId="0" xfId="0" applyNumberFormat="1" applyFont="1" applyAlignment="1">
      <alignment/>
    </xf>
    <xf numFmtId="17" fontId="0" fillId="0" borderId="0" xfId="0" applyNumberFormat="1" applyFont="1" applyAlignment="1">
      <alignment horizontal="center"/>
    </xf>
    <xf numFmtId="17" fontId="0" fillId="0" borderId="0" xfId="0" applyNumberFormat="1" applyAlignment="1">
      <alignment horizontal="center"/>
    </xf>
    <xf numFmtId="17" fontId="7" fillId="0" borderId="0" xfId="0" applyNumberFormat="1" applyFont="1" applyAlignment="1">
      <alignment horizontal="center"/>
    </xf>
    <xf numFmtId="1" fontId="0" fillId="0" borderId="0" xfId="0" applyNumberFormat="1" applyAlignment="1">
      <alignment horizontal="right"/>
    </xf>
    <xf numFmtId="1" fontId="4" fillId="0" borderId="0" xfId="0" applyNumberFormat="1" applyFont="1" applyAlignment="1">
      <alignment horizontal="right"/>
    </xf>
    <xf numFmtId="0" fontId="0" fillId="0" borderId="0" xfId="0" applyFont="1" applyAlignment="1">
      <alignment horizontal="center" textRotation="90"/>
    </xf>
    <xf numFmtId="0" fontId="0" fillId="0" borderId="0" xfId="0" applyFont="1" applyAlignment="1">
      <alignment horizontal="center" wrapText="1"/>
    </xf>
    <xf numFmtId="1" fontId="0" fillId="0" borderId="0" xfId="0" applyNumberFormat="1" applyAlignment="1">
      <alignment horizontal="center"/>
    </xf>
    <xf numFmtId="0" fontId="4" fillId="0" borderId="0" xfId="0" applyFont="1" applyAlignment="1">
      <alignment horizontal="left"/>
    </xf>
    <xf numFmtId="0" fontId="0" fillId="0" borderId="0" xfId="0" applyAlignment="1">
      <alignment horizontal="right"/>
    </xf>
    <xf numFmtId="166" fontId="0" fillId="0" borderId="0" xfId="0" applyNumberFormat="1" applyAlignment="1">
      <alignment/>
    </xf>
    <xf numFmtId="166" fontId="7" fillId="0" borderId="0" xfId="0" applyNumberFormat="1" applyFont="1" applyAlignment="1">
      <alignment/>
    </xf>
    <xf numFmtId="166" fontId="0" fillId="0" borderId="0" xfId="0" applyNumberFormat="1" applyFont="1" applyAlignment="1">
      <alignment/>
    </xf>
    <xf numFmtId="0" fontId="7" fillId="0" borderId="0" xfId="0" applyFont="1" applyAlignment="1">
      <alignment/>
    </xf>
    <xf numFmtId="0" fontId="0" fillId="0" borderId="0" xfId="0" applyAlignment="1">
      <alignment horizontal="right" vertical="top" wrapText="1"/>
    </xf>
    <xf numFmtId="166" fontId="0" fillId="0" borderId="0" xfId="0" applyNumberFormat="1" applyFont="1" applyAlignment="1">
      <alignment horizontal="right" vertical="top" wrapText="1"/>
    </xf>
    <xf numFmtId="166" fontId="0" fillId="0" borderId="0" xfId="0" applyNumberFormat="1" applyAlignment="1">
      <alignment horizontal="right"/>
    </xf>
    <xf numFmtId="1" fontId="7" fillId="0" borderId="0" xfId="0" applyNumberFormat="1" applyFont="1" applyAlignment="1">
      <alignment horizontal="center"/>
    </xf>
    <xf numFmtId="166" fontId="5" fillId="0" borderId="0" xfId="0" applyNumberFormat="1" applyFont="1" applyAlignment="1">
      <alignment/>
    </xf>
    <xf numFmtId="0" fontId="0" fillId="0" borderId="0" xfId="0" applyFill="1" applyAlignment="1">
      <alignment/>
    </xf>
    <xf numFmtId="0" fontId="2" fillId="2" borderId="0" xfId="0" applyFont="1" applyFill="1" applyAlignment="1">
      <alignment/>
    </xf>
    <xf numFmtId="14" fontId="0" fillId="2" borderId="0" xfId="0" applyNumberFormat="1" applyFill="1" applyAlignment="1">
      <alignment/>
    </xf>
    <xf numFmtId="0" fontId="4" fillId="2" borderId="0" xfId="0" applyFont="1" applyFill="1" applyAlignment="1">
      <alignment/>
    </xf>
    <xf numFmtId="1" fontId="0" fillId="2" borderId="0" xfId="0" applyNumberFormat="1" applyFill="1" applyAlignment="1">
      <alignment horizontal="center"/>
    </xf>
    <xf numFmtId="0" fontId="9" fillId="0" borderId="0" xfId="0" applyFont="1" applyAlignment="1">
      <alignment horizontal="left"/>
    </xf>
    <xf numFmtId="1" fontId="4" fillId="0" borderId="0" xfId="0" applyNumberFormat="1" applyFont="1" applyAlignment="1">
      <alignment/>
    </xf>
    <xf numFmtId="14" fontId="2" fillId="0" borderId="0" xfId="0" applyNumberFormat="1" applyFont="1" applyAlignment="1">
      <alignment horizontal="left"/>
    </xf>
    <xf numFmtId="14" fontId="0" fillId="0" borderId="0" xfId="0" applyNumberFormat="1" applyFill="1" applyAlignment="1">
      <alignment/>
    </xf>
    <xf numFmtId="0" fontId="0" fillId="0" borderId="0" xfId="0" applyFont="1" applyAlignment="1">
      <alignment horizontal="left"/>
    </xf>
    <xf numFmtId="3" fontId="0" fillId="0" borderId="0" xfId="0" applyNumberFormat="1" applyAlignment="1">
      <alignment/>
    </xf>
    <xf numFmtId="0" fontId="10" fillId="0" borderId="0" xfId="0" applyFont="1" applyAlignment="1">
      <alignment/>
    </xf>
    <xf numFmtId="166" fontId="0" fillId="0" borderId="0" xfId="0" applyNumberFormat="1" applyAlignment="1">
      <alignment horizontal="left"/>
    </xf>
    <xf numFmtId="9" fontId="0" fillId="0" borderId="0" xfId="0" applyNumberFormat="1" applyAlignment="1">
      <alignment horizontal="left"/>
    </xf>
    <xf numFmtId="0" fontId="4" fillId="0" borderId="0" xfId="0" applyFont="1" applyFill="1" applyAlignment="1">
      <alignment/>
    </xf>
    <xf numFmtId="1" fontId="0" fillId="0" borderId="0" xfId="0" applyNumberFormat="1" applyFill="1" applyAlignment="1">
      <alignment horizontal="center"/>
    </xf>
    <xf numFmtId="14" fontId="2" fillId="0" borderId="0" xfId="0" applyNumberFormat="1" applyFont="1" applyAlignment="1">
      <alignment/>
    </xf>
    <xf numFmtId="14" fontId="2" fillId="2" borderId="0" xfId="0" applyNumberFormat="1" applyFont="1" applyFill="1" applyAlignment="1">
      <alignment horizontal="left"/>
    </xf>
    <xf numFmtId="0" fontId="3" fillId="0" borderId="0" xfId="0" applyFont="1" applyAlignment="1">
      <alignment horizontal="center"/>
    </xf>
    <xf numFmtId="1" fontId="4" fillId="0" borderId="0" xfId="0" applyNumberFormat="1" applyFont="1" applyAlignment="1">
      <alignment horizontal="center"/>
    </xf>
    <xf numFmtId="0" fontId="8" fillId="0" borderId="1" xfId="0" applyFont="1" applyBorder="1" applyAlignment="1">
      <alignment/>
    </xf>
    <xf numFmtId="0" fontId="0" fillId="0" borderId="1" xfId="0" applyBorder="1" applyAlignment="1">
      <alignment/>
    </xf>
    <xf numFmtId="0" fontId="0" fillId="0" borderId="0" xfId="0" applyBorder="1" applyAlignment="1">
      <alignment/>
    </xf>
    <xf numFmtId="0" fontId="1" fillId="0" borderId="1" xfId="0" applyFont="1" applyBorder="1" applyAlignment="1">
      <alignment horizontal="left"/>
    </xf>
    <xf numFmtId="0" fontId="1" fillId="0" borderId="1" xfId="0" applyFont="1" applyBorder="1" applyAlignment="1">
      <alignment/>
    </xf>
    <xf numFmtId="14" fontId="1" fillId="0" borderId="1" xfId="0" applyNumberFormat="1" applyFont="1" applyBorder="1" applyAlignment="1">
      <alignment/>
    </xf>
    <xf numFmtId="14" fontId="0" fillId="0" borderId="1" xfId="0" applyNumberFormat="1" applyBorder="1" applyAlignment="1">
      <alignment/>
    </xf>
    <xf numFmtId="14" fontId="2" fillId="0" borderId="1" xfId="0" applyNumberFormat="1" applyFont="1" applyBorder="1" applyAlignment="1">
      <alignment horizontal="left"/>
    </xf>
    <xf numFmtId="0" fontId="8" fillId="0" borderId="0"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17" fontId="0" fillId="0" borderId="1" xfId="0" applyNumberFormat="1" applyBorder="1" applyAlignment="1">
      <alignment horizontal="center"/>
    </xf>
    <xf numFmtId="0" fontId="4" fillId="0" borderId="1" xfId="0" applyFont="1" applyBorder="1" applyAlignment="1">
      <alignment horizontal="left"/>
    </xf>
    <xf numFmtId="0" fontId="0" fillId="0" borderId="0" xfId="0" applyFill="1" applyBorder="1" applyAlignment="1">
      <alignment/>
    </xf>
    <xf numFmtId="0" fontId="4" fillId="0" borderId="0" xfId="0" applyFont="1" applyBorder="1" applyAlignment="1">
      <alignment/>
    </xf>
    <xf numFmtId="17" fontId="0" fillId="0" borderId="0" xfId="0" applyNumberFormat="1" applyBorder="1" applyAlignment="1">
      <alignment horizontal="center"/>
    </xf>
    <xf numFmtId="0" fontId="4" fillId="0" borderId="0" xfId="0" applyFont="1" applyBorder="1" applyAlignment="1">
      <alignment horizontal="left"/>
    </xf>
    <xf numFmtId="1" fontId="0" fillId="0" borderId="0" xfId="0" applyNumberFormat="1" applyFont="1" applyAlignment="1">
      <alignment/>
    </xf>
    <xf numFmtId="168" fontId="0" fillId="0" borderId="0" xfId="0" applyNumberFormat="1" applyFont="1" applyFill="1" applyBorder="1" applyAlignment="1">
      <alignment horizontal="center"/>
    </xf>
    <xf numFmtId="0" fontId="3" fillId="0" borderId="0" xfId="0" applyFont="1" applyFill="1" applyBorder="1" applyAlignment="1">
      <alignment/>
    </xf>
    <xf numFmtId="168" fontId="3" fillId="0" borderId="0" xfId="0" applyNumberFormat="1"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168" fontId="4" fillId="0" borderId="0" xfId="0" applyNumberFormat="1" applyFont="1"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168" fontId="13" fillId="0" borderId="0" xfId="0" applyNumberFormat="1" applyFont="1" applyFill="1" applyBorder="1" applyAlignment="1">
      <alignment horizontal="center"/>
    </xf>
    <xf numFmtId="168" fontId="14" fillId="0" borderId="0" xfId="0" applyNumberFormat="1" applyFont="1" applyFill="1" applyBorder="1" applyAlignment="1">
      <alignment/>
    </xf>
    <xf numFmtId="0" fontId="13" fillId="0" borderId="0" xfId="0" applyFont="1" applyFill="1" applyBorder="1" applyAlignment="1">
      <alignment horizontal="center"/>
    </xf>
    <xf numFmtId="168" fontId="14" fillId="0" borderId="0" xfId="0" applyNumberFormat="1" applyFont="1" applyFill="1" applyBorder="1" applyAlignment="1">
      <alignment horizontal="center"/>
    </xf>
    <xf numFmtId="168" fontId="0" fillId="0" borderId="0" xfId="0" applyNumberFormat="1" applyFill="1" applyBorder="1" applyAlignment="1">
      <alignment/>
    </xf>
    <xf numFmtId="0" fontId="2" fillId="0" borderId="0" xfId="0" applyFont="1" applyFill="1" applyBorder="1" applyAlignment="1">
      <alignment/>
    </xf>
    <xf numFmtId="0" fontId="13" fillId="0" borderId="0" xfId="0" applyFont="1" applyFill="1" applyBorder="1" applyAlignment="1">
      <alignment/>
    </xf>
    <xf numFmtId="1" fontId="0" fillId="0" borderId="0" xfId="0" applyNumberFormat="1" applyFont="1" applyAlignment="1">
      <alignment horizontal="center"/>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21" fillId="0" borderId="0" xfId="0" applyNumberFormat="1" applyFont="1" applyFill="1" applyBorder="1" applyAlignment="1">
      <alignment horizontal="center"/>
    </xf>
    <xf numFmtId="0" fontId="15" fillId="0" borderId="0" xfId="0" applyFont="1" applyFill="1" applyBorder="1" applyAlignment="1">
      <alignment horizontal="center"/>
    </xf>
    <xf numFmtId="169" fontId="20" fillId="0" borderId="0" xfId="0" applyNumberFormat="1" applyFont="1" applyFill="1" applyBorder="1" applyAlignment="1">
      <alignment horizontal="center"/>
    </xf>
    <xf numFmtId="0" fontId="0" fillId="0" borderId="0" xfId="0" applyAlignment="1">
      <alignment/>
    </xf>
    <xf numFmtId="0" fontId="0" fillId="0" borderId="0" xfId="0" applyFont="1" applyAlignment="1">
      <alignment horizontal="left" textRotation="90"/>
    </xf>
    <xf numFmtId="0" fontId="0" fillId="0" borderId="0" xfId="0" applyFont="1" applyFill="1" applyBorder="1" applyAlignment="1">
      <alignment horizontal="left"/>
    </xf>
    <xf numFmtId="8" fontId="3" fillId="0" borderId="0" xfId="0" applyNumberFormat="1" applyFont="1" applyFill="1" applyBorder="1" applyAlignment="1">
      <alignment horizontal="center"/>
    </xf>
    <xf numFmtId="8" fontId="14"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170" fontId="7" fillId="0" borderId="0" xfId="0" applyNumberFormat="1" applyFont="1" applyAlignment="1">
      <alignment horizontal="center"/>
    </xf>
    <xf numFmtId="2" fontId="0" fillId="0" borderId="0" xfId="0" applyNumberFormat="1" applyFont="1" applyAlignment="1">
      <alignment/>
    </xf>
    <xf numFmtId="0" fontId="0" fillId="0" borderId="0" xfId="0" applyAlignment="1">
      <alignment textRotation="90"/>
    </xf>
    <xf numFmtId="0" fontId="0" fillId="0" borderId="0" xfId="0" applyAlignment="1">
      <alignment textRotation="90" wrapText="1"/>
    </xf>
    <xf numFmtId="0" fontId="3" fillId="0" borderId="0" xfId="0" applyFont="1" applyFill="1" applyBorder="1" applyAlignment="1">
      <alignment horizontal="center"/>
    </xf>
    <xf numFmtId="166" fontId="0" fillId="0" borderId="0" xfId="0" applyNumberFormat="1" applyAlignment="1">
      <alignment horizontal="right" wrapText="1"/>
    </xf>
    <xf numFmtId="166" fontId="7" fillId="0" borderId="0" xfId="0" applyNumberFormat="1" applyFont="1" applyAlignment="1">
      <alignment wrapText="1"/>
    </xf>
    <xf numFmtId="166" fontId="7" fillId="0" borderId="0" xfId="0" applyNumberFormat="1" applyFont="1" applyAlignment="1">
      <alignment horizontal="right" wrapText="1"/>
    </xf>
    <xf numFmtId="166" fontId="0" fillId="0" borderId="0" xfId="0" applyNumberFormat="1" applyAlignment="1">
      <alignment horizontal="left" wrapText="1"/>
    </xf>
    <xf numFmtId="0" fontId="0" fillId="0" borderId="0" xfId="0" applyAlignment="1">
      <alignment horizontal="right" wrapText="1"/>
    </xf>
    <xf numFmtId="0" fontId="7" fillId="0" borderId="0" xfId="0" applyFont="1" applyFill="1" applyBorder="1" applyAlignment="1">
      <alignment/>
    </xf>
    <xf numFmtId="166" fontId="0" fillId="0" borderId="0" xfId="0" applyNumberFormat="1" applyFill="1" applyBorder="1" applyAlignment="1">
      <alignment/>
    </xf>
    <xf numFmtId="0" fontId="22"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4" fontId="0" fillId="0" borderId="0" xfId="0" applyNumberFormat="1" applyAlignment="1">
      <alignment horizontal="right" wrapText="1"/>
    </xf>
    <xf numFmtId="2" fontId="0" fillId="0" borderId="0" xfId="0" applyNumberFormat="1" applyAlignment="1">
      <alignment wrapText="1"/>
    </xf>
    <xf numFmtId="1" fontId="11" fillId="0" borderId="0" xfId="0" applyNumberFormat="1" applyFont="1" applyFill="1" applyBorder="1" applyAlignment="1">
      <alignment/>
    </xf>
    <xf numFmtId="1" fontId="11" fillId="0" borderId="0" xfId="0" applyNumberFormat="1" applyFont="1" applyFill="1" applyBorder="1" applyAlignment="1">
      <alignment horizontal="center"/>
    </xf>
    <xf numFmtId="170" fontId="11"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69" fontId="0"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1" fontId="0" fillId="0" borderId="0" xfId="0" applyNumberFormat="1" applyFill="1" applyBorder="1" applyAlignment="1">
      <alignment horizontal="right"/>
    </xf>
    <xf numFmtId="1" fontId="0" fillId="0" borderId="0" xfId="0" applyNumberFormat="1" applyFont="1" applyFill="1" applyBorder="1" applyAlignment="1">
      <alignment horizontal="right"/>
    </xf>
    <xf numFmtId="1" fontId="2" fillId="0" borderId="0" xfId="0" applyNumberFormat="1" applyFont="1" applyFill="1" applyBorder="1" applyAlignment="1">
      <alignment horizontal="right"/>
    </xf>
    <xf numFmtId="9" fontId="2" fillId="0" borderId="0" xfId="0" applyNumberFormat="1" applyFont="1" applyFill="1" applyBorder="1" applyAlignment="1">
      <alignment horizontal="center"/>
    </xf>
    <xf numFmtId="168" fontId="0" fillId="0" borderId="0" xfId="0" applyNumberFormat="1" applyFill="1" applyBorder="1" applyAlignment="1">
      <alignment horizontal="left"/>
    </xf>
    <xf numFmtId="0" fontId="18" fillId="0" borderId="0" xfId="0" applyFont="1" applyFill="1" applyBorder="1" applyAlignment="1">
      <alignment horizontal="left"/>
    </xf>
    <xf numFmtId="1" fontId="0" fillId="0" borderId="0" xfId="0" applyNumberFormat="1" applyFont="1" applyFill="1" applyBorder="1" applyAlignment="1">
      <alignment/>
    </xf>
    <xf numFmtId="0" fontId="2" fillId="0" borderId="0" xfId="0" applyFont="1" applyFill="1" applyBorder="1" applyAlignment="1">
      <alignment horizontal="right"/>
    </xf>
    <xf numFmtId="0" fontId="18" fillId="0" borderId="0" xfId="0" applyFont="1" applyFill="1" applyBorder="1" applyAlignment="1">
      <alignment/>
    </xf>
    <xf numFmtId="0" fontId="0" fillId="0" borderId="0" xfId="0" applyFont="1" applyFill="1" applyBorder="1" applyAlignment="1">
      <alignment horizontal="right"/>
    </xf>
    <xf numFmtId="0" fontId="19" fillId="0" borderId="0" xfId="0" applyFont="1" applyFill="1" applyBorder="1" applyAlignment="1">
      <alignment/>
    </xf>
    <xf numFmtId="0" fontId="19" fillId="0"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center" wrapText="1"/>
    </xf>
    <xf numFmtId="17" fontId="0"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Fill="1" applyBorder="1" applyAlignment="1">
      <alignment/>
    </xf>
    <xf numFmtId="0" fontId="20" fillId="0" borderId="0" xfId="0" applyFont="1" applyFill="1" applyBorder="1" applyAlignment="1">
      <alignment/>
    </xf>
    <xf numFmtId="1" fontId="20" fillId="0" borderId="0" xfId="0" applyNumberFormat="1" applyFont="1" applyFill="1" applyBorder="1" applyAlignment="1">
      <alignment/>
    </xf>
    <xf numFmtId="168" fontId="20" fillId="0" borderId="0" xfId="0" applyNumberFormat="1" applyFont="1" applyFill="1" applyBorder="1" applyAlignment="1">
      <alignment horizontal="center"/>
    </xf>
    <xf numFmtId="169" fontId="2" fillId="0" borderId="0" xfId="0" applyNumberFormat="1" applyFont="1" applyFill="1" applyBorder="1" applyAlignment="1">
      <alignment horizontal="right"/>
    </xf>
    <xf numFmtId="168" fontId="2" fillId="0" borderId="0" xfId="0" applyNumberFormat="1" applyFont="1" applyFill="1" applyBorder="1" applyAlignment="1">
      <alignment horizontal="left"/>
    </xf>
    <xf numFmtId="1" fontId="2" fillId="0" borderId="0" xfId="0" applyNumberFormat="1" applyFont="1" applyFill="1" applyBorder="1" applyAlignment="1">
      <alignment/>
    </xf>
    <xf numFmtId="1" fontId="2" fillId="0" borderId="0" xfId="0" applyNumberFormat="1" applyFont="1" applyFill="1" applyBorder="1" applyAlignment="1">
      <alignment horizontal="center"/>
    </xf>
    <xf numFmtId="0" fontId="0" fillId="0" borderId="0" xfId="0" applyFill="1" applyBorder="1" applyAlignment="1">
      <alignment horizontal="left"/>
    </xf>
    <xf numFmtId="0" fontId="16" fillId="0" borderId="0" xfId="0" applyFont="1" applyFill="1" applyBorder="1" applyAlignment="1">
      <alignment horizontal="center"/>
    </xf>
    <xf numFmtId="168" fontId="13" fillId="0" borderId="0" xfId="0" applyNumberFormat="1" applyFont="1" applyFill="1" applyBorder="1" applyAlignment="1">
      <alignment horizontal="left"/>
    </xf>
    <xf numFmtId="14" fontId="0" fillId="0" borderId="0" xfId="0" applyNumberFormat="1" applyFont="1" applyAlignment="1">
      <alignment horizontal="left"/>
    </xf>
    <xf numFmtId="0" fontId="0" fillId="0" borderId="0" xfId="0" applyFill="1" applyAlignment="1">
      <alignment horizontal="center" wrapText="1"/>
    </xf>
    <xf numFmtId="0" fontId="0" fillId="0" borderId="0" xfId="0" applyFill="1" applyAlignment="1">
      <alignment wrapText="1"/>
    </xf>
    <xf numFmtId="166" fontId="0" fillId="0" borderId="0" xfId="0" applyNumberFormat="1" applyFill="1" applyAlignment="1">
      <alignment wrapText="1"/>
    </xf>
    <xf numFmtId="166" fontId="7" fillId="0" borderId="0" xfId="0" applyNumberFormat="1" applyFont="1" applyFill="1" applyAlignment="1">
      <alignment wrapText="1"/>
    </xf>
    <xf numFmtId="0" fontId="2" fillId="0" borderId="0" xfId="0" applyFont="1" applyAlignment="1">
      <alignment wrapText="1"/>
    </xf>
    <xf numFmtId="9" fontId="0" fillId="0" borderId="0" xfId="0" applyNumberFormat="1" applyAlignment="1">
      <alignment horizontal="center"/>
    </xf>
    <xf numFmtId="165" fontId="0" fillId="0" borderId="0" xfId="0" applyNumberFormat="1" applyAlignment="1">
      <alignment wrapText="1"/>
    </xf>
    <xf numFmtId="0" fontId="0" fillId="0" borderId="0" xfId="0" applyAlignment="1">
      <alignment horizontal="center" textRotation="90" wrapText="1"/>
    </xf>
    <xf numFmtId="0" fontId="6" fillId="0" borderId="0" xfId="0" applyFont="1" applyAlignment="1">
      <alignment/>
    </xf>
    <xf numFmtId="0" fontId="6" fillId="0" borderId="0" xfId="0" applyFont="1" applyAlignment="1">
      <alignment wrapText="1"/>
    </xf>
    <xf numFmtId="177" fontId="2" fillId="0" borderId="0" xfId="0" applyNumberFormat="1" applyFont="1" applyAlignment="1">
      <alignment/>
    </xf>
    <xf numFmtId="177" fontId="6" fillId="0" borderId="0" xfId="0" applyNumberFormat="1" applyFont="1" applyAlignment="1">
      <alignment/>
    </xf>
    <xf numFmtId="0" fontId="0" fillId="0" borderId="0" xfId="0" applyAlignment="1">
      <alignment horizontal="left" wrapText="1"/>
    </xf>
    <xf numFmtId="177" fontId="0" fillId="0" borderId="0" xfId="0" applyNumberFormat="1" applyAlignment="1">
      <alignment horizontal="center"/>
    </xf>
    <xf numFmtId="166" fontId="2" fillId="0" borderId="0" xfId="0" applyNumberFormat="1" applyFont="1" applyAlignment="1">
      <alignment/>
    </xf>
    <xf numFmtId="166" fontId="0" fillId="0" borderId="0" xfId="0" applyNumberFormat="1" applyFont="1" applyAlignment="1">
      <alignment horizontal="right"/>
    </xf>
    <xf numFmtId="0" fontId="0" fillId="0" borderId="0" xfId="0" applyAlignment="1">
      <alignment horizontal="center" wrapText="1"/>
    </xf>
    <xf numFmtId="166" fontId="0" fillId="0" borderId="0" xfId="0" applyNumberFormat="1" applyAlignment="1">
      <alignment horizontal="right"/>
    </xf>
    <xf numFmtId="1" fontId="1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72" fontId="13" fillId="0" borderId="0" xfId="0" applyNumberFormat="1" applyFont="1" applyFill="1" applyBorder="1" applyAlignment="1">
      <alignment horizontal="center"/>
    </xf>
    <xf numFmtId="1" fontId="0" fillId="0" borderId="0" xfId="0" applyNumberFormat="1" applyFill="1" applyBorder="1" applyAlignment="1">
      <alignment horizontal="right"/>
    </xf>
    <xf numFmtId="1" fontId="13" fillId="0" borderId="0" xfId="0" applyNumberFormat="1" applyFont="1" applyFill="1" applyBorder="1" applyAlignment="1">
      <alignment horizontal="right"/>
    </xf>
    <xf numFmtId="0" fontId="0" fillId="0" borderId="0" xfId="0" applyAlignment="1">
      <alignment horizontal="center"/>
    </xf>
    <xf numFmtId="2" fontId="0" fillId="0" borderId="0" xfId="0" applyNumberFormat="1" applyAlignment="1">
      <alignment horizontal="center" wrapText="1"/>
    </xf>
    <xf numFmtId="2" fontId="2" fillId="0" borderId="0" xfId="0" applyNumberFormat="1" applyFont="1" applyAlignment="1">
      <alignment horizontal="center" wrapText="1"/>
    </xf>
    <xf numFmtId="0" fontId="0" fillId="0" borderId="0" xfId="0" applyFont="1" applyAlignment="1">
      <alignment horizontal="center"/>
    </xf>
    <xf numFmtId="0" fontId="0" fillId="0" borderId="0" xfId="0" applyAlignment="1">
      <alignment horizontal="center" vertical="top" wrapText="1"/>
    </xf>
    <xf numFmtId="6" fontId="0" fillId="0" borderId="0" xfId="0" applyNumberFormat="1" applyFont="1" applyAlignment="1">
      <alignment horizontal="center" wrapText="1"/>
    </xf>
    <xf numFmtId="2" fontId="0" fillId="0" borderId="0" xfId="0" applyNumberFormat="1" applyFont="1" applyAlignment="1">
      <alignment horizontal="center" wrapText="1"/>
    </xf>
    <xf numFmtId="166" fontId="0" fillId="0" borderId="0" xfId="0" applyNumberFormat="1" applyFont="1" applyAlignment="1">
      <alignment horizontal="center" wrapText="1"/>
    </xf>
    <xf numFmtId="2" fontId="2" fillId="0" borderId="0" xfId="0" applyNumberFormat="1" applyFont="1" applyFill="1" applyBorder="1" applyAlignment="1">
      <alignment horizontal="center" wrapText="1"/>
    </xf>
    <xf numFmtId="0" fontId="0" fillId="0" borderId="0" xfId="0" applyAlignment="1">
      <alignment horizontal="left" wrapText="1"/>
    </xf>
    <xf numFmtId="166" fontId="0" fillId="0" borderId="0" xfId="0" applyNumberFormat="1" applyAlignment="1">
      <alignment horizontal="center" wrapText="1"/>
    </xf>
    <xf numFmtId="0" fontId="2" fillId="0" borderId="0" xfId="0" applyFont="1" applyAlignment="1">
      <alignment horizontal="left"/>
    </xf>
    <xf numFmtId="0" fontId="2" fillId="0" borderId="0" xfId="0" applyFont="1" applyAlignment="1">
      <alignment horizontal="center"/>
    </xf>
    <xf numFmtId="0" fontId="8" fillId="0" borderId="1" xfId="0" applyFont="1" applyBorder="1" applyAlignment="1">
      <alignment horizontal="left"/>
    </xf>
    <xf numFmtId="0" fontId="10" fillId="0" borderId="0" xfId="0" applyFont="1" applyAlignment="1">
      <alignment horizontal="left"/>
    </xf>
    <xf numFmtId="14" fontId="4" fillId="0" borderId="0" xfId="0" applyNumberFormat="1" applyFont="1" applyAlignment="1">
      <alignment horizontal="center"/>
    </xf>
    <xf numFmtId="0" fontId="3" fillId="0" borderId="0" xfId="0" applyFont="1" applyBorder="1" applyAlignment="1">
      <alignment horizontal="center"/>
    </xf>
    <xf numFmtId="0" fontId="0" fillId="0" borderId="0" xfId="0" applyAlignment="1">
      <alignment horizontal="center" textRotation="90" wrapText="1"/>
    </xf>
    <xf numFmtId="0" fontId="0" fillId="0" borderId="0" xfId="0" applyFont="1" applyAlignment="1">
      <alignment horizontal="center" wrapText="1"/>
    </xf>
    <xf numFmtId="0" fontId="2" fillId="0" borderId="0" xfId="0" applyFont="1" applyAlignment="1">
      <alignment horizontal="center" wrapText="1"/>
    </xf>
    <xf numFmtId="0" fontId="0" fillId="0" borderId="0" xfId="0" applyAlignment="1">
      <alignment horizontal="left" vertical="top" wrapText="1"/>
    </xf>
    <xf numFmtId="1" fontId="13" fillId="0" borderId="0" xfId="0" applyNumberFormat="1" applyFon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1" fontId="16" fillId="0" borderId="0" xfId="0" applyNumberFormat="1" applyFont="1" applyFill="1" applyBorder="1" applyAlignment="1">
      <alignment horizontal="center"/>
    </xf>
    <xf numFmtId="169" fontId="0" fillId="0" borderId="0" xfId="0" applyNumberFormat="1" applyFill="1" applyBorder="1" applyAlignment="1">
      <alignment horizontal="center"/>
    </xf>
    <xf numFmtId="169" fontId="16" fillId="0" borderId="0" xfId="0" applyNumberFormat="1" applyFont="1" applyFill="1" applyBorder="1" applyAlignment="1">
      <alignment horizontal="center"/>
    </xf>
    <xf numFmtId="0" fontId="3" fillId="0" borderId="0" xfId="0" applyFont="1" applyFill="1" applyBorder="1" applyAlignment="1">
      <alignment horizontal="center"/>
    </xf>
    <xf numFmtId="169" fontId="0" fillId="0" borderId="0" xfId="0" applyNumberFormat="1" applyFont="1" applyFill="1" applyBorder="1" applyAlignment="1">
      <alignment horizontal="center"/>
    </xf>
    <xf numFmtId="170" fontId="13"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 fontId="0" fillId="0" borderId="0" xfId="0" applyNumberFormat="1" applyFont="1" applyFill="1" applyBorder="1" applyAlignment="1">
      <alignment horizontal="right"/>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0" fillId="0" borderId="0" xfId="0" applyFont="1" applyFill="1" applyBorder="1" applyAlignment="1">
      <alignment horizontal="center"/>
    </xf>
    <xf numFmtId="172" fontId="0" fillId="0" borderId="0" xfId="0" applyNumberFormat="1" applyFont="1" applyFill="1" applyBorder="1" applyAlignment="1">
      <alignment horizontal="center"/>
    </xf>
    <xf numFmtId="168" fontId="0" fillId="0" borderId="0" xfId="0" applyNumberFormat="1" applyFont="1" applyFill="1" applyBorder="1" applyAlignment="1">
      <alignment horizontal="center"/>
    </xf>
    <xf numFmtId="0" fontId="23" fillId="0" borderId="0" xfId="0" applyFont="1" applyAlignment="1">
      <alignment horizontal="left" wrapText="1"/>
    </xf>
    <xf numFmtId="169" fontId="2" fillId="0" borderId="0" xfId="0" applyNumberFormat="1" applyFont="1" applyFill="1" applyBorder="1" applyAlignment="1">
      <alignment horizontal="center"/>
    </xf>
    <xf numFmtId="168" fontId="0" fillId="0" borderId="0" xfId="0" applyNumberFormat="1" applyFill="1" applyBorder="1" applyAlignment="1">
      <alignment horizontal="center"/>
    </xf>
    <xf numFmtId="0" fontId="2" fillId="0" borderId="0" xfId="0" applyFont="1" applyFill="1" applyBorder="1" applyAlignment="1">
      <alignment horizontal="center"/>
    </xf>
    <xf numFmtId="169" fontId="13"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50</xdr:row>
      <xdr:rowOff>152400</xdr:rowOff>
    </xdr:from>
    <xdr:to>
      <xdr:col>3</xdr:col>
      <xdr:colOff>200025</xdr:colOff>
      <xdr:row>78</xdr:row>
      <xdr:rowOff>104775</xdr:rowOff>
    </xdr:to>
    <xdr:pic>
      <xdr:nvPicPr>
        <xdr:cNvPr id="1" name="Picture 108"/>
        <xdr:cNvPicPr preferRelativeResize="1">
          <a:picLocks noChangeAspect="1"/>
        </xdr:cNvPicPr>
      </xdr:nvPicPr>
      <xdr:blipFill>
        <a:blip r:embed="rId1"/>
        <a:srcRect l="15625" t="17187" r="43124" b="16406"/>
        <a:stretch>
          <a:fillRect/>
        </a:stretch>
      </xdr:blipFill>
      <xdr:spPr>
        <a:xfrm>
          <a:off x="333375" y="8848725"/>
          <a:ext cx="3486150" cy="448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simmons\Desktop\WBS153_CostBack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b Project"/>
      <sheetName val="Other Costs"/>
      <sheetName val="Engr"/>
      <sheetName val="R&amp;D"/>
      <sheetName val="M&amp;S"/>
      <sheetName val="Fab_assy"/>
      <sheetName val="Installation"/>
    </sheetNames>
    <sheetDataSet>
      <sheetData sheetId="2">
        <row r="24">
          <cell r="I24">
            <v>96</v>
          </cell>
          <cell r="K24">
            <v>0</v>
          </cell>
          <cell r="M24">
            <v>9.600000000000001</v>
          </cell>
          <cell r="O24">
            <v>0</v>
          </cell>
          <cell r="Q24">
            <v>0</v>
          </cell>
        </row>
        <row r="39">
          <cell r="B39">
            <v>38859</v>
          </cell>
          <cell r="D39">
            <v>38901</v>
          </cell>
        </row>
        <row r="40">
          <cell r="B40">
            <v>38901</v>
          </cell>
          <cell r="D40">
            <v>38943</v>
          </cell>
        </row>
        <row r="41">
          <cell r="B41">
            <v>38943</v>
          </cell>
        </row>
        <row r="43">
          <cell r="D43">
            <v>39083</v>
          </cell>
        </row>
      </sheetData>
      <sheetData sheetId="4">
        <row r="37">
          <cell r="B37">
            <v>50</v>
          </cell>
        </row>
        <row r="39">
          <cell r="B39">
            <v>1200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235"/>
  <sheetViews>
    <sheetView workbookViewId="0" topLeftCell="A92">
      <selection activeCell="G120" sqref="G120"/>
    </sheetView>
  </sheetViews>
  <sheetFormatPr defaultColWidth="9.140625" defaultRowHeight="12.75"/>
  <cols>
    <col min="1" max="1" width="1.28515625" style="0" customWidth="1"/>
    <col min="2" max="2" width="1.57421875" style="0" customWidth="1"/>
    <col min="3" max="3" width="32.28125" style="0" customWidth="1"/>
    <col min="4" max="4" width="10.7109375" style="0" customWidth="1"/>
    <col min="5" max="5" width="11.28125" style="0" customWidth="1"/>
    <col min="6" max="6" width="10.7109375" style="0" customWidth="1"/>
    <col min="7" max="8" width="10.7109375" style="19" customWidth="1"/>
    <col min="9" max="10" width="10.7109375" style="0" customWidth="1"/>
    <col min="11" max="11" width="12.57421875" style="0" customWidth="1"/>
    <col min="12" max="12" width="12.28125" style="0" customWidth="1"/>
    <col min="13" max="13" width="11.00390625" style="0" customWidth="1"/>
    <col min="14" max="14" width="10.7109375" style="0" customWidth="1"/>
    <col min="15" max="15" width="10.28125" style="0" customWidth="1"/>
    <col min="16" max="17" width="10.140625" style="0" bestFit="1" customWidth="1"/>
    <col min="18" max="19" width="11.421875" style="0" bestFit="1" customWidth="1"/>
    <col min="20" max="20" width="9.8515625" style="0" bestFit="1" customWidth="1"/>
    <col min="21" max="21" width="10.140625" style="0" bestFit="1" customWidth="1"/>
  </cols>
  <sheetData>
    <row r="1" spans="1:20" s="2" customFormat="1" ht="20.25">
      <c r="A1" s="222" t="s">
        <v>242</v>
      </c>
      <c r="B1" s="222"/>
      <c r="C1" s="222"/>
      <c r="D1" s="222"/>
      <c r="E1" s="222"/>
      <c r="F1" s="222"/>
      <c r="G1" s="222"/>
      <c r="H1" s="222"/>
      <c r="I1" s="222"/>
      <c r="J1" s="222"/>
      <c r="K1" s="222"/>
      <c r="L1" s="2">
        <v>17</v>
      </c>
      <c r="O1" s="220" t="s">
        <v>104</v>
      </c>
      <c r="P1" s="220"/>
      <c r="Q1" s="220"/>
      <c r="R1" s="220"/>
      <c r="S1" s="220"/>
      <c r="T1" s="220"/>
    </row>
    <row r="2" spans="1:20" s="2" customFormat="1" ht="15.75">
      <c r="A2" s="21"/>
      <c r="B2" s="21"/>
      <c r="C2" s="21"/>
      <c r="D2" s="21"/>
      <c r="E2" s="21"/>
      <c r="G2" s="16"/>
      <c r="H2" s="16"/>
      <c r="O2" s="25"/>
      <c r="P2" s="25"/>
      <c r="Q2" s="25"/>
      <c r="R2" s="25"/>
      <c r="S2" s="25"/>
      <c r="T2" s="25"/>
    </row>
    <row r="3" spans="1:20" s="2" customFormat="1" ht="18.75" thickBot="1">
      <c r="A3" s="221" t="s">
        <v>30</v>
      </c>
      <c r="B3" s="221"/>
      <c r="C3" s="221"/>
      <c r="D3" s="221"/>
      <c r="E3" s="75"/>
      <c r="F3" s="76"/>
      <c r="G3" s="77"/>
      <c r="H3" s="77"/>
      <c r="I3" s="76"/>
      <c r="J3" s="76"/>
      <c r="K3" s="76"/>
      <c r="O3" s="25"/>
      <c r="P3" s="25"/>
      <c r="Q3" s="25"/>
      <c r="R3" s="25"/>
      <c r="S3" s="25"/>
      <c r="T3" s="25"/>
    </row>
    <row r="4" spans="2:21" s="3" customFormat="1" ht="27.75" customHeight="1">
      <c r="B4" s="7" t="s">
        <v>0</v>
      </c>
      <c r="C4" s="7"/>
      <c r="D4" s="3" t="s">
        <v>1</v>
      </c>
      <c r="E4" s="3" t="s">
        <v>267</v>
      </c>
      <c r="F4" s="3" t="s">
        <v>3</v>
      </c>
      <c r="G4" s="17" t="s">
        <v>146</v>
      </c>
      <c r="H4" s="17" t="s">
        <v>147</v>
      </c>
      <c r="I4" s="1" t="s">
        <v>4</v>
      </c>
      <c r="J4" s="2"/>
      <c r="K4" s="2"/>
      <c r="L4" s="2"/>
      <c r="M4" s="2"/>
      <c r="N4" s="3" t="s">
        <v>100</v>
      </c>
      <c r="O4" s="17">
        <v>37530</v>
      </c>
      <c r="P4" s="17">
        <v>37895</v>
      </c>
      <c r="Q4" s="17">
        <v>38261</v>
      </c>
      <c r="R4" s="17">
        <v>38626</v>
      </c>
      <c r="S4" s="17">
        <v>38991</v>
      </c>
      <c r="T4" s="17">
        <v>39356</v>
      </c>
      <c r="U4" s="17">
        <v>39722</v>
      </c>
    </row>
    <row r="5" spans="7:13" s="4" customFormat="1" ht="12.75">
      <c r="G5" s="18"/>
      <c r="H5" s="18"/>
      <c r="L5" s="5"/>
      <c r="M5" s="5"/>
    </row>
    <row r="6" spans="1:21" ht="12.75">
      <c r="A6" s="219" t="s">
        <v>7</v>
      </c>
      <c r="B6" s="219"/>
      <c r="C6" s="219"/>
      <c r="D6" s="219"/>
      <c r="E6" s="8"/>
      <c r="I6" s="14"/>
      <c r="J6" s="14"/>
      <c r="K6" s="14"/>
      <c r="L6" s="14"/>
      <c r="M6" s="14"/>
      <c r="U6" s="30"/>
    </row>
    <row r="7" spans="3:25" ht="12.75">
      <c r="C7" t="str">
        <f>CONCATENATE("( ",ROUND(W7,0),"% of design schedule)")</f>
        <v>( 50% of design schedule)</v>
      </c>
      <c r="D7" s="31">
        <f>X7*Engr!$I$24</f>
        <v>501.6</v>
      </c>
      <c r="E7" s="8"/>
      <c r="F7" s="6" t="s">
        <v>9</v>
      </c>
      <c r="G7" s="34">
        <f>Engr!B$38</f>
        <v>37920</v>
      </c>
      <c r="H7" s="34">
        <f>Engr!D$38</f>
        <v>38046</v>
      </c>
      <c r="I7" s="14" t="s">
        <v>46</v>
      </c>
      <c r="J7" s="14"/>
      <c r="K7" s="14"/>
      <c r="L7" s="14"/>
      <c r="M7" s="14"/>
      <c r="N7" s="40">
        <f>(H7-G7)/7</f>
        <v>18</v>
      </c>
      <c r="O7" s="40">
        <f aca="true" t="shared" si="0" ref="O7:T11">(1/7)*IF((OR((O$4&gt;=$H7),(P$4&lt;=$G7))),0,IF(AND((O$4&lt;=$G7),(P$4&gt;=$H7)),($H7-$G7),IF(AND((O$4&gt;=$G7),(P$4&gt;=$H7)),($H7-O$4),IF(AND((O$4&gt;=$G7),($H7&gt;=P$4)),365,IF(AND((O$4&lt;=$G7),($H7&gt;=P$4)),(P$4-$G7))))))</f>
        <v>0</v>
      </c>
      <c r="P7" s="40">
        <f t="shared" si="0"/>
        <v>18</v>
      </c>
      <c r="Q7" s="40">
        <f t="shared" si="0"/>
        <v>0</v>
      </c>
      <c r="R7" s="40">
        <f t="shared" si="0"/>
        <v>0</v>
      </c>
      <c r="S7" s="40">
        <f t="shared" si="0"/>
        <v>0</v>
      </c>
      <c r="T7" s="40">
        <f t="shared" si="0"/>
        <v>0</v>
      </c>
      <c r="U7" s="40"/>
      <c r="W7">
        <f>100*X7</f>
        <v>50</v>
      </c>
      <c r="X7" s="65">
        <f>Engr!C38/(Engr!C38+Engr!C39)</f>
        <v>0.5</v>
      </c>
      <c r="Y7" t="s">
        <v>152</v>
      </c>
    </row>
    <row r="8" spans="4:21" ht="12.75">
      <c r="D8" s="31">
        <f>X7*Engr!$K$24</f>
        <v>333</v>
      </c>
      <c r="E8" s="8"/>
      <c r="F8" s="6" t="s">
        <v>11</v>
      </c>
      <c r="G8" s="34">
        <f>Engr!B$38</f>
        <v>37920</v>
      </c>
      <c r="H8" s="34">
        <f>Engr!D$38</f>
        <v>38046</v>
      </c>
      <c r="I8" s="14" t="s">
        <v>45</v>
      </c>
      <c r="J8" s="14"/>
      <c r="K8" s="14"/>
      <c r="L8" s="14"/>
      <c r="M8" s="14"/>
      <c r="N8" s="40">
        <f>(H8-G8)/7</f>
        <v>18</v>
      </c>
      <c r="O8" s="40">
        <f t="shared" si="0"/>
        <v>0</v>
      </c>
      <c r="P8" s="40">
        <f t="shared" si="0"/>
        <v>18</v>
      </c>
      <c r="Q8" s="40">
        <f t="shared" si="0"/>
        <v>0</v>
      </c>
      <c r="R8" s="40">
        <f t="shared" si="0"/>
        <v>0</v>
      </c>
      <c r="S8" s="40">
        <f t="shared" si="0"/>
        <v>0</v>
      </c>
      <c r="T8" s="40">
        <f t="shared" si="0"/>
        <v>0</v>
      </c>
      <c r="U8" s="40"/>
    </row>
    <row r="9" spans="4:21" ht="12.75">
      <c r="D9" s="31">
        <f>X7*Engr!$M$24</f>
        <v>168.6</v>
      </c>
      <c r="E9" s="8"/>
      <c r="F9" s="6" t="s">
        <v>12</v>
      </c>
      <c r="G9" s="34">
        <f>Engr!B$38</f>
        <v>37920</v>
      </c>
      <c r="H9" s="34">
        <f>Engr!D$38</f>
        <v>38046</v>
      </c>
      <c r="I9" s="14" t="s">
        <v>48</v>
      </c>
      <c r="J9" s="14"/>
      <c r="K9" s="14"/>
      <c r="L9" s="14"/>
      <c r="M9" s="14"/>
      <c r="N9" s="40">
        <f>(H9-G9)/7</f>
        <v>18</v>
      </c>
      <c r="O9" s="40">
        <f t="shared" si="0"/>
        <v>0</v>
      </c>
      <c r="P9" s="40">
        <f t="shared" si="0"/>
        <v>18</v>
      </c>
      <c r="Q9" s="40">
        <f t="shared" si="0"/>
        <v>0</v>
      </c>
      <c r="R9" s="40">
        <f t="shared" si="0"/>
        <v>0</v>
      </c>
      <c r="S9" s="40">
        <f t="shared" si="0"/>
        <v>0</v>
      </c>
      <c r="T9" s="40">
        <f t="shared" si="0"/>
        <v>0</v>
      </c>
      <c r="U9" s="40"/>
    </row>
    <row r="10" spans="4:21" ht="12.75">
      <c r="D10" s="31">
        <f>X7*Engr!$O$24</f>
        <v>0</v>
      </c>
      <c r="E10" s="8"/>
      <c r="F10" s="6" t="s">
        <v>148</v>
      </c>
      <c r="G10" s="34">
        <f>Engr!B$38</f>
        <v>37920</v>
      </c>
      <c r="H10" s="34">
        <f>Engr!D$38</f>
        <v>38046</v>
      </c>
      <c r="I10" s="14" t="s">
        <v>96</v>
      </c>
      <c r="J10" s="14"/>
      <c r="K10" s="14"/>
      <c r="L10" s="14"/>
      <c r="M10" s="14"/>
      <c r="N10" s="40">
        <f>(H10-G10)/7</f>
        <v>18</v>
      </c>
      <c r="O10" s="40">
        <f t="shared" si="0"/>
        <v>0</v>
      </c>
      <c r="P10" s="40">
        <f t="shared" si="0"/>
        <v>18</v>
      </c>
      <c r="Q10" s="40">
        <f t="shared" si="0"/>
        <v>0</v>
      </c>
      <c r="R10" s="40">
        <f t="shared" si="0"/>
        <v>0</v>
      </c>
      <c r="S10" s="40">
        <f t="shared" si="0"/>
        <v>0</v>
      </c>
      <c r="T10" s="40">
        <f t="shared" si="0"/>
        <v>0</v>
      </c>
      <c r="U10" s="40"/>
    </row>
    <row r="11" spans="4:21" ht="12.75">
      <c r="D11" s="31">
        <f>X7*Engr!$Q$24</f>
        <v>0</v>
      </c>
      <c r="E11" s="8"/>
      <c r="F11" s="6" t="s">
        <v>149</v>
      </c>
      <c r="G11" s="34">
        <f>Engr!B$38</f>
        <v>37920</v>
      </c>
      <c r="H11" s="34">
        <f>Engr!D$38</f>
        <v>38046</v>
      </c>
      <c r="I11" s="14" t="s">
        <v>95</v>
      </c>
      <c r="J11" s="14"/>
      <c r="K11" s="14"/>
      <c r="L11" s="14"/>
      <c r="M11" s="14"/>
      <c r="N11" s="40">
        <f>(H11-G11)/7</f>
        <v>18</v>
      </c>
      <c r="O11" s="40">
        <f t="shared" si="0"/>
        <v>0</v>
      </c>
      <c r="P11" s="40">
        <f t="shared" si="0"/>
        <v>18</v>
      </c>
      <c r="Q11" s="40">
        <f t="shared" si="0"/>
        <v>0</v>
      </c>
      <c r="R11" s="40">
        <f t="shared" si="0"/>
        <v>0</v>
      </c>
      <c r="S11" s="40">
        <f t="shared" si="0"/>
        <v>0</v>
      </c>
      <c r="T11" s="40">
        <f t="shared" si="0"/>
        <v>0</v>
      </c>
      <c r="U11" s="40"/>
    </row>
    <row r="12" spans="5:21" ht="12.75">
      <c r="E12" s="8"/>
      <c r="F12" s="6"/>
      <c r="G12" s="34"/>
      <c r="H12" s="34"/>
      <c r="I12" s="14"/>
      <c r="J12" s="14"/>
      <c r="K12" s="14"/>
      <c r="L12" s="14"/>
      <c r="M12" s="14"/>
      <c r="N12" s="40" t="s">
        <v>32</v>
      </c>
      <c r="O12" s="40"/>
      <c r="P12" s="40"/>
      <c r="Q12" s="40"/>
      <c r="R12" s="40"/>
      <c r="S12" s="40"/>
      <c r="T12" s="40"/>
      <c r="U12" s="40"/>
    </row>
    <row r="13" spans="1:20" ht="12.75">
      <c r="A13" s="219" t="s">
        <v>8</v>
      </c>
      <c r="B13" s="219"/>
      <c r="C13" s="219"/>
      <c r="D13" s="219"/>
      <c r="E13" s="8"/>
      <c r="G13" s="34"/>
      <c r="H13" s="34"/>
      <c r="I13" s="14"/>
      <c r="J13" s="14"/>
      <c r="K13" s="14"/>
      <c r="L13" s="14"/>
      <c r="M13" s="14"/>
      <c r="N13" s="40"/>
      <c r="O13" s="40"/>
      <c r="P13" s="40"/>
      <c r="Q13" s="40"/>
      <c r="R13" s="40"/>
      <c r="S13" s="40"/>
      <c r="T13" s="40"/>
    </row>
    <row r="14" spans="3:25" ht="12.75">
      <c r="C14" t="str">
        <f>CONCATENATE("( ",ROUND(W14,0),"% of design schedule)")</f>
        <v>( 50% of design schedule)</v>
      </c>
      <c r="D14" s="31">
        <f>X14*Engr!$I$24</f>
        <v>501.6</v>
      </c>
      <c r="E14" s="8"/>
      <c r="F14" s="6" t="s">
        <v>9</v>
      </c>
      <c r="G14" s="34">
        <f>Engr!B$39</f>
        <v>38046</v>
      </c>
      <c r="H14" s="34">
        <f>Engr!D$39</f>
        <v>38172</v>
      </c>
      <c r="I14" s="14" t="s">
        <v>46</v>
      </c>
      <c r="J14" s="14"/>
      <c r="K14" s="14"/>
      <c r="L14" s="14"/>
      <c r="M14" s="14"/>
      <c r="N14" s="40">
        <f>(H14-G14)/7</f>
        <v>18</v>
      </c>
      <c r="O14" s="40">
        <f aca="true" t="shared" si="1" ref="O14:T18">(1/7)*IF((OR((O$4&gt;=$H14),(P$4&lt;=$G14))),0,IF(AND((O$4&lt;=$G14),(P$4&gt;=$H14)),($H14-$G14),IF(AND((O$4&gt;=$G14),(P$4&gt;=$H14)),($H14-O$4),IF(AND((O$4&gt;=$G14),($H14&gt;=P$4)),365,IF(AND((O$4&lt;=$G14),($H14&gt;=P$4)),(P$4-$G14))))))</f>
        <v>0</v>
      </c>
      <c r="P14" s="40">
        <f t="shared" si="1"/>
        <v>18</v>
      </c>
      <c r="Q14" s="40">
        <f t="shared" si="1"/>
        <v>0</v>
      </c>
      <c r="R14" s="40">
        <f t="shared" si="1"/>
        <v>0</v>
      </c>
      <c r="S14" s="40">
        <f t="shared" si="1"/>
        <v>0</v>
      </c>
      <c r="T14" s="40">
        <f t="shared" si="1"/>
        <v>0</v>
      </c>
      <c r="U14" s="40"/>
      <c r="W14">
        <f>100*X14</f>
        <v>50</v>
      </c>
      <c r="X14" s="65">
        <f>1-X7</f>
        <v>0.5</v>
      </c>
      <c r="Y14" t="s">
        <v>153</v>
      </c>
    </row>
    <row r="15" spans="4:21" ht="12.75">
      <c r="D15" s="31">
        <f>X14*Engr!$K$24</f>
        <v>333</v>
      </c>
      <c r="E15" s="8"/>
      <c r="F15" s="6" t="s">
        <v>11</v>
      </c>
      <c r="G15" s="34">
        <f>Engr!B$39</f>
        <v>38046</v>
      </c>
      <c r="H15" s="34">
        <f>Engr!D$39</f>
        <v>38172</v>
      </c>
      <c r="I15" s="14" t="s">
        <v>45</v>
      </c>
      <c r="J15" s="14"/>
      <c r="K15" s="14"/>
      <c r="L15" s="14"/>
      <c r="M15" s="14"/>
      <c r="N15" s="40">
        <f>(H15-G15)/7</f>
        <v>18</v>
      </c>
      <c r="O15" s="40">
        <f t="shared" si="1"/>
        <v>0</v>
      </c>
      <c r="P15" s="40">
        <f t="shared" si="1"/>
        <v>18</v>
      </c>
      <c r="Q15" s="40">
        <f t="shared" si="1"/>
        <v>0</v>
      </c>
      <c r="R15" s="40">
        <f t="shared" si="1"/>
        <v>0</v>
      </c>
      <c r="S15" s="40">
        <f t="shared" si="1"/>
        <v>0</v>
      </c>
      <c r="T15" s="40">
        <f t="shared" si="1"/>
        <v>0</v>
      </c>
      <c r="U15" s="40"/>
    </row>
    <row r="16" spans="4:21" ht="12.75">
      <c r="D16" s="31">
        <f>X14*Engr!$M$24</f>
        <v>168.6</v>
      </c>
      <c r="E16" s="8"/>
      <c r="F16" s="6" t="s">
        <v>12</v>
      </c>
      <c r="G16" s="34">
        <f>Engr!B$39</f>
        <v>38046</v>
      </c>
      <c r="H16" s="34">
        <f>Engr!D$39</f>
        <v>38172</v>
      </c>
      <c r="I16" s="14" t="s">
        <v>48</v>
      </c>
      <c r="J16" s="14"/>
      <c r="K16" s="14"/>
      <c r="L16" s="14"/>
      <c r="M16" s="14"/>
      <c r="N16" s="40">
        <f>(H16-G16)/7</f>
        <v>18</v>
      </c>
      <c r="O16" s="40">
        <f t="shared" si="1"/>
        <v>0</v>
      </c>
      <c r="P16" s="40">
        <f t="shared" si="1"/>
        <v>18</v>
      </c>
      <c r="Q16" s="40">
        <f t="shared" si="1"/>
        <v>0</v>
      </c>
      <c r="R16" s="40">
        <f t="shared" si="1"/>
        <v>0</v>
      </c>
      <c r="S16" s="40">
        <f t="shared" si="1"/>
        <v>0</v>
      </c>
      <c r="T16" s="40">
        <f t="shared" si="1"/>
        <v>0</v>
      </c>
      <c r="U16" s="40"/>
    </row>
    <row r="17" spans="4:21" ht="12.75">
      <c r="D17" s="31">
        <f>X14*Engr!$O$24</f>
        <v>0</v>
      </c>
      <c r="E17" s="8"/>
      <c r="F17" s="6" t="s">
        <v>148</v>
      </c>
      <c r="G17" s="34">
        <f>Engr!B$39</f>
        <v>38046</v>
      </c>
      <c r="H17" s="34">
        <f>Engr!D$39</f>
        <v>38172</v>
      </c>
      <c r="I17" s="14" t="s">
        <v>49</v>
      </c>
      <c r="J17" s="14"/>
      <c r="K17" s="14"/>
      <c r="L17" s="14"/>
      <c r="M17" s="14"/>
      <c r="N17" s="40">
        <f>(H17-G17)/7</f>
        <v>18</v>
      </c>
      <c r="O17" s="40">
        <f t="shared" si="1"/>
        <v>0</v>
      </c>
      <c r="P17" s="40">
        <f t="shared" si="1"/>
        <v>18</v>
      </c>
      <c r="Q17" s="40">
        <f t="shared" si="1"/>
        <v>0</v>
      </c>
      <c r="R17" s="40">
        <f t="shared" si="1"/>
        <v>0</v>
      </c>
      <c r="S17" s="40">
        <f t="shared" si="1"/>
        <v>0</v>
      </c>
      <c r="T17" s="40">
        <f t="shared" si="1"/>
        <v>0</v>
      </c>
      <c r="U17" s="40"/>
    </row>
    <row r="18" spans="4:21" ht="12.75">
      <c r="D18" s="31">
        <f>X14*Engr!$Q$24</f>
        <v>0</v>
      </c>
      <c r="E18" s="8"/>
      <c r="F18" s="6" t="s">
        <v>149</v>
      </c>
      <c r="G18" s="34">
        <f>Engr!B$39</f>
        <v>38046</v>
      </c>
      <c r="H18" s="34">
        <f>Engr!D$39</f>
        <v>38172</v>
      </c>
      <c r="I18" s="14" t="s">
        <v>95</v>
      </c>
      <c r="J18" s="14"/>
      <c r="K18" s="14"/>
      <c r="L18" s="14"/>
      <c r="M18" s="14"/>
      <c r="N18" s="40">
        <f>(H18-G18)/7</f>
        <v>18</v>
      </c>
      <c r="O18" s="40">
        <f t="shared" si="1"/>
        <v>0</v>
      </c>
      <c r="P18" s="40">
        <f t="shared" si="1"/>
        <v>18</v>
      </c>
      <c r="Q18" s="40">
        <f t="shared" si="1"/>
        <v>0</v>
      </c>
      <c r="R18" s="40">
        <f t="shared" si="1"/>
        <v>0</v>
      </c>
      <c r="S18" s="40">
        <f t="shared" si="1"/>
        <v>0</v>
      </c>
      <c r="T18" s="40">
        <f t="shared" si="1"/>
        <v>0</v>
      </c>
      <c r="U18" s="40"/>
    </row>
    <row r="19" spans="5:21" ht="12.75">
      <c r="E19" s="8"/>
      <c r="G19" s="34"/>
      <c r="H19" s="34"/>
      <c r="I19" s="14"/>
      <c r="J19" s="14"/>
      <c r="K19" s="14"/>
      <c r="L19" s="14"/>
      <c r="M19" s="14"/>
      <c r="N19" s="40"/>
      <c r="O19" s="40"/>
      <c r="P19" s="40"/>
      <c r="Q19" s="40"/>
      <c r="R19" s="40"/>
      <c r="S19" s="40"/>
      <c r="T19" s="40"/>
      <c r="U19" s="40"/>
    </row>
    <row r="20" spans="1:21" ht="12.75">
      <c r="A20" s="219" t="s">
        <v>105</v>
      </c>
      <c r="B20" s="219"/>
      <c r="C20" s="219"/>
      <c r="D20" s="219"/>
      <c r="E20" s="8"/>
      <c r="G20" s="34"/>
      <c r="H20" s="34"/>
      <c r="I20" s="14"/>
      <c r="J20" s="14"/>
      <c r="K20" s="14"/>
      <c r="L20" s="14"/>
      <c r="M20" s="14"/>
      <c r="N20" s="40"/>
      <c r="O20" s="40"/>
      <c r="P20" s="40"/>
      <c r="Q20" s="40"/>
      <c r="R20" s="40"/>
      <c r="S20" s="40"/>
      <c r="T20" s="40"/>
      <c r="U20" s="40"/>
    </row>
    <row r="21" spans="4:21" ht="12.75">
      <c r="D21" s="31">
        <f>'R&amp;D'!I106+'R&amp;D'!I115</f>
        <v>0</v>
      </c>
      <c r="E21" s="8"/>
      <c r="F21" s="6" t="s">
        <v>9</v>
      </c>
      <c r="G21" s="34">
        <f>Engr!B$38</f>
        <v>37920</v>
      </c>
      <c r="H21" s="34">
        <f>Engr!D$38</f>
        <v>38046</v>
      </c>
      <c r="I21" s="14" t="s">
        <v>46</v>
      </c>
      <c r="J21" s="14"/>
      <c r="K21" s="14"/>
      <c r="L21" s="14"/>
      <c r="M21" s="14"/>
      <c r="N21" s="40">
        <f>(H21-G21)/7</f>
        <v>18</v>
      </c>
      <c r="O21" s="40">
        <f aca="true" t="shared" si="2" ref="O21:T25">(1/7)*IF((OR((O$4&gt;=$H21),(P$4&lt;=$G21))),0,IF(AND((O$4&lt;=$G21),(P$4&gt;=$H21)),($H21-$G21),IF(AND((O$4&gt;=$G21),(P$4&gt;=$H21)),($H21-O$4),IF(AND((O$4&gt;=$G21),($H21&gt;=P$4)),365,IF(AND((O$4&lt;=$G21),($H21&gt;=P$4)),(P$4-$G21))))))</f>
        <v>0</v>
      </c>
      <c r="P21" s="40">
        <f t="shared" si="2"/>
        <v>18</v>
      </c>
      <c r="Q21" s="40">
        <f t="shared" si="2"/>
        <v>0</v>
      </c>
      <c r="R21" s="40">
        <f t="shared" si="2"/>
        <v>0</v>
      </c>
      <c r="S21" s="40">
        <f t="shared" si="2"/>
        <v>0</v>
      </c>
      <c r="T21" s="40">
        <f t="shared" si="2"/>
        <v>0</v>
      </c>
      <c r="U21" s="40"/>
    </row>
    <row r="22" spans="4:21" ht="12.75">
      <c r="D22" s="31">
        <f>'R&amp;D'!K106+'R&amp;D'!K115</f>
        <v>0</v>
      </c>
      <c r="E22" s="8"/>
      <c r="F22" s="6" t="s">
        <v>11</v>
      </c>
      <c r="G22" s="34">
        <f>Engr!B$38</f>
        <v>37920</v>
      </c>
      <c r="H22" s="34">
        <f>Engr!D$38</f>
        <v>38046</v>
      </c>
      <c r="I22" s="14" t="s">
        <v>45</v>
      </c>
      <c r="J22" s="14"/>
      <c r="K22" s="14"/>
      <c r="L22" s="14"/>
      <c r="M22" s="14"/>
      <c r="N22" s="40">
        <f>(H22-G22)/7</f>
        <v>18</v>
      </c>
      <c r="O22" s="40">
        <f t="shared" si="2"/>
        <v>0</v>
      </c>
      <c r="P22" s="40">
        <f t="shared" si="2"/>
        <v>18</v>
      </c>
      <c r="Q22" s="40">
        <f t="shared" si="2"/>
        <v>0</v>
      </c>
      <c r="R22" s="40">
        <f t="shared" si="2"/>
        <v>0</v>
      </c>
      <c r="S22" s="40">
        <f t="shared" si="2"/>
        <v>0</v>
      </c>
      <c r="T22" s="40">
        <f t="shared" si="2"/>
        <v>0</v>
      </c>
      <c r="U22" s="40"/>
    </row>
    <row r="23" spans="4:21" ht="12.75">
      <c r="D23" s="31">
        <f>'R&amp;D'!M106+'R&amp;D'!M115</f>
        <v>0</v>
      </c>
      <c r="E23" s="8"/>
      <c r="F23" s="6" t="s">
        <v>12</v>
      </c>
      <c r="G23" s="34">
        <f>Engr!B$38</f>
        <v>37920</v>
      </c>
      <c r="H23" s="34">
        <f>Engr!D$38</f>
        <v>38046</v>
      </c>
      <c r="I23" s="14" t="s">
        <v>48</v>
      </c>
      <c r="J23" s="14"/>
      <c r="K23" s="14"/>
      <c r="L23" s="14"/>
      <c r="M23" s="14"/>
      <c r="N23" s="40">
        <f>(H23-G23)/7</f>
        <v>18</v>
      </c>
      <c r="O23" s="40">
        <f t="shared" si="2"/>
        <v>0</v>
      </c>
      <c r="P23" s="40">
        <f t="shared" si="2"/>
        <v>18</v>
      </c>
      <c r="Q23" s="40">
        <f t="shared" si="2"/>
        <v>0</v>
      </c>
      <c r="R23" s="40">
        <f t="shared" si="2"/>
        <v>0</v>
      </c>
      <c r="S23" s="40">
        <f t="shared" si="2"/>
        <v>0</v>
      </c>
      <c r="T23" s="40">
        <f t="shared" si="2"/>
        <v>0</v>
      </c>
      <c r="U23" s="40"/>
    </row>
    <row r="24" spans="4:21" ht="12.75">
      <c r="D24" s="31">
        <f>'R&amp;D'!O106+'R&amp;D'!O115</f>
        <v>0</v>
      </c>
      <c r="E24" s="8"/>
      <c r="F24" s="6" t="s">
        <v>10</v>
      </c>
      <c r="G24" s="34">
        <f>Engr!B$38</f>
        <v>37920</v>
      </c>
      <c r="H24" s="34">
        <f>Engr!D$38</f>
        <v>38046</v>
      </c>
      <c r="I24" s="14" t="s">
        <v>47</v>
      </c>
      <c r="J24" s="14"/>
      <c r="K24" s="14"/>
      <c r="L24" s="14"/>
      <c r="M24" s="14"/>
      <c r="N24" s="40">
        <f>(H24-G24)/7</f>
        <v>18</v>
      </c>
      <c r="O24" s="40">
        <f t="shared" si="2"/>
        <v>0</v>
      </c>
      <c r="P24" s="40">
        <f t="shared" si="2"/>
        <v>18</v>
      </c>
      <c r="Q24" s="40">
        <f t="shared" si="2"/>
        <v>0</v>
      </c>
      <c r="R24" s="40">
        <f t="shared" si="2"/>
        <v>0</v>
      </c>
      <c r="S24" s="40">
        <f t="shared" si="2"/>
        <v>0</v>
      </c>
      <c r="T24" s="40">
        <f t="shared" si="2"/>
        <v>0</v>
      </c>
      <c r="U24" s="40"/>
    </row>
    <row r="25" spans="4:21" ht="12.75">
      <c r="D25" s="31">
        <f>'R&amp;D'!Q115</f>
        <v>0</v>
      </c>
      <c r="E25" s="8"/>
      <c r="F25" s="6" t="s">
        <v>102</v>
      </c>
      <c r="G25" s="34">
        <f>Engr!B$38</f>
        <v>37920</v>
      </c>
      <c r="H25" s="34">
        <f>Engr!D$38</f>
        <v>38046</v>
      </c>
      <c r="I25" s="14" t="s">
        <v>103</v>
      </c>
      <c r="J25" s="14"/>
      <c r="K25" s="14"/>
      <c r="L25" s="14"/>
      <c r="M25" s="89"/>
      <c r="N25" s="40">
        <f>(H25-G25)/7</f>
        <v>18</v>
      </c>
      <c r="O25" s="40">
        <f t="shared" si="2"/>
        <v>0</v>
      </c>
      <c r="P25" s="40">
        <f t="shared" si="2"/>
        <v>18</v>
      </c>
      <c r="Q25" s="40">
        <f t="shared" si="2"/>
        <v>0</v>
      </c>
      <c r="R25" s="40">
        <f t="shared" si="2"/>
        <v>0</v>
      </c>
      <c r="S25" s="40">
        <f t="shared" si="2"/>
        <v>0</v>
      </c>
      <c r="T25" s="40">
        <f t="shared" si="2"/>
        <v>0</v>
      </c>
      <c r="U25" s="40"/>
    </row>
    <row r="26" spans="5:21" ht="12.75">
      <c r="E26" s="8"/>
      <c r="F26" s="6"/>
      <c r="G26" s="34"/>
      <c r="H26" s="34"/>
      <c r="I26" s="14"/>
      <c r="J26" s="14"/>
      <c r="K26" s="14"/>
      <c r="L26" s="14"/>
      <c r="M26" s="14"/>
      <c r="N26" s="40"/>
      <c r="O26" s="40"/>
      <c r="P26" s="40"/>
      <c r="Q26" s="40"/>
      <c r="R26" s="40"/>
      <c r="S26" s="40"/>
      <c r="T26" s="40"/>
      <c r="U26" s="40"/>
    </row>
    <row r="27" spans="1:20" ht="12.75">
      <c r="A27" s="219" t="s">
        <v>29</v>
      </c>
      <c r="B27" s="219"/>
      <c r="C27" s="219"/>
      <c r="D27" s="219"/>
      <c r="E27" s="8"/>
      <c r="G27" s="34"/>
      <c r="H27" s="34"/>
      <c r="I27" s="14"/>
      <c r="J27" s="14"/>
      <c r="K27" s="14"/>
      <c r="L27" s="14"/>
      <c r="M27" s="14"/>
      <c r="N27" s="40"/>
      <c r="O27" s="40"/>
      <c r="P27" s="40"/>
      <c r="Q27" s="40"/>
      <c r="R27" s="40"/>
      <c r="S27" s="40"/>
      <c r="T27" s="40"/>
    </row>
    <row r="28" spans="4:20" ht="12.75">
      <c r="D28" s="31">
        <f>Engr!I34+Fab_assy!I14+Fab_assy!I23</f>
        <v>720</v>
      </c>
      <c r="E28" s="8"/>
      <c r="F28" s="6" t="s">
        <v>9</v>
      </c>
      <c r="G28" s="34">
        <f>Engr!B$40</f>
        <v>38172</v>
      </c>
      <c r="H28" s="34">
        <f>Engr!D$42</f>
        <v>38718</v>
      </c>
      <c r="I28" s="14" t="s">
        <v>46</v>
      </c>
      <c r="J28" s="14"/>
      <c r="K28" s="14"/>
      <c r="L28" s="14"/>
      <c r="M28" s="14"/>
      <c r="N28" s="40">
        <f>(H28-G28)/7</f>
        <v>78</v>
      </c>
      <c r="O28" s="40">
        <f aca="true" t="shared" si="3" ref="O28:T28">(1/7)*IF((OR((O$4&gt;=$H28),(P$4&lt;=$G28))),0,IF(AND((O$4&lt;=$G28),(P$4&gt;=$H28)),($H28-$G28),IF(AND((O$4&gt;=$G28),(P$4&gt;=$H28)),($H28-O$4),IF(AND((O$4&gt;=$G28),($H28&gt;=P$4)),365,IF(AND((O$4&lt;=$G28),($H28&gt;=P$4)),(P$4-$G28))))))</f>
        <v>0</v>
      </c>
      <c r="P28" s="40">
        <f t="shared" si="3"/>
        <v>12.714285714285714</v>
      </c>
      <c r="Q28" s="40">
        <f t="shared" si="3"/>
        <v>52.14285714285714</v>
      </c>
      <c r="R28" s="40">
        <f t="shared" si="3"/>
        <v>13.142857142857142</v>
      </c>
      <c r="S28" s="40">
        <f t="shared" si="3"/>
        <v>0</v>
      </c>
      <c r="T28" s="40">
        <f t="shared" si="3"/>
        <v>0</v>
      </c>
    </row>
    <row r="29" spans="4:20" ht="12.75">
      <c r="D29" s="31">
        <f>Engr!M34+Fab_assy!O14+Fab_assy!O23</f>
        <v>217.60000000000002</v>
      </c>
      <c r="E29" s="8"/>
      <c r="F29" s="6" t="s">
        <v>11</v>
      </c>
      <c r="G29" s="34">
        <f>Engr!B$40</f>
        <v>38172</v>
      </c>
      <c r="H29" s="34">
        <f>Engr!D$42</f>
        <v>38718</v>
      </c>
      <c r="I29" s="14" t="s">
        <v>45</v>
      </c>
      <c r="J29" s="14"/>
      <c r="K29" s="14"/>
      <c r="L29" s="14"/>
      <c r="M29" s="14"/>
      <c r="N29" s="40">
        <f>(H29-G29)/7</f>
        <v>78</v>
      </c>
      <c r="O29" s="40">
        <f aca="true" t="shared" si="4" ref="O29:T32">(1/7)*IF((OR((O$4&gt;=$H29),(P$4&lt;=$G29))),0,IF(AND((O$4&lt;=$G29),(P$4&gt;=$H29)),($H29-$G29),IF(AND((O$4&gt;=$G29),(P$4&gt;=$H29)),($H29-O$4),IF(AND((O$4&gt;=$G29),($H29&gt;=P$4)),365,IF(AND((O$4&lt;=$G29),($H29&gt;=P$4)),(P$4-$G29))))))</f>
        <v>0</v>
      </c>
      <c r="P29" s="40">
        <f t="shared" si="4"/>
        <v>12.714285714285714</v>
      </c>
      <c r="Q29" s="40">
        <f t="shared" si="4"/>
        <v>52.14285714285714</v>
      </c>
      <c r="R29" s="40">
        <f t="shared" si="4"/>
        <v>13.142857142857142</v>
      </c>
      <c r="S29" s="40">
        <f t="shared" si="4"/>
        <v>0</v>
      </c>
      <c r="T29" s="40">
        <f t="shared" si="4"/>
        <v>0</v>
      </c>
    </row>
    <row r="30" spans="4:20" ht="12.75">
      <c r="D30" s="31">
        <f>Engr!O34</f>
        <v>62.400000000000006</v>
      </c>
      <c r="E30" s="8"/>
      <c r="F30" s="6" t="s">
        <v>12</v>
      </c>
      <c r="G30" s="34">
        <f>Engr!B$40</f>
        <v>38172</v>
      </c>
      <c r="H30" s="34">
        <f>Engr!D$42</f>
        <v>38718</v>
      </c>
      <c r="I30" s="14" t="s">
        <v>48</v>
      </c>
      <c r="J30" s="14"/>
      <c r="K30" s="14"/>
      <c r="L30" s="14"/>
      <c r="M30" s="14"/>
      <c r="N30" s="40">
        <f>(H30-G30)/7</f>
        <v>78</v>
      </c>
      <c r="O30" s="40">
        <f t="shared" si="4"/>
        <v>0</v>
      </c>
      <c r="P30" s="40">
        <f t="shared" si="4"/>
        <v>12.714285714285714</v>
      </c>
      <c r="Q30" s="40">
        <f t="shared" si="4"/>
        <v>52.14285714285714</v>
      </c>
      <c r="R30" s="40">
        <f t="shared" si="4"/>
        <v>13.142857142857142</v>
      </c>
      <c r="S30" s="40">
        <f t="shared" si="4"/>
        <v>0</v>
      </c>
      <c r="T30" s="40">
        <f t="shared" si="4"/>
        <v>0</v>
      </c>
    </row>
    <row r="31" spans="4:20" ht="12.75">
      <c r="D31" s="31">
        <f>Engr!K34+Fab_assy!K14+Fab_assy!K23</f>
        <v>0</v>
      </c>
      <c r="E31" s="8"/>
      <c r="F31" s="6" t="s">
        <v>10</v>
      </c>
      <c r="G31" s="34">
        <f>Engr!B$40</f>
        <v>38172</v>
      </c>
      <c r="H31" s="34">
        <f>Engr!D$42</f>
        <v>38718</v>
      </c>
      <c r="I31" s="14" t="s">
        <v>47</v>
      </c>
      <c r="J31" s="14"/>
      <c r="K31" s="14"/>
      <c r="L31" s="14"/>
      <c r="M31" s="14"/>
      <c r="N31" s="40">
        <f>(H31-G31)/7</f>
        <v>78</v>
      </c>
      <c r="O31" s="40">
        <f t="shared" si="4"/>
        <v>0</v>
      </c>
      <c r="P31" s="40">
        <f t="shared" si="4"/>
        <v>12.714285714285714</v>
      </c>
      <c r="Q31" s="40">
        <f t="shared" si="4"/>
        <v>52.14285714285714</v>
      </c>
      <c r="R31" s="40">
        <f t="shared" si="4"/>
        <v>13.142857142857142</v>
      </c>
      <c r="S31" s="40">
        <f t="shared" si="4"/>
        <v>0</v>
      </c>
      <c r="T31" s="40">
        <f t="shared" si="4"/>
        <v>0</v>
      </c>
    </row>
    <row r="32" spans="4:20" ht="12.75">
      <c r="D32" s="31">
        <f>Fab_assy!M14+Fab_assy!M23</f>
        <v>0</v>
      </c>
      <c r="E32" s="8"/>
      <c r="F32" s="6" t="s">
        <v>102</v>
      </c>
      <c r="G32" s="34">
        <f>Engr!B$40</f>
        <v>38172</v>
      </c>
      <c r="H32" s="34">
        <f>Engr!D$42</f>
        <v>38718</v>
      </c>
      <c r="I32" s="14" t="s">
        <v>103</v>
      </c>
      <c r="J32" s="14"/>
      <c r="K32" s="14"/>
      <c r="L32" s="14"/>
      <c r="M32" s="14"/>
      <c r="N32" s="40">
        <f>(H32-G32)/7</f>
        <v>78</v>
      </c>
      <c r="O32" s="40">
        <f t="shared" si="4"/>
        <v>0</v>
      </c>
      <c r="P32" s="40">
        <f t="shared" si="4"/>
        <v>12.714285714285714</v>
      </c>
      <c r="Q32" s="40">
        <f t="shared" si="4"/>
        <v>52.14285714285714</v>
      </c>
      <c r="R32" s="40">
        <f t="shared" si="4"/>
        <v>13.142857142857142</v>
      </c>
      <c r="S32" s="40">
        <f t="shared" si="4"/>
        <v>0</v>
      </c>
      <c r="T32" s="40">
        <f t="shared" si="4"/>
        <v>0</v>
      </c>
    </row>
    <row r="33" spans="4:19" ht="12.75">
      <c r="D33" s="31"/>
      <c r="E33" s="52"/>
      <c r="F33" s="6"/>
      <c r="G33" s="34"/>
      <c r="H33" s="34"/>
      <c r="I33" s="14"/>
      <c r="J33" s="14"/>
      <c r="K33" s="14"/>
      <c r="L33" s="14"/>
      <c r="M33" s="14"/>
      <c r="N33" s="31"/>
      <c r="O33" s="40"/>
      <c r="P33" s="40"/>
      <c r="Q33" s="40"/>
      <c r="R33" s="40"/>
      <c r="S33" s="40"/>
    </row>
    <row r="34" spans="4:19" ht="12.75">
      <c r="D34" s="31"/>
      <c r="E34" s="52"/>
      <c r="F34" s="6"/>
      <c r="G34" s="34"/>
      <c r="H34" s="34"/>
      <c r="I34" s="41"/>
      <c r="J34" s="41"/>
      <c r="K34" s="41"/>
      <c r="L34" s="41"/>
      <c r="M34" s="41"/>
      <c r="N34" s="31"/>
      <c r="O34" s="40"/>
      <c r="P34" s="40"/>
      <c r="Q34" s="40"/>
      <c r="R34" s="40"/>
      <c r="S34" s="40"/>
    </row>
    <row r="35" spans="1:19" ht="18.75" thickBot="1">
      <c r="A35" s="221" t="s">
        <v>30</v>
      </c>
      <c r="B35" s="221"/>
      <c r="C35" s="221"/>
      <c r="D35" s="221"/>
      <c r="E35" s="81"/>
      <c r="F35" s="82"/>
      <c r="G35" s="83"/>
      <c r="H35" s="83"/>
      <c r="I35" s="84"/>
      <c r="J35" s="84"/>
      <c r="K35" s="84"/>
      <c r="L35" s="41"/>
      <c r="M35" s="41"/>
      <c r="N35" s="31"/>
      <c r="O35" s="40"/>
      <c r="P35" s="40"/>
      <c r="Q35" s="40"/>
      <c r="R35" s="40"/>
      <c r="S35" s="40"/>
    </row>
    <row r="36" spans="1:19" ht="18">
      <c r="A36" s="80"/>
      <c r="B36" s="80"/>
      <c r="C36" s="80"/>
      <c r="D36" s="80"/>
      <c r="E36" s="85"/>
      <c r="F36" s="86"/>
      <c r="G36" s="87"/>
      <c r="H36" s="87"/>
      <c r="I36" s="88"/>
      <c r="J36" s="88"/>
      <c r="K36" s="88"/>
      <c r="L36" s="41"/>
      <c r="M36" s="41"/>
      <c r="N36" s="31"/>
      <c r="O36" s="40"/>
      <c r="P36" s="40"/>
      <c r="Q36" s="40"/>
      <c r="R36" s="40"/>
      <c r="S36" s="40"/>
    </row>
    <row r="37" spans="5:12" ht="12.75">
      <c r="E37" s="224" t="s">
        <v>122</v>
      </c>
      <c r="F37" s="224"/>
      <c r="G37" s="224"/>
      <c r="H37" s="224"/>
      <c r="I37" s="224"/>
      <c r="J37" s="224"/>
      <c r="K37" s="224"/>
      <c r="L37" s="6"/>
    </row>
    <row r="38" spans="1:12" ht="15">
      <c r="A38" s="57"/>
      <c r="B38" s="57"/>
      <c r="C38" s="57"/>
      <c r="D38" s="57"/>
      <c r="E38" s="70"/>
      <c r="F38" s="70"/>
      <c r="G38" s="70"/>
      <c r="H38" s="70"/>
      <c r="I38" s="70"/>
      <c r="J38" s="70"/>
      <c r="K38" s="70"/>
      <c r="L38" s="6"/>
    </row>
    <row r="39" spans="1:19" ht="12.75">
      <c r="A39" s="1" t="s">
        <v>33</v>
      </c>
      <c r="E39" s="1" t="s">
        <v>35</v>
      </c>
      <c r="F39" s="1" t="s">
        <v>36</v>
      </c>
      <c r="G39" s="1" t="s">
        <v>37</v>
      </c>
      <c r="H39" s="1" t="s">
        <v>38</v>
      </c>
      <c r="I39" s="1" t="s">
        <v>39</v>
      </c>
      <c r="J39" s="1" t="s">
        <v>101</v>
      </c>
      <c r="K39" s="25" t="s">
        <v>125</v>
      </c>
      <c r="S39" s="31"/>
    </row>
    <row r="40" spans="1:19" ht="12.75">
      <c r="A40" s="53"/>
      <c r="B40" s="8"/>
      <c r="C40" s="8"/>
      <c r="D40" s="8"/>
      <c r="E40" s="8"/>
      <c r="F40" s="8"/>
      <c r="G40" s="54"/>
      <c r="H40" s="54"/>
      <c r="I40" s="8"/>
      <c r="J40" s="8"/>
      <c r="K40" s="8"/>
      <c r="L40" s="66"/>
      <c r="S40" s="31"/>
    </row>
    <row r="41" spans="2:19" ht="12.75">
      <c r="B41" t="s">
        <v>46</v>
      </c>
      <c r="D41" s="6" t="s">
        <v>9</v>
      </c>
      <c r="E41" s="40">
        <f aca="true" t="shared" si="5" ref="E41:J41">O7*$D7/$N7+O14*$D14/$N14+O21*$D21/$N21+O28*$D28/$N28</f>
        <v>0</v>
      </c>
      <c r="F41" s="40">
        <f t="shared" si="5"/>
        <v>1120.5626373626376</v>
      </c>
      <c r="G41" s="40">
        <f t="shared" si="5"/>
        <v>481.31868131868123</v>
      </c>
      <c r="H41" s="40">
        <f t="shared" si="5"/>
        <v>121.31868131868133</v>
      </c>
      <c r="I41" s="40">
        <f t="shared" si="5"/>
        <v>0</v>
      </c>
      <c r="J41" s="40">
        <f t="shared" si="5"/>
        <v>0</v>
      </c>
      <c r="K41" s="71">
        <f>SUM(E41:J41)</f>
        <v>1723.2</v>
      </c>
      <c r="N41" s="43">
        <f>K41*O41</f>
        <v>263649.60000000003</v>
      </c>
      <c r="O41" s="44">
        <v>153</v>
      </c>
      <c r="P41" s="19" t="s">
        <v>107</v>
      </c>
      <c r="S41" s="31"/>
    </row>
    <row r="42" spans="4:19" ht="12.75">
      <c r="D42" s="6"/>
      <c r="E42" s="40"/>
      <c r="F42" s="40"/>
      <c r="G42" s="40"/>
      <c r="H42" s="40"/>
      <c r="I42" s="40"/>
      <c r="J42" s="40"/>
      <c r="K42" s="71"/>
      <c r="N42" s="43"/>
      <c r="O42" s="44"/>
      <c r="P42" s="19"/>
      <c r="S42" s="31"/>
    </row>
    <row r="43" spans="2:16" ht="12.75">
      <c r="B43" t="s">
        <v>45</v>
      </c>
      <c r="D43" s="6" t="s">
        <v>11</v>
      </c>
      <c r="E43" s="40">
        <f aca="true" t="shared" si="6" ref="E43:J43">O8*$D8/$N8+O15*$D15/$N15+O22*$D22/$N22+O29*$D29/$N29</f>
        <v>0</v>
      </c>
      <c r="F43" s="40">
        <f t="shared" si="6"/>
        <v>701.4695970695971</v>
      </c>
      <c r="G43" s="40">
        <f t="shared" si="6"/>
        <v>145.46520146520146</v>
      </c>
      <c r="H43" s="40">
        <f t="shared" si="6"/>
        <v>36.66520146520147</v>
      </c>
      <c r="I43" s="40">
        <f t="shared" si="6"/>
        <v>0</v>
      </c>
      <c r="J43" s="40">
        <f t="shared" si="6"/>
        <v>0</v>
      </c>
      <c r="K43" s="71">
        <f aca="true" t="shared" si="7" ref="K43:K53">SUM(E43:J43)</f>
        <v>883.6</v>
      </c>
      <c r="N43" s="43">
        <f>K43*O43</f>
        <v>88360</v>
      </c>
      <c r="O43" s="44">
        <v>100</v>
      </c>
      <c r="P43" s="19" t="s">
        <v>107</v>
      </c>
    </row>
    <row r="44" spans="4:16" ht="12.75">
      <c r="D44" s="6"/>
      <c r="E44" s="40"/>
      <c r="F44" s="40"/>
      <c r="G44" s="40"/>
      <c r="H44" s="40"/>
      <c r="I44" s="40"/>
      <c r="J44" s="40"/>
      <c r="K44" s="71"/>
      <c r="N44" s="43"/>
      <c r="O44" s="44"/>
      <c r="P44" s="19"/>
    </row>
    <row r="45" spans="2:16" ht="12.75">
      <c r="B45" t="s">
        <v>48</v>
      </c>
      <c r="D45" s="6" t="s">
        <v>12</v>
      </c>
      <c r="E45" s="40">
        <f aca="true" t="shared" si="8" ref="E45:J45">O9*$D9/$N9+O16*$D16/$N16+O23*$D23/$N23+O30*$D30/$N30</f>
        <v>0</v>
      </c>
      <c r="F45" s="40">
        <f t="shared" si="8"/>
        <v>347.37142857142857</v>
      </c>
      <c r="G45" s="40">
        <f t="shared" si="8"/>
        <v>41.714285714285715</v>
      </c>
      <c r="H45" s="40">
        <f t="shared" si="8"/>
        <v>10.514285714285714</v>
      </c>
      <c r="I45" s="40">
        <f t="shared" si="8"/>
        <v>0</v>
      </c>
      <c r="J45" s="40">
        <f t="shared" si="8"/>
        <v>0</v>
      </c>
      <c r="K45" s="71">
        <f t="shared" si="7"/>
        <v>399.6</v>
      </c>
      <c r="N45" s="43">
        <f>K45*O45</f>
        <v>51948</v>
      </c>
      <c r="O45" s="44">
        <v>130</v>
      </c>
      <c r="P45" s="19" t="s">
        <v>107</v>
      </c>
    </row>
    <row r="46" spans="4:16" ht="12.75">
      <c r="D46" s="6"/>
      <c r="E46" s="40"/>
      <c r="F46" s="40"/>
      <c r="G46" s="40"/>
      <c r="H46" s="40"/>
      <c r="I46" s="40"/>
      <c r="J46" s="40"/>
      <c r="K46" s="71"/>
      <c r="N46" s="43"/>
      <c r="O46" s="44"/>
      <c r="P46" s="19"/>
    </row>
    <row r="47" spans="2:16" ht="12.75">
      <c r="B47" t="s">
        <v>47</v>
      </c>
      <c r="D47" s="6" t="s">
        <v>10</v>
      </c>
      <c r="E47" s="40">
        <f aca="true" t="shared" si="9" ref="E47:J47">O24*$D24/$N24+O31*$D31/$N31</f>
        <v>0</v>
      </c>
      <c r="F47" s="40">
        <f t="shared" si="9"/>
        <v>0</v>
      </c>
      <c r="G47" s="40">
        <f t="shared" si="9"/>
        <v>0</v>
      </c>
      <c r="H47" s="40">
        <f t="shared" si="9"/>
        <v>0</v>
      </c>
      <c r="I47" s="40">
        <f t="shared" si="9"/>
        <v>0</v>
      </c>
      <c r="J47" s="40">
        <f t="shared" si="9"/>
        <v>0</v>
      </c>
      <c r="K47" s="71">
        <f t="shared" si="7"/>
        <v>0</v>
      </c>
      <c r="N47" s="43">
        <f>K47*O47</f>
        <v>0</v>
      </c>
      <c r="O47" s="44">
        <v>100</v>
      </c>
      <c r="P47" s="19" t="s">
        <v>107</v>
      </c>
    </row>
    <row r="48" spans="4:16" ht="12.75">
      <c r="D48" s="6"/>
      <c r="E48" s="40"/>
      <c r="F48" s="40"/>
      <c r="G48" s="40"/>
      <c r="H48" s="40"/>
      <c r="I48" s="40"/>
      <c r="J48" s="40"/>
      <c r="K48" s="71"/>
      <c r="N48" s="43"/>
      <c r="O48" s="44"/>
      <c r="P48" s="19"/>
    </row>
    <row r="49" spans="2:16" ht="12.75">
      <c r="B49" t="s">
        <v>103</v>
      </c>
      <c r="D49" s="6" t="s">
        <v>102</v>
      </c>
      <c r="E49" s="40">
        <f aca="true" t="shared" si="10" ref="E49:J49">O25*$D25/$N25+O32*$D32/$N32</f>
        <v>0</v>
      </c>
      <c r="F49" s="40">
        <f t="shared" si="10"/>
        <v>0</v>
      </c>
      <c r="G49" s="40">
        <f t="shared" si="10"/>
        <v>0</v>
      </c>
      <c r="H49" s="40">
        <f t="shared" si="10"/>
        <v>0</v>
      </c>
      <c r="I49" s="40">
        <f t="shared" si="10"/>
        <v>0</v>
      </c>
      <c r="J49" s="40">
        <f t="shared" si="10"/>
        <v>0</v>
      </c>
      <c r="K49" s="71">
        <f t="shared" si="7"/>
        <v>0</v>
      </c>
      <c r="N49" s="43">
        <f>K49*O49</f>
        <v>0</v>
      </c>
      <c r="O49" s="44">
        <v>73</v>
      </c>
      <c r="P49" s="19" t="s">
        <v>107</v>
      </c>
    </row>
    <row r="50" spans="4:16" ht="12.75">
      <c r="D50" s="6"/>
      <c r="E50" s="40"/>
      <c r="F50" s="40"/>
      <c r="G50" s="40"/>
      <c r="H50" s="40"/>
      <c r="I50" s="40"/>
      <c r="J50" s="40"/>
      <c r="K50" s="71"/>
      <c r="N50" s="43"/>
      <c r="O50" s="44"/>
      <c r="P50" s="19"/>
    </row>
    <row r="51" spans="2:16" ht="12.75">
      <c r="B51" t="s">
        <v>96</v>
      </c>
      <c r="D51" s="6" t="s">
        <v>150</v>
      </c>
      <c r="E51" s="40">
        <f aca="true" t="shared" si="11" ref="E51:J51">O10*$D10/$N10+O17*$D17/$N17</f>
        <v>0</v>
      </c>
      <c r="F51" s="40">
        <f t="shared" si="11"/>
        <v>0</v>
      </c>
      <c r="G51" s="40">
        <f t="shared" si="11"/>
        <v>0</v>
      </c>
      <c r="H51" s="40">
        <f t="shared" si="11"/>
        <v>0</v>
      </c>
      <c r="I51" s="40">
        <f t="shared" si="11"/>
        <v>0</v>
      </c>
      <c r="J51" s="40">
        <f t="shared" si="11"/>
        <v>0</v>
      </c>
      <c r="K51" s="71">
        <f t="shared" si="7"/>
        <v>0</v>
      </c>
      <c r="N51" s="43">
        <f>K51*O51</f>
        <v>0</v>
      </c>
      <c r="O51" s="44">
        <v>160</v>
      </c>
      <c r="P51" s="19" t="s">
        <v>107</v>
      </c>
    </row>
    <row r="52" spans="4:16" ht="12.75">
      <c r="D52" s="6"/>
      <c r="E52" s="40"/>
      <c r="F52" s="40"/>
      <c r="G52" s="40"/>
      <c r="H52" s="40"/>
      <c r="I52" s="40"/>
      <c r="J52" s="40"/>
      <c r="K52" s="71"/>
      <c r="N52" s="43"/>
      <c r="O52" s="44"/>
      <c r="P52" s="19"/>
    </row>
    <row r="53" spans="2:16" ht="12.75">
      <c r="B53" t="s">
        <v>95</v>
      </c>
      <c r="D53" s="6" t="s">
        <v>151</v>
      </c>
      <c r="E53" s="40">
        <f aca="true" t="shared" si="12" ref="E53:J53">O11*$D11/$N11+O18*$D18/$N18</f>
        <v>0</v>
      </c>
      <c r="F53" s="40">
        <f t="shared" si="12"/>
        <v>0</v>
      </c>
      <c r="G53" s="40">
        <f t="shared" si="12"/>
        <v>0</v>
      </c>
      <c r="H53" s="40">
        <f t="shared" si="12"/>
        <v>0</v>
      </c>
      <c r="I53" s="40">
        <f t="shared" si="12"/>
        <v>0</v>
      </c>
      <c r="J53" s="40">
        <f t="shared" si="12"/>
        <v>0</v>
      </c>
      <c r="K53" s="71">
        <f t="shared" si="7"/>
        <v>0</v>
      </c>
      <c r="N53" s="43">
        <f>K53*O53</f>
        <v>0</v>
      </c>
      <c r="O53" s="44">
        <v>141</v>
      </c>
      <c r="P53" s="19" t="s">
        <v>107</v>
      </c>
    </row>
    <row r="54" spans="5:12" ht="12.75">
      <c r="E54" s="52"/>
      <c r="F54" s="6"/>
      <c r="G54" s="40"/>
      <c r="H54" s="40"/>
      <c r="I54" s="40"/>
      <c r="J54" s="40"/>
      <c r="K54" s="40"/>
      <c r="L54" s="40"/>
    </row>
    <row r="55" spans="1:16" ht="12.75">
      <c r="A55" s="8"/>
      <c r="B55" s="8"/>
      <c r="C55" s="8"/>
      <c r="D55" s="8"/>
      <c r="E55" s="8"/>
      <c r="F55" s="55"/>
      <c r="G55" s="56"/>
      <c r="H55" s="56"/>
      <c r="I55" s="56"/>
      <c r="J55" s="56"/>
      <c r="K55" s="56"/>
      <c r="L55" s="67"/>
      <c r="M55" s="52"/>
      <c r="N55" s="58">
        <f>K41+K43+K47+K49+K53</f>
        <v>2606.8</v>
      </c>
      <c r="O55" s="43">
        <f>N41+N43+N47+N49+N53</f>
        <v>352009.60000000003</v>
      </c>
      <c r="P55" s="19" t="s">
        <v>139</v>
      </c>
    </row>
    <row r="56" spans="5:16" ht="12.75">
      <c r="E56" s="52"/>
      <c r="N56" s="58">
        <f>K45+K51</f>
        <v>399.6</v>
      </c>
      <c r="O56" s="43">
        <f>N45+N51</f>
        <v>51948</v>
      </c>
      <c r="P56" s="19" t="s">
        <v>140</v>
      </c>
    </row>
    <row r="57" spans="1:11" ht="18.75" thickBot="1">
      <c r="A57" s="221" t="s">
        <v>14</v>
      </c>
      <c r="B57" s="221"/>
      <c r="C57" s="221"/>
      <c r="D57" s="221"/>
      <c r="E57" s="73"/>
      <c r="F57" s="73"/>
      <c r="G57" s="78"/>
      <c r="H57" s="78"/>
      <c r="I57" s="73"/>
      <c r="J57" s="73"/>
      <c r="K57" s="73"/>
    </row>
    <row r="58" spans="1:4" ht="15">
      <c r="A58" s="57"/>
      <c r="B58" s="57"/>
      <c r="C58" s="57"/>
      <c r="D58" s="57"/>
    </row>
    <row r="59" spans="1:13" ht="12.75">
      <c r="A59" s="3"/>
      <c r="B59" s="7" t="s">
        <v>0</v>
      </c>
      <c r="C59" s="7"/>
      <c r="D59" s="3"/>
      <c r="E59" s="3" t="s">
        <v>2</v>
      </c>
      <c r="G59" s="68" t="s">
        <v>126</v>
      </c>
      <c r="H59" s="68"/>
      <c r="I59" s="68"/>
      <c r="J59" s="68"/>
      <c r="K59" s="68"/>
      <c r="L59" s="68"/>
      <c r="M59" s="68"/>
    </row>
    <row r="60" spans="1:13" ht="12.75">
      <c r="A60" s="4"/>
      <c r="B60" s="4"/>
      <c r="C60" s="4"/>
      <c r="D60" s="4"/>
      <c r="E60" s="4"/>
      <c r="F60" s="8"/>
      <c r="G60" s="54"/>
      <c r="H60" s="54"/>
      <c r="I60" s="8"/>
      <c r="J60" s="8"/>
      <c r="K60" s="8"/>
      <c r="L60" s="52"/>
      <c r="M60" s="52"/>
    </row>
    <row r="61" spans="1:8" ht="12.75">
      <c r="A61" s="12"/>
      <c r="B61" s="13" t="s">
        <v>106</v>
      </c>
      <c r="C61" s="11"/>
      <c r="D61" s="8"/>
      <c r="G61"/>
      <c r="H61"/>
    </row>
    <row r="62" spans="1:8" ht="12.75">
      <c r="A62" s="12"/>
      <c r="B62" s="13"/>
      <c r="C62" s="14" t="s">
        <v>16</v>
      </c>
      <c r="D62" s="8"/>
      <c r="E62" s="45">
        <f>'R&amp;D'!B10</f>
        <v>0</v>
      </c>
      <c r="G62"/>
      <c r="H62"/>
    </row>
    <row r="63" spans="1:8" ht="12.75">
      <c r="A63" s="12"/>
      <c r="B63" s="13"/>
      <c r="C63" s="14" t="s">
        <v>15</v>
      </c>
      <c r="D63" s="8"/>
      <c r="E63" s="45">
        <f>'R&amp;D'!B18</f>
        <v>0</v>
      </c>
      <c r="G63"/>
      <c r="H63"/>
    </row>
    <row r="64" spans="1:8" ht="12.75">
      <c r="A64" s="12"/>
      <c r="B64" s="10"/>
      <c r="C64" t="s">
        <v>175</v>
      </c>
      <c r="D64" s="8"/>
      <c r="E64" s="51">
        <v>0</v>
      </c>
      <c r="G64" t="s">
        <v>174</v>
      </c>
      <c r="H64"/>
    </row>
    <row r="65" spans="1:8" ht="12.75">
      <c r="A65" s="12"/>
      <c r="B65" s="10"/>
      <c r="C65" s="27" t="s">
        <v>121</v>
      </c>
      <c r="D65" s="8"/>
      <c r="E65" s="43">
        <f>SUM(E62:E64)</f>
        <v>0</v>
      </c>
      <c r="G65" t="s">
        <v>115</v>
      </c>
      <c r="H65"/>
    </row>
    <row r="66" spans="1:8" ht="12.75">
      <c r="A66" s="12"/>
      <c r="B66" s="10"/>
      <c r="C66" s="27"/>
      <c r="D66" s="8"/>
      <c r="E66" s="43"/>
      <c r="G66"/>
      <c r="H66"/>
    </row>
    <row r="67" spans="2:8" ht="12.75">
      <c r="B67" s="1" t="s">
        <v>15</v>
      </c>
      <c r="D67" s="8"/>
      <c r="G67"/>
      <c r="H67"/>
    </row>
    <row r="68" spans="2:8" ht="12.75">
      <c r="B68" s="1"/>
      <c r="C68" t="str">
        <f>'M&amp;S'!A10</f>
        <v>Integrated TF support structure</v>
      </c>
      <c r="D68" s="8"/>
      <c r="E68" s="45">
        <f>'M&amp;S'!B10</f>
        <v>653496</v>
      </c>
      <c r="G68"/>
      <c r="H68"/>
    </row>
    <row r="69" spans="2:8" ht="12.75">
      <c r="B69" s="1"/>
      <c r="C69" t="str">
        <f>'M&amp;S'!A11</f>
        <v>PF Coil interface structure</v>
      </c>
      <c r="D69" s="8"/>
      <c r="E69" s="45">
        <f>'M&amp;S'!B11</f>
        <v>48340</v>
      </c>
      <c r="G69"/>
      <c r="H69"/>
    </row>
    <row r="70" spans="2:8" ht="12.75">
      <c r="B70" s="1"/>
      <c r="C70" t="str">
        <f>'M&amp;S'!A12</f>
        <v>TF to modular coil interface structure</v>
      </c>
      <c r="D70" s="8"/>
      <c r="E70" s="45">
        <f>'M&amp;S'!B12</f>
        <v>112144</v>
      </c>
      <c r="G70"/>
      <c r="H70"/>
    </row>
    <row r="71" spans="2:8" ht="12.75">
      <c r="B71" s="1"/>
      <c r="G71"/>
      <c r="H71"/>
    </row>
    <row r="72" spans="2:8" ht="12.75">
      <c r="B72" s="1"/>
      <c r="C72" t="str">
        <f>'M&amp;S'!A14</f>
        <v>subtotal, purchased parts</v>
      </c>
      <c r="D72" s="8"/>
      <c r="E72" s="45">
        <f>'M&amp;S'!B14</f>
        <v>813980</v>
      </c>
      <c r="G72"/>
      <c r="H72"/>
    </row>
    <row r="73" spans="2:8" ht="12.75">
      <c r="B73" s="1"/>
      <c r="D73" s="8"/>
      <c r="E73" s="45"/>
      <c r="G73"/>
      <c r="H73"/>
    </row>
    <row r="74" spans="2:8" ht="12.75">
      <c r="B74" s="1"/>
      <c r="C74" t="s">
        <v>175</v>
      </c>
      <c r="D74" s="8"/>
      <c r="E74" s="51">
        <f>0.1*SUM(E7:E68)</f>
        <v>65349.600000000006</v>
      </c>
      <c r="G74" t="s">
        <v>174</v>
      </c>
      <c r="H74"/>
    </row>
    <row r="75" spans="2:8" ht="12.75">
      <c r="B75" s="1"/>
      <c r="C75" s="27" t="s">
        <v>120</v>
      </c>
      <c r="D75" s="8"/>
      <c r="E75" s="43">
        <f>SUM(E72:E74)</f>
        <v>879329.6</v>
      </c>
      <c r="G75" t="s">
        <v>115</v>
      </c>
      <c r="H75"/>
    </row>
    <row r="76" spans="3:8" ht="12.75">
      <c r="C76" s="1"/>
      <c r="D76" s="8"/>
      <c r="G76"/>
      <c r="H76"/>
    </row>
    <row r="77" spans="2:8" ht="12.75">
      <c r="B77" s="1" t="s">
        <v>16</v>
      </c>
      <c r="D77" s="8"/>
      <c r="E77" s="43">
        <v>0</v>
      </c>
      <c r="G77" t="s">
        <v>127</v>
      </c>
      <c r="H77"/>
    </row>
    <row r="78" spans="4:8" ht="12.75">
      <c r="D78" s="8"/>
      <c r="G78"/>
      <c r="H78"/>
    </row>
    <row r="79" spans="2:8" ht="12.75">
      <c r="B79" s="1" t="s">
        <v>17</v>
      </c>
      <c r="D79" s="8"/>
      <c r="E79" s="43">
        <v>0</v>
      </c>
      <c r="G79" t="s">
        <v>128</v>
      </c>
      <c r="H79"/>
    </row>
    <row r="80" spans="4:8" ht="12.75">
      <c r="D80" s="8"/>
      <c r="G80"/>
      <c r="H80"/>
    </row>
    <row r="81" spans="4:13" ht="12.75">
      <c r="D81" s="52"/>
      <c r="G81" s="59"/>
      <c r="H81" s="59"/>
      <c r="I81" s="59"/>
      <c r="J81" s="59"/>
      <c r="K81" s="59"/>
      <c r="L81" s="59"/>
      <c r="M81" s="59"/>
    </row>
    <row r="82" spans="1:13" ht="18.75" thickBot="1">
      <c r="A82" s="221" t="s">
        <v>26</v>
      </c>
      <c r="B82" s="221"/>
      <c r="C82" s="221"/>
      <c r="D82" s="221"/>
      <c r="E82" s="73"/>
      <c r="F82" s="73"/>
      <c r="G82" s="79"/>
      <c r="H82" s="79"/>
      <c r="I82" s="79"/>
      <c r="J82" s="79"/>
      <c r="K82" s="79"/>
      <c r="L82" s="59"/>
      <c r="M82" s="59"/>
    </row>
    <row r="83" spans="1:13" ht="15">
      <c r="A83" s="57"/>
      <c r="B83" s="57"/>
      <c r="C83" s="57"/>
      <c r="D83" s="57"/>
      <c r="G83" s="59"/>
      <c r="H83" s="59"/>
      <c r="I83" s="59"/>
      <c r="J83" s="59"/>
      <c r="K83" s="59"/>
      <c r="L83" s="59"/>
      <c r="M83" s="59"/>
    </row>
    <row r="84" spans="1:13" ht="12.75">
      <c r="A84" s="3"/>
      <c r="B84" s="7" t="s">
        <v>0</v>
      </c>
      <c r="C84" s="7"/>
      <c r="D84" s="3"/>
      <c r="E84" s="3" t="s">
        <v>267</v>
      </c>
      <c r="G84" s="59" t="s">
        <v>126</v>
      </c>
      <c r="H84" s="59"/>
      <c r="I84" s="59"/>
      <c r="J84" s="59"/>
      <c r="K84" s="59"/>
      <c r="L84" s="59"/>
      <c r="M84" s="59"/>
    </row>
    <row r="85" spans="1:13" ht="12.75">
      <c r="A85" s="4"/>
      <c r="B85" s="4"/>
      <c r="C85" s="4"/>
      <c r="D85" s="4"/>
      <c r="E85" s="4"/>
      <c r="F85" s="8"/>
      <c r="G85" s="69"/>
      <c r="H85" s="69"/>
      <c r="I85" s="69"/>
      <c r="J85" s="69"/>
      <c r="K85" s="69"/>
      <c r="L85" s="59"/>
      <c r="M85" s="59"/>
    </row>
    <row r="86" spans="4:13" ht="12.75">
      <c r="D86" s="8"/>
      <c r="G86" s="59"/>
      <c r="H86" s="59"/>
      <c r="I86" s="59"/>
      <c r="J86" s="59"/>
      <c r="K86" s="59"/>
      <c r="L86" s="59"/>
      <c r="M86" s="59"/>
    </row>
    <row r="87" spans="2:13" ht="12.75">
      <c r="B87" s="1" t="s">
        <v>27</v>
      </c>
      <c r="D87" s="8"/>
      <c r="E87" s="43">
        <v>2</v>
      </c>
      <c r="G87" s="184" t="s">
        <v>241</v>
      </c>
      <c r="H87" s="59"/>
      <c r="I87" s="59"/>
      <c r="J87" s="59"/>
      <c r="K87" s="59"/>
      <c r="L87" s="59"/>
      <c r="M87" s="59"/>
    </row>
    <row r="88" spans="4:13" ht="12.75">
      <c r="D88" s="8"/>
      <c r="G88" s="59"/>
      <c r="H88" s="59"/>
      <c r="I88" s="59"/>
      <c r="J88" s="59"/>
      <c r="K88" s="59"/>
      <c r="L88" s="59"/>
      <c r="M88" s="59"/>
    </row>
    <row r="89" spans="4:13" ht="12.75">
      <c r="D89" s="52"/>
      <c r="G89" s="59"/>
      <c r="H89" s="59"/>
      <c r="I89" s="59"/>
      <c r="J89" s="59"/>
      <c r="K89" s="59"/>
      <c r="L89" s="59"/>
      <c r="M89" s="59"/>
    </row>
    <row r="90" spans="1:11" ht="18.75" thickBot="1">
      <c r="A90" s="221" t="s">
        <v>129</v>
      </c>
      <c r="B90" s="221"/>
      <c r="C90" s="221"/>
      <c r="D90" s="221"/>
      <c r="E90" s="73"/>
      <c r="F90" s="73"/>
      <c r="G90" s="78"/>
      <c r="H90" s="78"/>
      <c r="I90" s="73"/>
      <c r="J90" s="73"/>
      <c r="K90" s="73"/>
    </row>
    <row r="91" spans="1:4" ht="15">
      <c r="A91" s="57"/>
      <c r="B91" s="57"/>
      <c r="C91" s="57"/>
      <c r="D91" s="57"/>
    </row>
    <row r="92" spans="1:13" ht="12.75">
      <c r="A92" s="3"/>
      <c r="B92" s="7" t="s">
        <v>0</v>
      </c>
      <c r="C92" s="7"/>
      <c r="D92" s="3" t="s">
        <v>1</v>
      </c>
      <c r="E92" s="3" t="s">
        <v>267</v>
      </c>
      <c r="G92" s="59" t="s">
        <v>126</v>
      </c>
      <c r="H92" s="59"/>
      <c r="I92" s="59"/>
      <c r="J92" s="59"/>
      <c r="K92" s="59"/>
      <c r="L92" s="59"/>
      <c r="M92" s="59"/>
    </row>
    <row r="93" spans="1:13" ht="12.75">
      <c r="A93" s="4"/>
      <c r="B93" s="4"/>
      <c r="C93" s="4"/>
      <c r="D93" s="4"/>
      <c r="E93" s="4"/>
      <c r="F93" s="8"/>
      <c r="G93" s="69"/>
      <c r="H93" s="69"/>
      <c r="I93" s="69"/>
      <c r="J93" s="69"/>
      <c r="K93" s="69"/>
      <c r="L93" s="59"/>
      <c r="M93" s="59"/>
    </row>
    <row r="94" spans="1:13" ht="12.75">
      <c r="A94" s="5"/>
      <c r="B94" s="5"/>
      <c r="C94" s="5"/>
      <c r="D94" s="5"/>
      <c r="E94" s="5"/>
      <c r="F94" s="52"/>
      <c r="G94" s="60"/>
      <c r="H94" s="60"/>
      <c r="I94" s="52"/>
      <c r="J94" s="52"/>
      <c r="K94" s="52"/>
      <c r="L94" s="52"/>
      <c r="M94" s="52"/>
    </row>
    <row r="95" spans="2:11" ht="12.75" customHeight="1">
      <c r="B95" s="1" t="s">
        <v>30</v>
      </c>
      <c r="I95" s="22"/>
      <c r="J95" s="22"/>
      <c r="K95" s="22"/>
    </row>
    <row r="96" spans="2:10" ht="12.75">
      <c r="B96" t="s">
        <v>141</v>
      </c>
      <c r="D96" s="62">
        <f>N55</f>
        <v>2606.8</v>
      </c>
      <c r="E96" s="43">
        <f>O55</f>
        <v>352009.60000000003</v>
      </c>
      <c r="G96" s="223" t="s">
        <v>145</v>
      </c>
      <c r="H96" s="223"/>
      <c r="I96" s="27" t="s">
        <v>10</v>
      </c>
      <c r="J96" s="64" t="str">
        <f>CONCATENATE(O47," $/hr")</f>
        <v>100 $/hr</v>
      </c>
    </row>
    <row r="97" spans="2:10" ht="12.75">
      <c r="B97" t="s">
        <v>142</v>
      </c>
      <c r="D97" s="62">
        <f>N56</f>
        <v>399.6</v>
      </c>
      <c r="E97" s="43">
        <f>O56</f>
        <v>51948</v>
      </c>
      <c r="G97" s="27" t="s">
        <v>9</v>
      </c>
      <c r="H97" s="64" t="str">
        <f>CONCATENATE(O41," $/hr")</f>
        <v>153 $/hr</v>
      </c>
      <c r="I97" s="27" t="s">
        <v>102</v>
      </c>
      <c r="J97" s="64" t="str">
        <f>CONCATENATE(O49," $/hr")</f>
        <v>73 $/hr</v>
      </c>
    </row>
    <row r="98" spans="3:10" ht="12.75">
      <c r="C98" t="s">
        <v>131</v>
      </c>
      <c r="D98" s="62">
        <f>SUM(D96:D97)</f>
        <v>3006.4</v>
      </c>
      <c r="E98" s="43">
        <f>SUM(E96:E97)</f>
        <v>403957.60000000003</v>
      </c>
      <c r="G98" s="27" t="s">
        <v>11</v>
      </c>
      <c r="H98" s="64" t="str">
        <f>CONCATENATE(O43," $/hr")</f>
        <v>100 $/hr</v>
      </c>
      <c r="I98" s="42" t="s">
        <v>144</v>
      </c>
      <c r="J98" s="64" t="str">
        <f>CONCATENATE(O53," $/hr")</f>
        <v>141 $/hr</v>
      </c>
    </row>
    <row r="99" spans="4:10" ht="12.75">
      <c r="D99" s="31"/>
      <c r="E99" s="43"/>
      <c r="G99" s="27" t="s">
        <v>12</v>
      </c>
      <c r="H99" s="64" t="str">
        <f>CONCATENATE(O45," $/hr")</f>
        <v>130 $/hr</v>
      </c>
      <c r="I99" s="42" t="s">
        <v>143</v>
      </c>
      <c r="J99" s="64" t="str">
        <f>CONCATENATE(O51," $/hr")</f>
        <v>160 $/hr</v>
      </c>
    </row>
    <row r="100" ht="12.75">
      <c r="B100" s="1" t="s">
        <v>130</v>
      </c>
    </row>
    <row r="101" spans="2:5" ht="12.75">
      <c r="B101" s="61" t="s">
        <v>106</v>
      </c>
      <c r="C101" s="14"/>
      <c r="D101" s="8"/>
      <c r="E101" s="43">
        <f>E65</f>
        <v>0</v>
      </c>
    </row>
    <row r="102" spans="2:5" ht="12.75">
      <c r="B102" s="14" t="s">
        <v>15</v>
      </c>
      <c r="C102" s="14"/>
      <c r="D102" s="8"/>
      <c r="E102" s="43">
        <f>E75</f>
        <v>879329.6</v>
      </c>
    </row>
    <row r="103" spans="2:5" ht="12.75">
      <c r="B103" s="14" t="s">
        <v>16</v>
      </c>
      <c r="C103" s="14"/>
      <c r="D103" s="8"/>
      <c r="E103" s="43">
        <f>E77</f>
        <v>0</v>
      </c>
    </row>
    <row r="104" spans="2:5" ht="12.75">
      <c r="B104" s="14" t="s">
        <v>17</v>
      </c>
      <c r="C104" s="14"/>
      <c r="D104" s="8"/>
      <c r="E104" s="43">
        <f>E79</f>
        <v>0</v>
      </c>
    </row>
    <row r="105" spans="2:5" ht="12.75">
      <c r="B105" s="14" t="s">
        <v>27</v>
      </c>
      <c r="C105" s="14"/>
      <c r="D105" s="8"/>
      <c r="E105" s="43">
        <f>E87</f>
        <v>2</v>
      </c>
    </row>
    <row r="106" spans="3:5" ht="12.75">
      <c r="C106" t="s">
        <v>132</v>
      </c>
      <c r="E106" s="43">
        <f>SUM(E101:E105)</f>
        <v>879331.6</v>
      </c>
    </row>
    <row r="108" spans="2:8" ht="12.75">
      <c r="B108" s="1" t="s">
        <v>133</v>
      </c>
      <c r="E108" s="43">
        <f>G108*E106-G109</f>
        <v>181458.9</v>
      </c>
      <c r="G108" s="29">
        <v>0.25</v>
      </c>
      <c r="H108" s="19" t="s">
        <v>134</v>
      </c>
    </row>
    <row r="109" spans="7:8" ht="12.75">
      <c r="G109" s="43">
        <f>(E68-500000)*G108</f>
        <v>38374</v>
      </c>
      <c r="H109" s="19" t="s">
        <v>271</v>
      </c>
    </row>
    <row r="110" spans="2:5" ht="12.75">
      <c r="B110" s="1" t="s">
        <v>135</v>
      </c>
      <c r="E110" s="43">
        <f>E108+E106+E98</f>
        <v>1464748.1</v>
      </c>
    </row>
    <row r="111" ht="12.75">
      <c r="B111" s="1"/>
    </row>
    <row r="112" spans="2:8" ht="12.75">
      <c r="B112" s="1" t="s">
        <v>136</v>
      </c>
      <c r="E112" s="43">
        <f>E110*G112</f>
        <v>468719.39200000005</v>
      </c>
      <c r="G112" s="29">
        <v>0.32</v>
      </c>
      <c r="H112" s="19" t="s">
        <v>138</v>
      </c>
    </row>
    <row r="113" ht="12.75">
      <c r="B113" s="1"/>
    </row>
    <row r="114" spans="2:5" ht="12.75">
      <c r="B114" s="1" t="s">
        <v>137</v>
      </c>
      <c r="E114" s="43">
        <f>E112+E110</f>
        <v>1933467.492</v>
      </c>
    </row>
    <row r="116" spans="1:11" ht="12.75">
      <c r="A116" s="8"/>
      <c r="B116" s="8"/>
      <c r="C116" s="8"/>
      <c r="D116" s="8"/>
      <c r="E116" s="8"/>
      <c r="F116" s="8"/>
      <c r="G116" s="54"/>
      <c r="H116" s="54"/>
      <c r="I116" s="8"/>
      <c r="J116" s="8"/>
      <c r="K116" s="8"/>
    </row>
    <row r="120" spans="1:20" s="2" customFormat="1" ht="20.25">
      <c r="A120" s="222" t="s">
        <v>293</v>
      </c>
      <c r="B120" s="222"/>
      <c r="C120" s="222"/>
      <c r="D120" s="222"/>
      <c r="E120" s="222"/>
      <c r="G120" s="16"/>
      <c r="H120" s="16"/>
      <c r="L120" s="2">
        <f>11</f>
        <v>11</v>
      </c>
      <c r="O120" s="220" t="s">
        <v>104</v>
      </c>
      <c r="P120" s="220"/>
      <c r="Q120" s="220"/>
      <c r="R120" s="220"/>
      <c r="S120" s="220"/>
      <c r="T120" s="220"/>
    </row>
    <row r="121" spans="1:20" s="2" customFormat="1" ht="15.75">
      <c r="A121" s="21"/>
      <c r="B121" s="21"/>
      <c r="C121" s="21"/>
      <c r="D121" s="21"/>
      <c r="E121" s="21"/>
      <c r="G121" s="16"/>
      <c r="H121" s="16"/>
      <c r="O121" s="25"/>
      <c r="P121" s="25"/>
      <c r="Q121" s="25"/>
      <c r="R121" s="25"/>
      <c r="S121" s="25"/>
      <c r="T121" s="25"/>
    </row>
    <row r="122" spans="1:20" s="2" customFormat="1" ht="18.75" thickBot="1">
      <c r="A122" s="221" t="s">
        <v>30</v>
      </c>
      <c r="B122" s="221"/>
      <c r="C122" s="221"/>
      <c r="D122" s="221"/>
      <c r="E122" s="75"/>
      <c r="F122" s="76"/>
      <c r="G122" s="77"/>
      <c r="H122" s="77"/>
      <c r="I122" s="76"/>
      <c r="J122" s="76"/>
      <c r="K122" s="76"/>
      <c r="O122" s="25"/>
      <c r="P122" s="25"/>
      <c r="Q122" s="25"/>
      <c r="R122" s="25"/>
      <c r="S122" s="25"/>
      <c r="T122" s="25"/>
    </row>
    <row r="123" spans="2:21" s="3" customFormat="1" ht="27.75" customHeight="1">
      <c r="B123" s="7" t="s">
        <v>0</v>
      </c>
      <c r="C123" s="7"/>
      <c r="D123" s="3" t="s">
        <v>1</v>
      </c>
      <c r="E123" s="3" t="s">
        <v>267</v>
      </c>
      <c r="F123" s="3" t="s">
        <v>3</v>
      </c>
      <c r="G123" s="17" t="s">
        <v>146</v>
      </c>
      <c r="H123" s="17" t="s">
        <v>147</v>
      </c>
      <c r="I123" s="1" t="s">
        <v>4</v>
      </c>
      <c r="J123" s="2"/>
      <c r="K123" s="2"/>
      <c r="L123" s="2"/>
      <c r="M123" s="2"/>
      <c r="N123" s="3" t="s">
        <v>100</v>
      </c>
      <c r="O123" s="17">
        <v>37530</v>
      </c>
      <c r="P123" s="17">
        <v>37895</v>
      </c>
      <c r="Q123" s="17">
        <v>38261</v>
      </c>
      <c r="R123" s="17">
        <v>38626</v>
      </c>
      <c r="S123" s="17">
        <v>38991</v>
      </c>
      <c r="T123" s="17">
        <v>39356</v>
      </c>
      <c r="U123" s="17">
        <v>39722</v>
      </c>
    </row>
    <row r="124" spans="7:13" s="4" customFormat="1" ht="12.75">
      <c r="G124" s="18"/>
      <c r="H124" s="18"/>
      <c r="L124" s="5"/>
      <c r="M124" s="5"/>
    </row>
    <row r="125" spans="1:21" ht="12.75">
      <c r="A125" s="219" t="s">
        <v>7</v>
      </c>
      <c r="B125" s="219"/>
      <c r="C125" s="219"/>
      <c r="D125" s="219"/>
      <c r="E125" s="8"/>
      <c r="I125" s="14"/>
      <c r="J125" s="14"/>
      <c r="K125" s="14"/>
      <c r="L125" s="14"/>
      <c r="M125" s="14"/>
      <c r="U125" s="30"/>
    </row>
    <row r="126" spans="3:25" ht="12.75">
      <c r="C126" s="22" t="s">
        <v>289</v>
      </c>
      <c r="D126" s="31">
        <v>48</v>
      </c>
      <c r="E126" s="8"/>
      <c r="F126" s="6" t="s">
        <v>9</v>
      </c>
      <c r="G126" s="34">
        <f>'[1]Engr'!B$39</f>
        <v>38859</v>
      </c>
      <c r="H126" s="34">
        <f>'[1]Engr'!D$39</f>
        <v>38901</v>
      </c>
      <c r="I126" s="14" t="s">
        <v>46</v>
      </c>
      <c r="J126" s="14"/>
      <c r="K126" s="14"/>
      <c r="L126" s="14"/>
      <c r="M126" s="14"/>
      <c r="N126" s="40">
        <f>(H126-G126)/7</f>
        <v>6</v>
      </c>
      <c r="O126" s="40">
        <f aca="true" t="shared" si="13" ref="O126:T130">(1/7)*IF((OR((O$4&gt;=$H126),(P$4&lt;=$G126))),0,IF(AND((O$4&lt;=$G126),(P$4&gt;=$H126)),($H126-$G126),IF(AND((O$4&gt;=$G126),(P$4&gt;=$H126)),($H126-O$4),IF(AND((O$4&gt;=$G126),($H126&gt;=P$4)),365,IF(AND((O$4&lt;=$G126),($H126&gt;=P$4)),(P$4-$G126))))))</f>
        <v>0</v>
      </c>
      <c r="P126" s="40">
        <f t="shared" si="13"/>
        <v>0</v>
      </c>
      <c r="Q126" s="40">
        <f t="shared" si="13"/>
        <v>0</v>
      </c>
      <c r="R126" s="40">
        <f t="shared" si="13"/>
        <v>6</v>
      </c>
      <c r="S126" s="40">
        <f t="shared" si="13"/>
        <v>0</v>
      </c>
      <c r="T126" s="40">
        <f t="shared" si="13"/>
        <v>0</v>
      </c>
      <c r="U126" s="40"/>
      <c r="W126" t="e">
        <f>100*X126</f>
        <v>#DIV/0!</v>
      </c>
      <c r="X126" s="65" t="e">
        <f>'[1]Engr'!C158/('[1]Engr'!C158+'[1]Engr'!C159)</f>
        <v>#DIV/0!</v>
      </c>
      <c r="Y126" t="s">
        <v>152</v>
      </c>
    </row>
    <row r="127" spans="4:21" ht="12.75">
      <c r="D127" s="31">
        <v>0</v>
      </c>
      <c r="E127" s="8"/>
      <c r="F127" s="6" t="s">
        <v>11</v>
      </c>
      <c r="G127" s="34">
        <f>'[1]Engr'!B$39</f>
        <v>38859</v>
      </c>
      <c r="H127" s="34">
        <f>'[1]Engr'!D$39</f>
        <v>38901</v>
      </c>
      <c r="I127" s="14" t="s">
        <v>45</v>
      </c>
      <c r="J127" s="14"/>
      <c r="K127" s="14"/>
      <c r="L127" s="14"/>
      <c r="M127" s="14"/>
      <c r="N127" s="40">
        <f>(H127-G127)/7</f>
        <v>6</v>
      </c>
      <c r="O127" s="40">
        <f t="shared" si="13"/>
        <v>0</v>
      </c>
      <c r="P127" s="40">
        <f t="shared" si="13"/>
        <v>0</v>
      </c>
      <c r="Q127" s="40">
        <f t="shared" si="13"/>
        <v>0</v>
      </c>
      <c r="R127" s="40">
        <f t="shared" si="13"/>
        <v>6</v>
      </c>
      <c r="S127" s="40">
        <f t="shared" si="13"/>
        <v>0</v>
      </c>
      <c r="T127" s="40">
        <f t="shared" si="13"/>
        <v>0</v>
      </c>
      <c r="U127" s="40"/>
    </row>
    <row r="128" spans="4:21" ht="12.75">
      <c r="D128" s="31">
        <v>5</v>
      </c>
      <c r="E128" s="8"/>
      <c r="F128" s="6" t="s">
        <v>12</v>
      </c>
      <c r="G128" s="34">
        <f>'[1]Engr'!B$39</f>
        <v>38859</v>
      </c>
      <c r="H128" s="34">
        <f>'[1]Engr'!D$39</f>
        <v>38901</v>
      </c>
      <c r="I128" s="14" t="s">
        <v>48</v>
      </c>
      <c r="J128" s="14"/>
      <c r="K128" s="14"/>
      <c r="L128" s="14"/>
      <c r="M128" s="14"/>
      <c r="N128" s="40">
        <f>(H128-G128)/7</f>
        <v>6</v>
      </c>
      <c r="O128" s="40">
        <f t="shared" si="13"/>
        <v>0</v>
      </c>
      <c r="P128" s="40">
        <f t="shared" si="13"/>
        <v>0</v>
      </c>
      <c r="Q128" s="40">
        <f t="shared" si="13"/>
        <v>0</v>
      </c>
      <c r="R128" s="40">
        <f t="shared" si="13"/>
        <v>6</v>
      </c>
      <c r="S128" s="40">
        <f t="shared" si="13"/>
        <v>0</v>
      </c>
      <c r="T128" s="40">
        <f t="shared" si="13"/>
        <v>0</v>
      </c>
      <c r="U128" s="40"/>
    </row>
    <row r="129" spans="4:21" ht="12.75">
      <c r="D129" s="31">
        <v>0</v>
      </c>
      <c r="E129" s="8"/>
      <c r="F129" s="6" t="s">
        <v>148</v>
      </c>
      <c r="G129" s="34">
        <f>'[1]Engr'!B$39</f>
        <v>38859</v>
      </c>
      <c r="H129" s="34">
        <f>'[1]Engr'!D$39</f>
        <v>38901</v>
      </c>
      <c r="I129" s="14" t="s">
        <v>96</v>
      </c>
      <c r="J129" s="14"/>
      <c r="K129" s="14"/>
      <c r="L129" s="14"/>
      <c r="M129" s="14"/>
      <c r="N129" s="40">
        <f>(H129-G129)/7</f>
        <v>6</v>
      </c>
      <c r="O129" s="40">
        <f t="shared" si="13"/>
        <v>0</v>
      </c>
      <c r="P129" s="40">
        <f t="shared" si="13"/>
        <v>0</v>
      </c>
      <c r="Q129" s="40">
        <f t="shared" si="13"/>
        <v>0</v>
      </c>
      <c r="R129" s="40">
        <f t="shared" si="13"/>
        <v>6</v>
      </c>
      <c r="S129" s="40">
        <f t="shared" si="13"/>
        <v>0</v>
      </c>
      <c r="T129" s="40">
        <f t="shared" si="13"/>
        <v>0</v>
      </c>
      <c r="U129" s="40"/>
    </row>
    <row r="130" spans="4:21" ht="12.75">
      <c r="D130" s="31">
        <v>0</v>
      </c>
      <c r="E130" s="8"/>
      <c r="F130" s="6" t="s">
        <v>149</v>
      </c>
      <c r="G130" s="34">
        <f>'[1]Engr'!B$39</f>
        <v>38859</v>
      </c>
      <c r="H130" s="34">
        <f>'[1]Engr'!D$39</f>
        <v>38901</v>
      </c>
      <c r="I130" s="14" t="s">
        <v>95</v>
      </c>
      <c r="J130" s="14"/>
      <c r="K130" s="14"/>
      <c r="L130" s="14"/>
      <c r="M130" s="14"/>
      <c r="N130" s="40">
        <f>(H130-G130)/7</f>
        <v>6</v>
      </c>
      <c r="O130" s="40">
        <f t="shared" si="13"/>
        <v>0</v>
      </c>
      <c r="P130" s="40">
        <f t="shared" si="13"/>
        <v>0</v>
      </c>
      <c r="Q130" s="40">
        <f t="shared" si="13"/>
        <v>0</v>
      </c>
      <c r="R130" s="40">
        <f t="shared" si="13"/>
        <v>6</v>
      </c>
      <c r="S130" s="40">
        <f t="shared" si="13"/>
        <v>0</v>
      </c>
      <c r="T130" s="40">
        <f t="shared" si="13"/>
        <v>0</v>
      </c>
      <c r="U130" s="40"/>
    </row>
    <row r="131" spans="5:21" ht="12.75">
      <c r="E131" s="8"/>
      <c r="F131" s="6"/>
      <c r="G131" s="34"/>
      <c r="H131" s="34"/>
      <c r="I131" s="14"/>
      <c r="J131" s="14"/>
      <c r="K131" s="14"/>
      <c r="L131" s="14"/>
      <c r="M131" s="14"/>
      <c r="N131" s="40" t="s">
        <v>32</v>
      </c>
      <c r="O131" s="40"/>
      <c r="P131" s="40"/>
      <c r="Q131" s="40"/>
      <c r="R131" s="40"/>
      <c r="S131" s="40"/>
      <c r="T131" s="40"/>
      <c r="U131" s="40"/>
    </row>
    <row r="132" spans="1:20" ht="12.75">
      <c r="A132" s="219" t="s">
        <v>8</v>
      </c>
      <c r="B132" s="219"/>
      <c r="C132" s="219"/>
      <c r="D132" s="219"/>
      <c r="E132" s="8"/>
      <c r="G132" s="34"/>
      <c r="H132" s="34"/>
      <c r="I132" s="14"/>
      <c r="J132" s="14"/>
      <c r="K132" s="14"/>
      <c r="L132" s="14"/>
      <c r="M132" s="14"/>
      <c r="N132" s="40"/>
      <c r="O132" s="40"/>
      <c r="P132" s="40"/>
      <c r="Q132" s="40"/>
      <c r="R132" s="40"/>
      <c r="S132" s="40"/>
      <c r="T132" s="40"/>
    </row>
    <row r="133" spans="3:25" ht="12.75">
      <c r="C133" s="22" t="s">
        <v>289</v>
      </c>
      <c r="D133" s="31">
        <v>48</v>
      </c>
      <c r="E133" s="8"/>
      <c r="F133" s="6" t="s">
        <v>9</v>
      </c>
      <c r="G133" s="34">
        <f>'[1]Engr'!B$40</f>
        <v>38901</v>
      </c>
      <c r="H133" s="34">
        <f>'[1]Engr'!D$40</f>
        <v>38943</v>
      </c>
      <c r="I133" s="14" t="s">
        <v>46</v>
      </c>
      <c r="J133" s="14"/>
      <c r="K133" s="14"/>
      <c r="L133" s="14"/>
      <c r="M133" s="14"/>
      <c r="N133" s="40">
        <f>(H133-G133)/7</f>
        <v>6</v>
      </c>
      <c r="O133" s="40">
        <f aca="true" t="shared" si="14" ref="O133:T137">(1/7)*IF((OR((O$4&gt;=$H133),(P$4&lt;=$G133))),0,IF(AND((O$4&lt;=$G133),(P$4&gt;=$H133)),($H133-$G133),IF(AND((O$4&gt;=$G133),(P$4&gt;=$H133)),($H133-O$4),IF(AND((O$4&gt;=$G133),($H133&gt;=P$4)),365,IF(AND((O$4&lt;=$G133),($H133&gt;=P$4)),(P$4-$G133))))))</f>
        <v>0</v>
      </c>
      <c r="P133" s="40">
        <f t="shared" si="14"/>
        <v>0</v>
      </c>
      <c r="Q133" s="40">
        <f t="shared" si="14"/>
        <v>0</v>
      </c>
      <c r="R133" s="40">
        <f t="shared" si="14"/>
        <v>6</v>
      </c>
      <c r="S133" s="40">
        <f t="shared" si="14"/>
        <v>0</v>
      </c>
      <c r="T133" s="40">
        <f t="shared" si="14"/>
        <v>0</v>
      </c>
      <c r="U133" s="40"/>
      <c r="W133" t="e">
        <f>100*X133</f>
        <v>#DIV/0!</v>
      </c>
      <c r="X133" s="65" t="e">
        <f>1-X126</f>
        <v>#DIV/0!</v>
      </c>
      <c r="Y133" t="s">
        <v>153</v>
      </c>
    </row>
    <row r="134" spans="4:21" ht="12.75">
      <c r="D134" s="31">
        <v>0</v>
      </c>
      <c r="E134" s="8"/>
      <c r="F134" s="6" t="s">
        <v>11</v>
      </c>
      <c r="G134" s="34">
        <f>'[1]Engr'!B$40</f>
        <v>38901</v>
      </c>
      <c r="H134" s="34">
        <f>'[1]Engr'!D$40</f>
        <v>38943</v>
      </c>
      <c r="I134" s="14" t="s">
        <v>45</v>
      </c>
      <c r="J134" s="14"/>
      <c r="K134" s="14"/>
      <c r="L134" s="14"/>
      <c r="M134" s="14"/>
      <c r="N134" s="40">
        <f>(H134-G134)/7</f>
        <v>6</v>
      </c>
      <c r="O134" s="40">
        <f t="shared" si="14"/>
        <v>0</v>
      </c>
      <c r="P134" s="40">
        <f t="shared" si="14"/>
        <v>0</v>
      </c>
      <c r="Q134" s="40">
        <f t="shared" si="14"/>
        <v>0</v>
      </c>
      <c r="R134" s="40">
        <f t="shared" si="14"/>
        <v>6</v>
      </c>
      <c r="S134" s="40">
        <f t="shared" si="14"/>
        <v>0</v>
      </c>
      <c r="T134" s="40">
        <f t="shared" si="14"/>
        <v>0</v>
      </c>
      <c r="U134" s="40"/>
    </row>
    <row r="135" spans="4:21" ht="12.75">
      <c r="D135" s="31">
        <v>5</v>
      </c>
      <c r="E135" s="8"/>
      <c r="F135" s="6" t="s">
        <v>12</v>
      </c>
      <c r="G135" s="34">
        <f>'[1]Engr'!B$40</f>
        <v>38901</v>
      </c>
      <c r="H135" s="34">
        <f>'[1]Engr'!D$40</f>
        <v>38943</v>
      </c>
      <c r="I135" s="14" t="s">
        <v>48</v>
      </c>
      <c r="J135" s="14"/>
      <c r="K135" s="14"/>
      <c r="L135" s="14"/>
      <c r="M135" s="14"/>
      <c r="N135" s="40">
        <f>(H135-G135)/7</f>
        <v>6</v>
      </c>
      <c r="O135" s="40">
        <f t="shared" si="14"/>
        <v>0</v>
      </c>
      <c r="P135" s="40">
        <f t="shared" si="14"/>
        <v>0</v>
      </c>
      <c r="Q135" s="40">
        <f t="shared" si="14"/>
        <v>0</v>
      </c>
      <c r="R135" s="40">
        <f t="shared" si="14"/>
        <v>6</v>
      </c>
      <c r="S135" s="40">
        <f t="shared" si="14"/>
        <v>0</v>
      </c>
      <c r="T135" s="40">
        <f t="shared" si="14"/>
        <v>0</v>
      </c>
      <c r="U135" s="40"/>
    </row>
    <row r="136" spans="4:21" ht="12.75">
      <c r="D136" s="31">
        <v>0</v>
      </c>
      <c r="E136" s="8"/>
      <c r="F136" s="6" t="s">
        <v>148</v>
      </c>
      <c r="G136" s="34">
        <f>'[1]Engr'!B$40</f>
        <v>38901</v>
      </c>
      <c r="H136" s="34">
        <f>'[1]Engr'!D$40</f>
        <v>38943</v>
      </c>
      <c r="I136" s="14" t="s">
        <v>49</v>
      </c>
      <c r="J136" s="14"/>
      <c r="K136" s="14"/>
      <c r="L136" s="14"/>
      <c r="M136" s="14"/>
      <c r="N136" s="40">
        <f>(H136-G136)/7</f>
        <v>6</v>
      </c>
      <c r="O136" s="40">
        <f t="shared" si="14"/>
        <v>0</v>
      </c>
      <c r="P136" s="40">
        <f t="shared" si="14"/>
        <v>0</v>
      </c>
      <c r="Q136" s="40">
        <f t="shared" si="14"/>
        <v>0</v>
      </c>
      <c r="R136" s="40">
        <f t="shared" si="14"/>
        <v>6</v>
      </c>
      <c r="S136" s="40">
        <f t="shared" si="14"/>
        <v>0</v>
      </c>
      <c r="T136" s="40">
        <f t="shared" si="14"/>
        <v>0</v>
      </c>
      <c r="U136" s="40"/>
    </row>
    <row r="137" spans="4:21" ht="12.75">
      <c r="D137" s="31">
        <v>0</v>
      </c>
      <c r="E137" s="8"/>
      <c r="F137" s="6" t="s">
        <v>149</v>
      </c>
      <c r="G137" s="34">
        <f>'[1]Engr'!B$40</f>
        <v>38901</v>
      </c>
      <c r="H137" s="34">
        <f>'[1]Engr'!D$40</f>
        <v>38943</v>
      </c>
      <c r="I137" s="14" t="s">
        <v>95</v>
      </c>
      <c r="J137" s="14"/>
      <c r="K137" s="14"/>
      <c r="L137" s="14"/>
      <c r="M137" s="14"/>
      <c r="N137" s="40">
        <f>(H137-G137)/7</f>
        <v>6</v>
      </c>
      <c r="O137" s="40">
        <f t="shared" si="14"/>
        <v>0</v>
      </c>
      <c r="P137" s="40">
        <f t="shared" si="14"/>
        <v>0</v>
      </c>
      <c r="Q137" s="40">
        <f t="shared" si="14"/>
        <v>0</v>
      </c>
      <c r="R137" s="40">
        <f t="shared" si="14"/>
        <v>6</v>
      </c>
      <c r="S137" s="40">
        <f t="shared" si="14"/>
        <v>0</v>
      </c>
      <c r="T137" s="40">
        <f t="shared" si="14"/>
        <v>0</v>
      </c>
      <c r="U137" s="40"/>
    </row>
    <row r="138" spans="5:21" ht="12.75">
      <c r="E138" s="8"/>
      <c r="G138" s="34"/>
      <c r="H138" s="34"/>
      <c r="I138" s="14"/>
      <c r="J138" s="14"/>
      <c r="K138" s="14"/>
      <c r="L138" s="14"/>
      <c r="M138" s="14"/>
      <c r="N138" s="40"/>
      <c r="O138" s="40"/>
      <c r="P138" s="40"/>
      <c r="Q138" s="40"/>
      <c r="R138" s="40"/>
      <c r="S138" s="40"/>
      <c r="T138" s="40"/>
      <c r="U138" s="40"/>
    </row>
    <row r="139" spans="1:21" ht="12.75">
      <c r="A139" s="219" t="s">
        <v>105</v>
      </c>
      <c r="B139" s="219"/>
      <c r="C139" s="219"/>
      <c r="D139" s="219"/>
      <c r="E139" s="8"/>
      <c r="G139" s="34"/>
      <c r="H139" s="34"/>
      <c r="I139" s="14"/>
      <c r="J139" s="14"/>
      <c r="K139" s="14"/>
      <c r="L139" s="14"/>
      <c r="M139" s="14"/>
      <c r="N139" s="40"/>
      <c r="O139" s="40"/>
      <c r="P139" s="40"/>
      <c r="Q139" s="40"/>
      <c r="R139" s="40"/>
      <c r="S139" s="40"/>
      <c r="T139" s="40"/>
      <c r="U139" s="40"/>
    </row>
    <row r="140" spans="4:21" ht="12.75">
      <c r="D140" s="31">
        <v>0</v>
      </c>
      <c r="E140" s="8"/>
      <c r="F140" s="6" t="s">
        <v>9</v>
      </c>
      <c r="G140" s="34">
        <f>'[1]Engr'!B$39</f>
        <v>38859</v>
      </c>
      <c r="H140" s="34">
        <f>'[1]Engr'!D$39</f>
        <v>38901</v>
      </c>
      <c r="I140" s="14" t="s">
        <v>46</v>
      </c>
      <c r="J140" s="14"/>
      <c r="K140" s="14"/>
      <c r="L140" s="14"/>
      <c r="M140" s="14"/>
      <c r="N140" s="40">
        <f>(H140-G140)/7</f>
        <v>6</v>
      </c>
      <c r="O140" s="40">
        <f aca="true" t="shared" si="15" ref="O140:T144">(1/7)*IF((OR((O$4&gt;=$H140),(P$4&lt;=$G140))),0,IF(AND((O$4&lt;=$G140),(P$4&gt;=$H140)),($H140-$G140),IF(AND((O$4&gt;=$G140),(P$4&gt;=$H140)),($H140-O$4),IF(AND((O$4&gt;=$G140),($H140&gt;=P$4)),365,IF(AND((O$4&lt;=$G140),($H140&gt;=P$4)),(P$4-$G140))))))</f>
        <v>0</v>
      </c>
      <c r="P140" s="40">
        <f t="shared" si="15"/>
        <v>0</v>
      </c>
      <c r="Q140" s="40">
        <f t="shared" si="15"/>
        <v>0</v>
      </c>
      <c r="R140" s="40">
        <f t="shared" si="15"/>
        <v>6</v>
      </c>
      <c r="S140" s="40">
        <f t="shared" si="15"/>
        <v>0</v>
      </c>
      <c r="T140" s="40">
        <f t="shared" si="15"/>
        <v>0</v>
      </c>
      <c r="U140" s="40"/>
    </row>
    <row r="141" spans="4:21" ht="12.75">
      <c r="D141" s="31">
        <v>0</v>
      </c>
      <c r="E141" s="8"/>
      <c r="F141" s="6" t="s">
        <v>11</v>
      </c>
      <c r="G141" s="34">
        <f>'[1]Engr'!B$39</f>
        <v>38859</v>
      </c>
      <c r="H141" s="34">
        <f>'[1]Engr'!D$39</f>
        <v>38901</v>
      </c>
      <c r="I141" s="14" t="s">
        <v>45</v>
      </c>
      <c r="J141" s="14"/>
      <c r="K141" s="14"/>
      <c r="L141" s="14"/>
      <c r="M141" s="14"/>
      <c r="N141" s="40">
        <f>(H141-G141)/7</f>
        <v>6</v>
      </c>
      <c r="O141" s="40">
        <f t="shared" si="15"/>
        <v>0</v>
      </c>
      <c r="P141" s="40">
        <f t="shared" si="15"/>
        <v>0</v>
      </c>
      <c r="Q141" s="40">
        <f t="shared" si="15"/>
        <v>0</v>
      </c>
      <c r="R141" s="40">
        <f t="shared" si="15"/>
        <v>6</v>
      </c>
      <c r="S141" s="40">
        <f t="shared" si="15"/>
        <v>0</v>
      </c>
      <c r="T141" s="40">
        <f t="shared" si="15"/>
        <v>0</v>
      </c>
      <c r="U141" s="40"/>
    </row>
    <row r="142" spans="4:21" ht="12.75">
      <c r="D142" s="31">
        <v>0</v>
      </c>
      <c r="E142" s="8"/>
      <c r="F142" s="6" t="s">
        <v>12</v>
      </c>
      <c r="G142" s="34">
        <f>'[1]Engr'!B$39</f>
        <v>38859</v>
      </c>
      <c r="H142" s="34">
        <f>'[1]Engr'!D$39</f>
        <v>38901</v>
      </c>
      <c r="I142" s="14" t="s">
        <v>48</v>
      </c>
      <c r="J142" s="14"/>
      <c r="K142" s="14"/>
      <c r="L142" s="14"/>
      <c r="M142" s="14"/>
      <c r="N142" s="40">
        <f>(H142-G142)/7</f>
        <v>6</v>
      </c>
      <c r="O142" s="40">
        <f t="shared" si="15"/>
        <v>0</v>
      </c>
      <c r="P142" s="40">
        <f t="shared" si="15"/>
        <v>0</v>
      </c>
      <c r="Q142" s="40">
        <f t="shared" si="15"/>
        <v>0</v>
      </c>
      <c r="R142" s="40">
        <f t="shared" si="15"/>
        <v>6</v>
      </c>
      <c r="S142" s="40">
        <f t="shared" si="15"/>
        <v>0</v>
      </c>
      <c r="T142" s="40">
        <f t="shared" si="15"/>
        <v>0</v>
      </c>
      <c r="U142" s="40"/>
    </row>
    <row r="143" spans="4:21" ht="12.75">
      <c r="D143" s="31">
        <v>0</v>
      </c>
      <c r="E143" s="8"/>
      <c r="F143" s="6" t="s">
        <v>10</v>
      </c>
      <c r="G143" s="34">
        <f>'[1]Engr'!B$39</f>
        <v>38859</v>
      </c>
      <c r="H143" s="34">
        <f>'[1]Engr'!D$39</f>
        <v>38901</v>
      </c>
      <c r="I143" s="14" t="s">
        <v>47</v>
      </c>
      <c r="J143" s="14"/>
      <c r="K143" s="14"/>
      <c r="L143" s="14"/>
      <c r="M143" s="14"/>
      <c r="N143" s="40">
        <f>(H143-G143)/7</f>
        <v>6</v>
      </c>
      <c r="O143" s="40">
        <f t="shared" si="15"/>
        <v>0</v>
      </c>
      <c r="P143" s="40">
        <f t="shared" si="15"/>
        <v>0</v>
      </c>
      <c r="Q143" s="40">
        <f t="shared" si="15"/>
        <v>0</v>
      </c>
      <c r="R143" s="40">
        <f t="shared" si="15"/>
        <v>6</v>
      </c>
      <c r="S143" s="40">
        <f t="shared" si="15"/>
        <v>0</v>
      </c>
      <c r="T143" s="40">
        <f t="shared" si="15"/>
        <v>0</v>
      </c>
      <c r="U143" s="40"/>
    </row>
    <row r="144" spans="4:21" ht="12.75">
      <c r="D144" s="31">
        <v>0</v>
      </c>
      <c r="E144" s="8"/>
      <c r="F144" s="6" t="s">
        <v>102</v>
      </c>
      <c r="G144" s="34">
        <f>'[1]Engr'!B$39</f>
        <v>38859</v>
      </c>
      <c r="H144" s="34">
        <f>'[1]Engr'!D$39</f>
        <v>38901</v>
      </c>
      <c r="I144" s="14" t="s">
        <v>103</v>
      </c>
      <c r="J144" s="14"/>
      <c r="K144" s="14"/>
      <c r="L144" s="14"/>
      <c r="M144" s="89"/>
      <c r="N144" s="40">
        <f>(H144-G144)/7</f>
        <v>6</v>
      </c>
      <c r="O144" s="40">
        <f t="shared" si="15"/>
        <v>0</v>
      </c>
      <c r="P144" s="40">
        <f t="shared" si="15"/>
        <v>0</v>
      </c>
      <c r="Q144" s="40">
        <f t="shared" si="15"/>
        <v>0</v>
      </c>
      <c r="R144" s="40">
        <f t="shared" si="15"/>
        <v>6</v>
      </c>
      <c r="S144" s="40">
        <f t="shared" si="15"/>
        <v>0</v>
      </c>
      <c r="T144" s="40">
        <f t="shared" si="15"/>
        <v>0</v>
      </c>
      <c r="U144" s="40"/>
    </row>
    <row r="145" spans="5:21" ht="12.75">
      <c r="E145" s="8"/>
      <c r="F145" s="6"/>
      <c r="G145" s="34"/>
      <c r="H145" s="34"/>
      <c r="I145" s="14"/>
      <c r="J145" s="14"/>
      <c r="K145" s="14"/>
      <c r="L145" s="14"/>
      <c r="M145" s="14"/>
      <c r="N145" s="40"/>
      <c r="O145" s="40"/>
      <c r="P145" s="40"/>
      <c r="Q145" s="40"/>
      <c r="R145" s="40"/>
      <c r="S145" s="40"/>
      <c r="T145" s="40"/>
      <c r="U145" s="40"/>
    </row>
    <row r="146" spans="1:20" ht="12.75">
      <c r="A146" s="219" t="s">
        <v>29</v>
      </c>
      <c r="B146" s="219"/>
      <c r="C146" s="219"/>
      <c r="D146" s="219"/>
      <c r="E146" s="8"/>
      <c r="G146" s="34"/>
      <c r="H146" s="34"/>
      <c r="I146" s="14"/>
      <c r="J146" s="14"/>
      <c r="K146" s="14"/>
      <c r="L146" s="14"/>
      <c r="M146" s="14"/>
      <c r="N146" s="40"/>
      <c r="O146" s="40"/>
      <c r="P146" s="40"/>
      <c r="Q146" s="40"/>
      <c r="R146" s="40"/>
      <c r="S146" s="40"/>
      <c r="T146" s="40"/>
    </row>
    <row r="147" spans="4:20" ht="12.75">
      <c r="D147" s="31">
        <v>0</v>
      </c>
      <c r="E147" s="8"/>
      <c r="F147" s="6" t="s">
        <v>9</v>
      </c>
      <c r="G147" s="34">
        <f>'[1]Engr'!B$41</f>
        <v>38943</v>
      </c>
      <c r="H147" s="34">
        <f>'[1]Engr'!D$43</f>
        <v>39083</v>
      </c>
      <c r="I147" s="14" t="s">
        <v>46</v>
      </c>
      <c r="J147" s="14"/>
      <c r="K147" s="14"/>
      <c r="L147" s="14"/>
      <c r="M147" s="14"/>
      <c r="N147" s="40">
        <f>(H147-G147)/7</f>
        <v>20</v>
      </c>
      <c r="O147" s="40">
        <f aca="true" t="shared" si="16" ref="O147:T151">(1/7)*IF((OR((O$4&gt;=$H147),(P$4&lt;=$G147))),0,IF(AND((O$4&lt;=$G147),(P$4&gt;=$H147)),($H147-$G147),IF(AND((O$4&gt;=$G147),(P$4&gt;=$H147)),($H147-O$4),IF(AND((O$4&gt;=$G147),($H147&gt;=P$4)),365,IF(AND((O$4&lt;=$G147),($H147&gt;=P$4)),(P$4-$G147))))))</f>
        <v>0</v>
      </c>
      <c r="P147" s="40">
        <f t="shared" si="16"/>
        <v>0</v>
      </c>
      <c r="Q147" s="40">
        <f t="shared" si="16"/>
        <v>0</v>
      </c>
      <c r="R147" s="40">
        <f t="shared" si="16"/>
        <v>6.857142857142857</v>
      </c>
      <c r="S147" s="40">
        <f t="shared" si="16"/>
        <v>13.142857142857142</v>
      </c>
      <c r="T147" s="40">
        <f t="shared" si="16"/>
        <v>0</v>
      </c>
    </row>
    <row r="148" spans="4:20" ht="12.75">
      <c r="D148" s="31">
        <v>0</v>
      </c>
      <c r="E148" s="8"/>
      <c r="F148" s="6" t="s">
        <v>11</v>
      </c>
      <c r="G148" s="34">
        <f>'[1]Engr'!B$41</f>
        <v>38943</v>
      </c>
      <c r="H148" s="34">
        <f>'[1]Engr'!D$43</f>
        <v>39083</v>
      </c>
      <c r="I148" s="14" t="s">
        <v>45</v>
      </c>
      <c r="J148" s="14"/>
      <c r="K148" s="14"/>
      <c r="L148" s="14"/>
      <c r="M148" s="14"/>
      <c r="N148" s="40">
        <f>(H148-G148)/7</f>
        <v>20</v>
      </c>
      <c r="O148" s="40">
        <f t="shared" si="16"/>
        <v>0</v>
      </c>
      <c r="P148" s="40">
        <f t="shared" si="16"/>
        <v>0</v>
      </c>
      <c r="Q148" s="40">
        <f t="shared" si="16"/>
        <v>0</v>
      </c>
      <c r="R148" s="40">
        <f t="shared" si="16"/>
        <v>6.857142857142857</v>
      </c>
      <c r="S148" s="40">
        <f t="shared" si="16"/>
        <v>13.142857142857142</v>
      </c>
      <c r="T148" s="40">
        <f t="shared" si="16"/>
        <v>0</v>
      </c>
    </row>
    <row r="149" spans="4:20" ht="12.75">
      <c r="D149" s="31">
        <v>26</v>
      </c>
      <c r="E149" s="8"/>
      <c r="F149" s="6" t="s">
        <v>12</v>
      </c>
      <c r="G149" s="34">
        <f>'[1]Engr'!B$41</f>
        <v>38943</v>
      </c>
      <c r="H149" s="34">
        <f>'[1]Engr'!D$43</f>
        <v>39083</v>
      </c>
      <c r="I149" s="14" t="s">
        <v>48</v>
      </c>
      <c r="J149" s="14"/>
      <c r="K149" s="14"/>
      <c r="L149" s="14"/>
      <c r="M149" s="14"/>
      <c r="N149" s="40">
        <f>(H149-G149)/7</f>
        <v>20</v>
      </c>
      <c r="O149" s="40">
        <f t="shared" si="16"/>
        <v>0</v>
      </c>
      <c r="P149" s="40">
        <f t="shared" si="16"/>
        <v>0</v>
      </c>
      <c r="Q149" s="40">
        <f t="shared" si="16"/>
        <v>0</v>
      </c>
      <c r="R149" s="40">
        <f t="shared" si="16"/>
        <v>6.857142857142857</v>
      </c>
      <c r="S149" s="40">
        <f t="shared" si="16"/>
        <v>13.142857142857142</v>
      </c>
      <c r="T149" s="40">
        <f t="shared" si="16"/>
        <v>0</v>
      </c>
    </row>
    <row r="150" spans="4:20" ht="12.75">
      <c r="D150" s="31">
        <v>20</v>
      </c>
      <c r="E150" s="8"/>
      <c r="F150" s="6" t="s">
        <v>10</v>
      </c>
      <c r="G150" s="34">
        <f>'[1]Engr'!B$41</f>
        <v>38943</v>
      </c>
      <c r="H150" s="34">
        <f>'[1]Engr'!D$43</f>
        <v>39083</v>
      </c>
      <c r="I150" s="14" t="s">
        <v>47</v>
      </c>
      <c r="J150" s="14"/>
      <c r="K150" s="14"/>
      <c r="L150" s="14"/>
      <c r="M150" s="14"/>
      <c r="N150" s="40">
        <f>(H150-G150)/7</f>
        <v>20</v>
      </c>
      <c r="O150" s="40">
        <f t="shared" si="16"/>
        <v>0</v>
      </c>
      <c r="P150" s="40">
        <f t="shared" si="16"/>
        <v>0</v>
      </c>
      <c r="Q150" s="40">
        <f t="shared" si="16"/>
        <v>0</v>
      </c>
      <c r="R150" s="40">
        <f t="shared" si="16"/>
        <v>6.857142857142857</v>
      </c>
      <c r="S150" s="40">
        <f t="shared" si="16"/>
        <v>13.142857142857142</v>
      </c>
      <c r="T150" s="40">
        <f t="shared" si="16"/>
        <v>0</v>
      </c>
    </row>
    <row r="151" spans="4:20" ht="12.75">
      <c r="D151" s="31">
        <v>48</v>
      </c>
      <c r="E151" s="8"/>
      <c r="F151" s="6" t="s">
        <v>102</v>
      </c>
      <c r="G151" s="34">
        <f>'[1]Engr'!B$41</f>
        <v>38943</v>
      </c>
      <c r="H151" s="34">
        <f>'[1]Engr'!D$43</f>
        <v>39083</v>
      </c>
      <c r="I151" s="14" t="s">
        <v>103</v>
      </c>
      <c r="J151" s="14"/>
      <c r="K151" s="14"/>
      <c r="L151" s="14"/>
      <c r="M151" s="14"/>
      <c r="N151" s="40">
        <f>(H151-G151)/7</f>
        <v>20</v>
      </c>
      <c r="O151" s="40">
        <f t="shared" si="16"/>
        <v>0</v>
      </c>
      <c r="P151" s="40">
        <f t="shared" si="16"/>
        <v>0</v>
      </c>
      <c r="Q151" s="40">
        <f t="shared" si="16"/>
        <v>0</v>
      </c>
      <c r="R151" s="40">
        <f t="shared" si="16"/>
        <v>6.857142857142857</v>
      </c>
      <c r="S151" s="40">
        <f t="shared" si="16"/>
        <v>13.142857142857142</v>
      </c>
      <c r="T151" s="40">
        <f t="shared" si="16"/>
        <v>0</v>
      </c>
    </row>
    <row r="152" spans="4:19" ht="12.75">
      <c r="D152" s="31"/>
      <c r="E152" s="52"/>
      <c r="F152" s="6"/>
      <c r="G152" s="34"/>
      <c r="H152" s="34"/>
      <c r="I152" s="14"/>
      <c r="J152" s="14"/>
      <c r="K152" s="14"/>
      <c r="L152" s="14"/>
      <c r="M152" s="14"/>
      <c r="N152" s="31"/>
      <c r="O152" s="40"/>
      <c r="P152" s="40"/>
      <c r="Q152" s="40"/>
      <c r="R152" s="40"/>
      <c r="S152" s="40"/>
    </row>
    <row r="153" spans="4:19" ht="12.75">
      <c r="D153" s="31"/>
      <c r="E153" s="52"/>
      <c r="F153" s="6"/>
      <c r="G153" s="34"/>
      <c r="H153" s="34"/>
      <c r="I153" s="41"/>
      <c r="J153" s="41"/>
      <c r="K153" s="41"/>
      <c r="L153" s="41"/>
      <c r="M153" s="41"/>
      <c r="N153" s="31"/>
      <c r="O153" s="40"/>
      <c r="P153" s="40"/>
      <c r="Q153" s="40"/>
      <c r="R153" s="40"/>
      <c r="S153" s="40"/>
    </row>
    <row r="154" spans="1:19" ht="18.75" thickBot="1">
      <c r="A154" s="221" t="s">
        <v>30</v>
      </c>
      <c r="B154" s="221"/>
      <c r="C154" s="221"/>
      <c r="D154" s="221"/>
      <c r="E154" s="81"/>
      <c r="F154" s="82"/>
      <c r="G154" s="83"/>
      <c r="H154" s="83"/>
      <c r="I154" s="84"/>
      <c r="J154" s="84"/>
      <c r="K154" s="84"/>
      <c r="L154" s="41"/>
      <c r="M154" s="41"/>
      <c r="N154" s="31"/>
      <c r="O154" s="40"/>
      <c r="P154" s="40"/>
      <c r="Q154" s="40"/>
      <c r="R154" s="40"/>
      <c r="S154" s="40"/>
    </row>
    <row r="155" spans="1:19" ht="18">
      <c r="A155" s="80"/>
      <c r="B155" s="80"/>
      <c r="C155" s="80"/>
      <c r="D155" s="80"/>
      <c r="E155" s="85"/>
      <c r="F155" s="86"/>
      <c r="G155" s="87"/>
      <c r="H155" s="87"/>
      <c r="I155" s="88"/>
      <c r="J155" s="88"/>
      <c r="K155" s="88"/>
      <c r="L155" s="41"/>
      <c r="M155" s="41"/>
      <c r="N155" s="31"/>
      <c r="O155" s="40"/>
      <c r="P155" s="40"/>
      <c r="Q155" s="40"/>
      <c r="R155" s="40"/>
      <c r="S155" s="40"/>
    </row>
    <row r="156" spans="5:12" ht="12.75">
      <c r="E156" s="224" t="s">
        <v>122</v>
      </c>
      <c r="F156" s="224"/>
      <c r="G156" s="224"/>
      <c r="H156" s="224"/>
      <c r="I156" s="224"/>
      <c r="J156" s="224"/>
      <c r="K156" s="224"/>
      <c r="L156" s="6"/>
    </row>
    <row r="157" spans="1:12" ht="15">
      <c r="A157" s="57"/>
      <c r="B157" s="57"/>
      <c r="C157" s="57"/>
      <c r="D157" s="57"/>
      <c r="E157" s="70"/>
      <c r="F157" s="70"/>
      <c r="G157" s="70"/>
      <c r="H157" s="70"/>
      <c r="I157" s="70"/>
      <c r="J157" s="70"/>
      <c r="K157" s="70"/>
      <c r="L157" s="6"/>
    </row>
    <row r="158" spans="1:19" ht="12.75">
      <c r="A158" s="1" t="s">
        <v>33</v>
      </c>
      <c r="E158" s="1" t="s">
        <v>35</v>
      </c>
      <c r="F158" s="1" t="s">
        <v>36</v>
      </c>
      <c r="G158" s="1" t="s">
        <v>37</v>
      </c>
      <c r="H158" s="1" t="s">
        <v>38</v>
      </c>
      <c r="I158" s="1" t="s">
        <v>39</v>
      </c>
      <c r="J158" s="1" t="s">
        <v>101</v>
      </c>
      <c r="K158" s="25" t="s">
        <v>125</v>
      </c>
      <c r="S158" s="31"/>
    </row>
    <row r="159" spans="1:19" ht="12.75">
      <c r="A159" s="53"/>
      <c r="B159" s="8"/>
      <c r="C159" s="8"/>
      <c r="D159" s="8"/>
      <c r="E159" s="8"/>
      <c r="F159" s="8"/>
      <c r="G159" s="54"/>
      <c r="H159" s="54"/>
      <c r="I159" s="8"/>
      <c r="J159" s="8"/>
      <c r="K159" s="8"/>
      <c r="L159" s="66"/>
      <c r="S159" s="31"/>
    </row>
    <row r="160" spans="2:19" ht="12.75">
      <c r="B160" t="s">
        <v>46</v>
      </c>
      <c r="D160" s="6" t="s">
        <v>9</v>
      </c>
      <c r="E160" s="40">
        <f aca="true" t="shared" si="17" ref="E160:J160">O126*$D126/$N126+O133*$D133/$N133+O140*$D140/$N140+O147*$D147/$N147</f>
        <v>0</v>
      </c>
      <c r="F160" s="40">
        <f t="shared" si="17"/>
        <v>0</v>
      </c>
      <c r="G160" s="40">
        <f t="shared" si="17"/>
        <v>0</v>
      </c>
      <c r="H160" s="40">
        <f t="shared" si="17"/>
        <v>96</v>
      </c>
      <c r="I160" s="40">
        <f t="shared" si="17"/>
        <v>0</v>
      </c>
      <c r="J160" s="40">
        <f t="shared" si="17"/>
        <v>0</v>
      </c>
      <c r="K160" s="71">
        <f>SUM(E160:J160)</f>
        <v>96</v>
      </c>
      <c r="N160" s="43">
        <f>K160*O160</f>
        <v>14688</v>
      </c>
      <c r="O160" s="44">
        <v>153</v>
      </c>
      <c r="P160" s="19" t="s">
        <v>107</v>
      </c>
      <c r="S160" s="31"/>
    </row>
    <row r="161" spans="4:19" ht="12.75">
      <c r="D161" s="6"/>
      <c r="E161" s="40"/>
      <c r="F161" s="40"/>
      <c r="G161" s="40"/>
      <c r="H161" s="40"/>
      <c r="I161" s="40"/>
      <c r="J161" s="40"/>
      <c r="K161" s="71"/>
      <c r="N161" s="43"/>
      <c r="O161" s="44"/>
      <c r="P161" s="19"/>
      <c r="S161" s="31"/>
    </row>
    <row r="162" spans="2:16" ht="12.75">
      <c r="B162" t="s">
        <v>45</v>
      </c>
      <c r="D162" s="6" t="s">
        <v>11</v>
      </c>
      <c r="E162" s="40">
        <f aca="true" t="shared" si="18" ref="E162:J162">O127*$D127/$N127+O134*$D134/$N134+O141*$D141/$N141+O148*$D148/$N148</f>
        <v>0</v>
      </c>
      <c r="F162" s="40">
        <f t="shared" si="18"/>
        <v>0</v>
      </c>
      <c r="G162" s="40">
        <f t="shared" si="18"/>
        <v>0</v>
      </c>
      <c r="H162" s="40">
        <f t="shared" si="18"/>
        <v>0</v>
      </c>
      <c r="I162" s="40">
        <f t="shared" si="18"/>
        <v>0</v>
      </c>
      <c r="J162" s="40">
        <f t="shared" si="18"/>
        <v>0</v>
      </c>
      <c r="K162" s="71">
        <f aca="true" t="shared" si="19" ref="K162:K172">SUM(E162:J162)</f>
        <v>0</v>
      </c>
      <c r="N162" s="43">
        <f>K162*O162</f>
        <v>0</v>
      </c>
      <c r="O162" s="44">
        <v>100</v>
      </c>
      <c r="P162" s="19" t="s">
        <v>107</v>
      </c>
    </row>
    <row r="163" spans="4:16" ht="12.75">
      <c r="D163" s="6"/>
      <c r="E163" s="40"/>
      <c r="F163" s="40"/>
      <c r="G163" s="40"/>
      <c r="H163" s="40"/>
      <c r="I163" s="40"/>
      <c r="J163" s="40"/>
      <c r="K163" s="71"/>
      <c r="N163" s="43"/>
      <c r="O163" s="44"/>
      <c r="P163" s="19"/>
    </row>
    <row r="164" spans="2:16" ht="12.75">
      <c r="B164" t="s">
        <v>48</v>
      </c>
      <c r="D164" s="6" t="s">
        <v>12</v>
      </c>
      <c r="E164" s="40">
        <f aca="true" t="shared" si="20" ref="E164:J164">O128*$D128/$N128+O135*$D135/$N135+O142*$D142/$N142+O149*$D149/$N149</f>
        <v>0</v>
      </c>
      <c r="F164" s="40">
        <f t="shared" si="20"/>
        <v>0</v>
      </c>
      <c r="G164" s="40">
        <f t="shared" si="20"/>
        <v>0</v>
      </c>
      <c r="H164" s="40">
        <f t="shared" si="20"/>
        <v>18.914285714285715</v>
      </c>
      <c r="I164" s="40">
        <f t="shared" si="20"/>
        <v>17.085714285714285</v>
      </c>
      <c r="J164" s="40">
        <f t="shared" si="20"/>
        <v>0</v>
      </c>
      <c r="K164" s="71">
        <f t="shared" si="19"/>
        <v>36</v>
      </c>
      <c r="N164" s="43">
        <f>K164*O164</f>
        <v>4680</v>
      </c>
      <c r="O164" s="44">
        <v>130</v>
      </c>
      <c r="P164" s="19" t="s">
        <v>107</v>
      </c>
    </row>
    <row r="165" spans="4:16" ht="12.75">
      <c r="D165" s="6"/>
      <c r="E165" s="40"/>
      <c r="F165" s="40"/>
      <c r="G165" s="40"/>
      <c r="H165" s="40"/>
      <c r="I165" s="40"/>
      <c r="J165" s="40"/>
      <c r="K165" s="71"/>
      <c r="N165" s="43"/>
      <c r="O165" s="44"/>
      <c r="P165" s="19"/>
    </row>
    <row r="166" spans="2:16" ht="12.75">
      <c r="B166" t="s">
        <v>47</v>
      </c>
      <c r="D166" s="6" t="s">
        <v>10</v>
      </c>
      <c r="E166" s="40">
        <f aca="true" t="shared" si="21" ref="E166:J166">O143*$D143/$N143+O150*$D150/$N150</f>
        <v>0</v>
      </c>
      <c r="F166" s="40">
        <f t="shared" si="21"/>
        <v>0</v>
      </c>
      <c r="G166" s="40">
        <f t="shared" si="21"/>
        <v>0</v>
      </c>
      <c r="H166" s="40">
        <f t="shared" si="21"/>
        <v>6.857142857142857</v>
      </c>
      <c r="I166" s="40">
        <f t="shared" si="21"/>
        <v>13.142857142857142</v>
      </c>
      <c r="J166" s="40">
        <f t="shared" si="21"/>
        <v>0</v>
      </c>
      <c r="K166" s="71">
        <f t="shared" si="19"/>
        <v>20</v>
      </c>
      <c r="N166" s="43">
        <f>K166*O166</f>
        <v>2000</v>
      </c>
      <c r="O166" s="44">
        <v>100</v>
      </c>
      <c r="P166" s="19" t="s">
        <v>107</v>
      </c>
    </row>
    <row r="167" spans="4:16" ht="12.75">
      <c r="D167" s="6"/>
      <c r="E167" s="40"/>
      <c r="F167" s="40"/>
      <c r="G167" s="40"/>
      <c r="H167" s="40"/>
      <c r="I167" s="40"/>
      <c r="J167" s="40"/>
      <c r="K167" s="71"/>
      <c r="N167" s="43"/>
      <c r="O167" s="44"/>
      <c r="P167" s="19"/>
    </row>
    <row r="168" spans="2:16" ht="12.75">
      <c r="B168" t="s">
        <v>103</v>
      </c>
      <c r="D168" s="6" t="s">
        <v>102</v>
      </c>
      <c r="E168" s="40">
        <f aca="true" t="shared" si="22" ref="E168:J168">O144*$D144/$N144+O151*$D151/$N151</f>
        <v>0</v>
      </c>
      <c r="F168" s="40">
        <f t="shared" si="22"/>
        <v>0</v>
      </c>
      <c r="G168" s="40">
        <f t="shared" si="22"/>
        <v>0</v>
      </c>
      <c r="H168" s="40">
        <f t="shared" si="22"/>
        <v>16.457142857142856</v>
      </c>
      <c r="I168" s="40">
        <f t="shared" si="22"/>
        <v>31.542857142857144</v>
      </c>
      <c r="J168" s="40">
        <f t="shared" si="22"/>
        <v>0</v>
      </c>
      <c r="K168" s="71">
        <f t="shared" si="19"/>
        <v>48</v>
      </c>
      <c r="N168" s="43">
        <f>K168*O168</f>
        <v>3504</v>
      </c>
      <c r="O168" s="44">
        <v>73</v>
      </c>
      <c r="P168" s="19" t="s">
        <v>107</v>
      </c>
    </row>
    <row r="169" spans="4:16" ht="12.75">
      <c r="D169" s="6"/>
      <c r="E169" s="40"/>
      <c r="F169" s="40"/>
      <c r="G169" s="40"/>
      <c r="H169" s="40"/>
      <c r="I169" s="40"/>
      <c r="J169" s="40"/>
      <c r="K169" s="71"/>
      <c r="N169" s="43"/>
      <c r="O169" s="44"/>
      <c r="P169" s="19"/>
    </row>
    <row r="170" spans="2:16" ht="12.75">
      <c r="B170" t="s">
        <v>96</v>
      </c>
      <c r="D170" s="6" t="s">
        <v>150</v>
      </c>
      <c r="E170" s="40">
        <f aca="true" t="shared" si="23" ref="E170:J170">O129*$D129/$N129+O136*$D136/$N136</f>
        <v>0</v>
      </c>
      <c r="F170" s="40">
        <f t="shared" si="23"/>
        <v>0</v>
      </c>
      <c r="G170" s="40">
        <f t="shared" si="23"/>
        <v>0</v>
      </c>
      <c r="H170" s="40">
        <f t="shared" si="23"/>
        <v>0</v>
      </c>
      <c r="I170" s="40">
        <f t="shared" si="23"/>
        <v>0</v>
      </c>
      <c r="J170" s="40">
        <f t="shared" si="23"/>
        <v>0</v>
      </c>
      <c r="K170" s="71">
        <f t="shared" si="19"/>
        <v>0</v>
      </c>
      <c r="N170" s="43">
        <f>K170*O170</f>
        <v>0</v>
      </c>
      <c r="O170" s="44">
        <v>160</v>
      </c>
      <c r="P170" s="19" t="s">
        <v>107</v>
      </c>
    </row>
    <row r="171" spans="4:16" ht="12.75">
      <c r="D171" s="6"/>
      <c r="E171" s="40"/>
      <c r="F171" s="40"/>
      <c r="G171" s="40"/>
      <c r="H171" s="40"/>
      <c r="I171" s="40"/>
      <c r="J171" s="40"/>
      <c r="K171" s="71"/>
      <c r="N171" s="43"/>
      <c r="O171" s="44"/>
      <c r="P171" s="19"/>
    </row>
    <row r="172" spans="2:16" ht="12.75">
      <c r="B172" t="s">
        <v>95</v>
      </c>
      <c r="D172" s="6" t="s">
        <v>151</v>
      </c>
      <c r="E172" s="40">
        <f aca="true" t="shared" si="24" ref="E172:J172">O130*$D130/$N130+O137*$D137/$N137</f>
        <v>0</v>
      </c>
      <c r="F172" s="40">
        <f t="shared" si="24"/>
        <v>0</v>
      </c>
      <c r="G172" s="40">
        <f t="shared" si="24"/>
        <v>0</v>
      </c>
      <c r="H172" s="40">
        <f t="shared" si="24"/>
        <v>0</v>
      </c>
      <c r="I172" s="40">
        <f t="shared" si="24"/>
        <v>0</v>
      </c>
      <c r="J172" s="40">
        <f t="shared" si="24"/>
        <v>0</v>
      </c>
      <c r="K172" s="71">
        <f t="shared" si="19"/>
        <v>0</v>
      </c>
      <c r="N172" s="43">
        <f>K172*O172</f>
        <v>0</v>
      </c>
      <c r="O172" s="44">
        <v>141</v>
      </c>
      <c r="P172" s="19" t="s">
        <v>107</v>
      </c>
    </row>
    <row r="173" spans="5:12" ht="12.75">
      <c r="E173" s="52"/>
      <c r="F173" s="6"/>
      <c r="G173" s="40"/>
      <c r="H173" s="40"/>
      <c r="I173" s="40"/>
      <c r="J173" s="40"/>
      <c r="K173" s="40"/>
      <c r="L173" s="40"/>
    </row>
    <row r="174" spans="1:16" ht="12.75">
      <c r="A174" s="8"/>
      <c r="B174" s="8"/>
      <c r="C174" s="8"/>
      <c r="D174" s="8"/>
      <c r="E174" s="8"/>
      <c r="F174" s="55"/>
      <c r="G174" s="56"/>
      <c r="H174" s="56"/>
      <c r="I174" s="56"/>
      <c r="J174" s="56"/>
      <c r="K174" s="56"/>
      <c r="L174" s="67"/>
      <c r="M174" s="52"/>
      <c r="N174" s="58">
        <f>K160+K162+K166+K168+K172</f>
        <v>164</v>
      </c>
      <c r="O174" s="43">
        <f>N160+N162+N166+N168+N172</f>
        <v>20192</v>
      </c>
      <c r="P174" s="19" t="s">
        <v>139</v>
      </c>
    </row>
    <row r="175" spans="5:16" ht="12.75">
      <c r="E175" s="52"/>
      <c r="N175" s="58">
        <f>K164+K170</f>
        <v>36</v>
      </c>
      <c r="O175" s="43">
        <f>N164+N170</f>
        <v>4680</v>
      </c>
      <c r="P175" s="19" t="s">
        <v>140</v>
      </c>
    </row>
    <row r="176" spans="1:11" ht="18.75" thickBot="1">
      <c r="A176" s="221" t="s">
        <v>14</v>
      </c>
      <c r="B176" s="221"/>
      <c r="C176" s="221"/>
      <c r="D176" s="221"/>
      <c r="E176" s="73"/>
      <c r="F176" s="73"/>
      <c r="G176" s="78"/>
      <c r="H176" s="78"/>
      <c r="I176" s="73"/>
      <c r="J176" s="73"/>
      <c r="K176" s="73"/>
    </row>
    <row r="177" spans="1:4" ht="15">
      <c r="A177" s="57"/>
      <c r="B177" s="57"/>
      <c r="C177" s="57"/>
      <c r="D177" s="57"/>
    </row>
    <row r="178" spans="1:13" ht="12.75">
      <c r="A178" s="3"/>
      <c r="B178" s="7" t="s">
        <v>0</v>
      </c>
      <c r="C178" s="7"/>
      <c r="D178" s="3"/>
      <c r="E178" s="3" t="s">
        <v>267</v>
      </c>
      <c r="G178" s="68" t="s">
        <v>126</v>
      </c>
      <c r="H178" s="68"/>
      <c r="I178" s="68"/>
      <c r="J178" s="68"/>
      <c r="K178" s="68"/>
      <c r="L178" s="68"/>
      <c r="M178" s="68"/>
    </row>
    <row r="179" spans="1:13" ht="12.75">
      <c r="A179" s="4"/>
      <c r="B179" s="4"/>
      <c r="C179" s="4"/>
      <c r="D179" s="4"/>
      <c r="E179" s="4"/>
      <c r="F179" s="8"/>
      <c r="G179" s="54"/>
      <c r="H179" s="54"/>
      <c r="I179" s="8"/>
      <c r="J179" s="8"/>
      <c r="K179" s="8"/>
      <c r="L179" s="52"/>
      <c r="M179" s="52"/>
    </row>
    <row r="180" spans="1:8" ht="12.75">
      <c r="A180" s="12"/>
      <c r="B180" s="13" t="s">
        <v>106</v>
      </c>
      <c r="C180" s="11"/>
      <c r="D180" s="8"/>
      <c r="G180"/>
      <c r="H180"/>
    </row>
    <row r="181" spans="1:8" ht="12.75">
      <c r="A181" s="12"/>
      <c r="B181" s="13"/>
      <c r="C181" s="14" t="s">
        <v>16</v>
      </c>
      <c r="D181" s="8"/>
      <c r="E181" s="45">
        <f>'[1]R&amp;D'!B128</f>
        <v>0</v>
      </c>
      <c r="G181"/>
      <c r="H181"/>
    </row>
    <row r="182" spans="1:8" ht="12.75">
      <c r="A182" s="12"/>
      <c r="B182" s="13"/>
      <c r="C182" s="14" t="s">
        <v>15</v>
      </c>
      <c r="D182" s="8"/>
      <c r="E182" s="45">
        <f>'[1]R&amp;D'!B130</f>
        <v>0</v>
      </c>
      <c r="G182"/>
      <c r="H182"/>
    </row>
    <row r="183" spans="1:8" ht="12.75">
      <c r="A183" s="12"/>
      <c r="B183" s="10"/>
      <c r="C183" t="s">
        <v>272</v>
      </c>
      <c r="D183" s="8"/>
      <c r="E183" s="51">
        <f>(E181+E182)*0.1</f>
        <v>0</v>
      </c>
      <c r="G183"/>
      <c r="H183"/>
    </row>
    <row r="184" spans="1:8" ht="12.75">
      <c r="A184" s="12"/>
      <c r="B184" s="10"/>
      <c r="C184" s="27" t="s">
        <v>121</v>
      </c>
      <c r="D184" s="8"/>
      <c r="E184" s="43">
        <f>SUM(E181:E183)</f>
        <v>0</v>
      </c>
      <c r="G184" t="s">
        <v>115</v>
      </c>
      <c r="H184"/>
    </row>
    <row r="185" spans="1:8" ht="12.75">
      <c r="A185" s="12"/>
      <c r="B185" s="10"/>
      <c r="C185" s="27"/>
      <c r="D185" s="8"/>
      <c r="E185" s="43"/>
      <c r="G185"/>
      <c r="H185"/>
    </row>
    <row r="186" spans="2:8" ht="12.75">
      <c r="B186" s="1" t="s">
        <v>15</v>
      </c>
      <c r="D186" s="8"/>
      <c r="G186"/>
      <c r="H186"/>
    </row>
    <row r="187" spans="2:8" ht="12.75">
      <c r="B187" s="1"/>
      <c r="C187" t="s">
        <v>290</v>
      </c>
      <c r="D187" s="8"/>
      <c r="E187" s="45">
        <v>1200</v>
      </c>
      <c r="G187"/>
      <c r="H187"/>
    </row>
    <row r="188" spans="2:8" ht="12.75">
      <c r="B188" s="1"/>
      <c r="C188" t="s">
        <v>291</v>
      </c>
      <c r="D188" s="8"/>
      <c r="E188" s="45">
        <v>1200</v>
      </c>
      <c r="G188"/>
      <c r="H188"/>
    </row>
    <row r="189" spans="2:8" ht="12.75">
      <c r="B189" s="1"/>
      <c r="C189">
        <f>'[1]M&amp;S'!A135</f>
        <v>0</v>
      </c>
      <c r="D189" s="8"/>
      <c r="E189" s="45">
        <v>0</v>
      </c>
      <c r="G189"/>
      <c r="H189"/>
    </row>
    <row r="190" spans="2:8" ht="12.75">
      <c r="B190" s="1"/>
      <c r="C190" t="s">
        <v>273</v>
      </c>
      <c r="D190" s="8"/>
      <c r="E190" s="45">
        <v>0</v>
      </c>
      <c r="G190"/>
      <c r="H190"/>
    </row>
    <row r="191" spans="2:8" ht="12.75">
      <c r="B191" s="1"/>
      <c r="C191" t="s">
        <v>292</v>
      </c>
      <c r="D191" s="8"/>
      <c r="E191" s="45">
        <f>SUM(E187:E189)</f>
        <v>2400</v>
      </c>
      <c r="G191"/>
      <c r="H191"/>
    </row>
    <row r="192" spans="2:8" ht="12.75">
      <c r="B192" s="1"/>
      <c r="C192" t="s">
        <v>272</v>
      </c>
      <c r="D192" s="8"/>
      <c r="E192" s="51">
        <f>E187*0.1</f>
        <v>120</v>
      </c>
      <c r="G192"/>
      <c r="H192"/>
    </row>
    <row r="193" spans="2:8" ht="12.75">
      <c r="B193" s="1"/>
      <c r="C193" s="27" t="s">
        <v>120</v>
      </c>
      <c r="D193" s="8"/>
      <c r="E193" s="43">
        <f>E192+E191</f>
        <v>2520</v>
      </c>
      <c r="G193" t="s">
        <v>115</v>
      </c>
      <c r="H193"/>
    </row>
    <row r="194" spans="3:8" ht="12.75">
      <c r="C194" s="1"/>
      <c r="D194" s="8"/>
      <c r="G194"/>
      <c r="H194"/>
    </row>
    <row r="195" spans="2:8" ht="12.75">
      <c r="B195" s="1" t="s">
        <v>16</v>
      </c>
      <c r="D195" s="8"/>
      <c r="E195" s="43">
        <v>0</v>
      </c>
      <c r="G195" t="s">
        <v>127</v>
      </c>
      <c r="H195"/>
    </row>
    <row r="196" spans="4:8" ht="12.75">
      <c r="D196" s="8"/>
      <c r="G196"/>
      <c r="H196"/>
    </row>
    <row r="197" spans="2:8" ht="12.75">
      <c r="B197" s="1" t="s">
        <v>17</v>
      </c>
      <c r="D197" s="8"/>
      <c r="E197" s="43">
        <v>0</v>
      </c>
      <c r="G197" t="s">
        <v>128</v>
      </c>
      <c r="H197"/>
    </row>
    <row r="198" spans="4:8" ht="12.75">
      <c r="D198" s="8"/>
      <c r="G198"/>
      <c r="H198"/>
    </row>
    <row r="199" spans="4:13" ht="12.75">
      <c r="D199" s="52"/>
      <c r="G199" s="59"/>
      <c r="H199" s="59"/>
      <c r="I199" s="59"/>
      <c r="J199" s="59"/>
      <c r="K199" s="59"/>
      <c r="L199" s="59"/>
      <c r="M199" s="59"/>
    </row>
    <row r="200" spans="1:13" ht="18.75" thickBot="1">
      <c r="A200" s="221" t="s">
        <v>26</v>
      </c>
      <c r="B200" s="221"/>
      <c r="C200" s="221"/>
      <c r="D200" s="221"/>
      <c r="E200" s="73"/>
      <c r="F200" s="73"/>
      <c r="G200" s="79"/>
      <c r="H200" s="79"/>
      <c r="I200" s="79"/>
      <c r="J200" s="79"/>
      <c r="K200" s="79"/>
      <c r="L200" s="59"/>
      <c r="M200" s="59"/>
    </row>
    <row r="201" spans="1:13" ht="15">
      <c r="A201" s="57"/>
      <c r="B201" s="57"/>
      <c r="C201" s="57"/>
      <c r="D201" s="57"/>
      <c r="G201" s="59"/>
      <c r="H201" s="59"/>
      <c r="I201" s="59"/>
      <c r="J201" s="59"/>
      <c r="K201" s="59"/>
      <c r="L201" s="59"/>
      <c r="M201" s="59"/>
    </row>
    <row r="202" spans="1:13" ht="12.75">
      <c r="A202" s="3"/>
      <c r="B202" s="7" t="s">
        <v>0</v>
      </c>
      <c r="C202" s="7"/>
      <c r="D202" s="3"/>
      <c r="E202" s="3" t="s">
        <v>267</v>
      </c>
      <c r="G202" s="59" t="s">
        <v>126</v>
      </c>
      <c r="H202" s="59"/>
      <c r="I202" s="59"/>
      <c r="J202" s="59"/>
      <c r="K202" s="59"/>
      <c r="L202" s="59"/>
      <c r="M202" s="59"/>
    </row>
    <row r="203" spans="1:13" ht="12.75">
      <c r="A203" s="4"/>
      <c r="B203" s="4"/>
      <c r="C203" s="4"/>
      <c r="D203" s="4"/>
      <c r="E203" s="4"/>
      <c r="F203" s="8"/>
      <c r="G203" s="69"/>
      <c r="H203" s="69"/>
      <c r="I203" s="69"/>
      <c r="J203" s="69"/>
      <c r="K203" s="69"/>
      <c r="L203" s="59"/>
      <c r="M203" s="59"/>
    </row>
    <row r="204" spans="4:13" ht="12.75">
      <c r="D204" s="8"/>
      <c r="G204" s="59"/>
      <c r="H204" s="59"/>
      <c r="I204" s="59"/>
      <c r="J204" s="59"/>
      <c r="K204" s="59"/>
      <c r="L204" s="59"/>
      <c r="M204" s="59"/>
    </row>
    <row r="205" spans="2:13" ht="12.75">
      <c r="B205" s="1" t="s">
        <v>27</v>
      </c>
      <c r="D205" s="8"/>
      <c r="E205" s="43">
        <v>0</v>
      </c>
      <c r="G205" s="59" t="s">
        <v>274</v>
      </c>
      <c r="H205" s="59"/>
      <c r="I205" s="59"/>
      <c r="J205" s="59"/>
      <c r="K205" s="59"/>
      <c r="L205" s="59"/>
      <c r="M205" s="59"/>
    </row>
    <row r="206" spans="4:13" ht="12.75">
      <c r="D206" s="8"/>
      <c r="G206" s="59"/>
      <c r="H206" s="59"/>
      <c r="I206" s="59"/>
      <c r="J206" s="59"/>
      <c r="K206" s="59"/>
      <c r="L206" s="59"/>
      <c r="M206" s="59"/>
    </row>
    <row r="207" spans="4:13" ht="12.75">
      <c r="D207" s="8"/>
      <c r="G207" s="59"/>
      <c r="H207" s="59"/>
      <c r="I207" s="59"/>
      <c r="J207" s="59"/>
      <c r="K207" s="59"/>
      <c r="L207" s="59"/>
      <c r="M207" s="59"/>
    </row>
    <row r="208" spans="4:13" ht="12.75">
      <c r="D208" s="52"/>
      <c r="G208" s="59"/>
      <c r="H208" s="59"/>
      <c r="I208" s="59"/>
      <c r="J208" s="59"/>
      <c r="K208" s="59"/>
      <c r="L208" s="59"/>
      <c r="M208" s="59"/>
    </row>
    <row r="209" spans="1:11" ht="18.75" thickBot="1">
      <c r="A209" s="221" t="s">
        <v>129</v>
      </c>
      <c r="B209" s="221"/>
      <c r="C209" s="221"/>
      <c r="D209" s="221"/>
      <c r="E209" s="73"/>
      <c r="F209" s="73"/>
      <c r="G209" s="78"/>
      <c r="H209" s="78"/>
      <c r="I209" s="73"/>
      <c r="J209" s="73"/>
      <c r="K209" s="73"/>
    </row>
    <row r="210" spans="1:4" ht="15">
      <c r="A210" s="57"/>
      <c r="B210" s="57"/>
      <c r="C210" s="57"/>
      <c r="D210" s="57"/>
    </row>
    <row r="211" spans="1:13" ht="12.75">
      <c r="A211" s="3"/>
      <c r="B211" s="7" t="s">
        <v>0</v>
      </c>
      <c r="C211" s="7"/>
      <c r="D211" s="3" t="s">
        <v>1</v>
      </c>
      <c r="E211" s="3" t="s">
        <v>267</v>
      </c>
      <c r="G211" s="59" t="s">
        <v>126</v>
      </c>
      <c r="H211" s="59"/>
      <c r="I211" s="59"/>
      <c r="J211" s="59"/>
      <c r="K211" s="59"/>
      <c r="L211" s="59"/>
      <c r="M211" s="59"/>
    </row>
    <row r="212" spans="1:13" ht="12.75">
      <c r="A212" s="4"/>
      <c r="B212" s="4"/>
      <c r="C212" s="4"/>
      <c r="D212" s="4"/>
      <c r="E212" s="4"/>
      <c r="F212" s="8"/>
      <c r="G212" s="69"/>
      <c r="H212" s="69"/>
      <c r="I212" s="69"/>
      <c r="J212" s="69"/>
      <c r="K212" s="69"/>
      <c r="L212" s="59"/>
      <c r="M212" s="59"/>
    </row>
    <row r="213" spans="1:13" ht="12.75">
      <c r="A213" s="5"/>
      <c r="B213" s="5"/>
      <c r="C213" s="5"/>
      <c r="D213" s="5"/>
      <c r="E213" s="5"/>
      <c r="F213" s="52"/>
      <c r="G213" s="60"/>
      <c r="H213" s="60"/>
      <c r="I213" s="52"/>
      <c r="J213" s="52"/>
      <c r="K213" s="52"/>
      <c r="L213" s="52"/>
      <c r="M213" s="52"/>
    </row>
    <row r="214" spans="2:11" ht="12.75" customHeight="1">
      <c r="B214" s="1" t="s">
        <v>30</v>
      </c>
      <c r="I214" s="22"/>
      <c r="J214" s="22"/>
      <c r="K214" s="22"/>
    </row>
    <row r="215" spans="2:10" ht="12.75">
      <c r="B215" t="s">
        <v>141</v>
      </c>
      <c r="D215" s="62">
        <f>N174</f>
        <v>164</v>
      </c>
      <c r="E215" s="43">
        <f>O174</f>
        <v>20192</v>
      </c>
      <c r="G215" s="223" t="s">
        <v>145</v>
      </c>
      <c r="H215" s="223"/>
      <c r="I215" s="27" t="s">
        <v>10</v>
      </c>
      <c r="J215" s="64" t="str">
        <f>CONCATENATE(O166," $/hr")</f>
        <v>100 $/hr</v>
      </c>
    </row>
    <row r="216" spans="2:10" ht="12.75">
      <c r="B216" t="s">
        <v>142</v>
      </c>
      <c r="D216" s="62">
        <f>N175</f>
        <v>36</v>
      </c>
      <c r="E216" s="43">
        <v>4628</v>
      </c>
      <c r="G216" s="27" t="s">
        <v>9</v>
      </c>
      <c r="H216" s="64" t="str">
        <f>CONCATENATE(O160," $/hr")</f>
        <v>153 $/hr</v>
      </c>
      <c r="I216" s="27" t="s">
        <v>102</v>
      </c>
      <c r="J216" s="64" t="str">
        <f>CONCATENATE(O168," $/hr")</f>
        <v>73 $/hr</v>
      </c>
    </row>
    <row r="217" spans="3:10" ht="12.75">
      <c r="C217" t="s">
        <v>131</v>
      </c>
      <c r="D217" s="62">
        <f>SUM(D215:D216)</f>
        <v>200</v>
      </c>
      <c r="E217" s="43">
        <f>SUM(E215:E216)</f>
        <v>24820</v>
      </c>
      <c r="G217" s="27" t="s">
        <v>11</v>
      </c>
      <c r="H217" s="64" t="str">
        <f>CONCATENATE(O162," $/hr")</f>
        <v>100 $/hr</v>
      </c>
      <c r="I217" s="42" t="s">
        <v>144</v>
      </c>
      <c r="J217" s="64" t="str">
        <f>CONCATENATE(O172," $/hr")</f>
        <v>141 $/hr</v>
      </c>
    </row>
    <row r="218" spans="4:10" ht="12.75">
      <c r="D218" s="31"/>
      <c r="E218" s="43"/>
      <c r="G218" s="27" t="s">
        <v>12</v>
      </c>
      <c r="H218" s="64" t="str">
        <f>CONCATENATE(O164," $/hr")</f>
        <v>130 $/hr</v>
      </c>
      <c r="I218" s="42" t="s">
        <v>143</v>
      </c>
      <c r="J218" s="64" t="str">
        <f>CONCATENATE(O170," $/hr")</f>
        <v>160 $/hr</v>
      </c>
    </row>
    <row r="219" ht="12.75">
      <c r="B219" s="1" t="s">
        <v>130</v>
      </c>
    </row>
    <row r="220" spans="2:5" ht="12.75">
      <c r="B220" s="61" t="s">
        <v>106</v>
      </c>
      <c r="C220" s="14"/>
      <c r="D220" s="8"/>
      <c r="E220" s="43">
        <f>E184</f>
        <v>0</v>
      </c>
    </row>
    <row r="221" spans="2:5" ht="12.75">
      <c r="B221" s="14" t="s">
        <v>15</v>
      </c>
      <c r="C221" s="14"/>
      <c r="D221" s="8"/>
      <c r="E221" s="43">
        <f>E193</f>
        <v>2520</v>
      </c>
    </row>
    <row r="222" spans="2:5" ht="12.75">
      <c r="B222" s="14" t="s">
        <v>16</v>
      </c>
      <c r="C222" s="14"/>
      <c r="D222" s="8"/>
      <c r="E222" s="43">
        <f>E195</f>
        <v>0</v>
      </c>
    </row>
    <row r="223" spans="2:5" ht="12.75">
      <c r="B223" s="14" t="s">
        <v>17</v>
      </c>
      <c r="C223" s="14"/>
      <c r="D223" s="8"/>
      <c r="E223" s="43">
        <f>E197</f>
        <v>0</v>
      </c>
    </row>
    <row r="224" spans="2:5" ht="12.75">
      <c r="B224" s="14" t="s">
        <v>27</v>
      </c>
      <c r="C224" s="14"/>
      <c r="D224" s="8"/>
      <c r="E224" s="43">
        <f>E205</f>
        <v>0</v>
      </c>
    </row>
    <row r="225" spans="3:5" ht="12.75">
      <c r="C225" t="s">
        <v>132</v>
      </c>
      <c r="E225" s="43">
        <f>SUM(E220:E224)</f>
        <v>2520</v>
      </c>
    </row>
    <row r="227" spans="2:8" ht="12.75">
      <c r="B227" s="1" t="s">
        <v>133</v>
      </c>
      <c r="E227" s="43">
        <f>G227*E225</f>
        <v>630</v>
      </c>
      <c r="G227" s="29">
        <v>0.25</v>
      </c>
      <c r="H227" s="19" t="s">
        <v>134</v>
      </c>
    </row>
    <row r="229" spans="2:5" ht="12.75">
      <c r="B229" s="1" t="s">
        <v>135</v>
      </c>
      <c r="E229" s="43">
        <f>E227+E225+E217</f>
        <v>27970</v>
      </c>
    </row>
    <row r="230" ht="12.75">
      <c r="B230" s="1"/>
    </row>
    <row r="231" spans="2:8" ht="12.75">
      <c r="B231" s="1" t="s">
        <v>136</v>
      </c>
      <c r="E231" s="43">
        <f>E229*G231</f>
        <v>5594</v>
      </c>
      <c r="G231" s="29">
        <v>0.2</v>
      </c>
      <c r="H231" s="19" t="s">
        <v>138</v>
      </c>
    </row>
    <row r="232" ht="12.75">
      <c r="B232" s="1"/>
    </row>
    <row r="233" spans="2:5" ht="12.75">
      <c r="B233" s="1" t="s">
        <v>137</v>
      </c>
      <c r="E233" s="43">
        <f>E231+E229</f>
        <v>33564</v>
      </c>
    </row>
    <row r="235" spans="1:11" ht="12.75">
      <c r="A235" s="8"/>
      <c r="B235" s="8"/>
      <c r="C235" s="8"/>
      <c r="D235" s="8"/>
      <c r="E235" s="8"/>
      <c r="F235" s="8"/>
      <c r="G235" s="54"/>
      <c r="H235" s="54"/>
      <c r="I235" s="8"/>
      <c r="J235" s="8"/>
      <c r="K235" s="8"/>
    </row>
  </sheetData>
  <mergeCells count="26">
    <mergeCell ref="G215:H215"/>
    <mergeCell ref="E156:K156"/>
    <mergeCell ref="A176:D176"/>
    <mergeCell ref="A200:D200"/>
    <mergeCell ref="A209:D209"/>
    <mergeCell ref="A132:D132"/>
    <mergeCell ref="A139:D139"/>
    <mergeCell ref="A146:D146"/>
    <mergeCell ref="A154:D154"/>
    <mergeCell ref="A120:E120"/>
    <mergeCell ref="O120:T120"/>
    <mergeCell ref="A122:D122"/>
    <mergeCell ref="A125:D125"/>
    <mergeCell ref="A90:D90"/>
    <mergeCell ref="G96:H96"/>
    <mergeCell ref="E37:K37"/>
    <mergeCell ref="A35:D35"/>
    <mergeCell ref="A82:D82"/>
    <mergeCell ref="A57:D57"/>
    <mergeCell ref="A13:D13"/>
    <mergeCell ref="A20:D20"/>
    <mergeCell ref="A27:D27"/>
    <mergeCell ref="O1:T1"/>
    <mergeCell ref="A6:D6"/>
    <mergeCell ref="A3:D3"/>
    <mergeCell ref="A1:K1"/>
  </mergeCells>
  <printOptions/>
  <pageMargins left="0.75" right="0.5" top="1" bottom="1" header="0.5" footer="0.5"/>
  <pageSetup fitToHeight="0" horizontalDpi="600" verticalDpi="600" orientation="landscape" r:id="rId1"/>
  <headerFooter alignWithMargins="0">
    <oddHeader>&amp;C&amp;"Arial,Bold"&amp;14NCSX Fabrication Project Cost and Schedule  Estimating Form&amp;"Arial,Regular"&amp;10
</oddHeader>
    <oddFooter>&amp;L&amp;"Arial,Bold"Date: August 20, 2003&amp;C&amp;"Arial,Bold"&amp;P</oddFooter>
  </headerFooter>
  <rowBreaks count="3" manualBreakCount="3">
    <brk id="33" max="10" man="1"/>
    <brk id="55" max="10" man="1"/>
    <brk id="88" max="10" man="1"/>
  </rowBreaks>
</worksheet>
</file>

<file path=xl/worksheets/sheet2.xml><?xml version="1.0" encoding="utf-8"?>
<worksheet xmlns="http://schemas.openxmlformats.org/spreadsheetml/2006/main" xmlns:r="http://schemas.openxmlformats.org/officeDocument/2006/relationships">
  <dimension ref="A1:I154"/>
  <sheetViews>
    <sheetView workbookViewId="0" topLeftCell="A2">
      <pane ySplit="1365" topLeftCell="BM56" activePane="bottomLeft" state="split"/>
      <selection pane="topLeft" activeCell="C3" sqref="C3"/>
      <selection pane="bottomLeft" activeCell="E80" sqref="E80"/>
    </sheetView>
  </sheetViews>
  <sheetFormatPr defaultColWidth="9.140625" defaultRowHeight="12.75"/>
  <cols>
    <col min="1" max="1" width="3.7109375" style="0" customWidth="1"/>
    <col min="2" max="2" width="3.28125" style="0" customWidth="1"/>
    <col min="3" max="3" width="33.28125" style="0" customWidth="1"/>
    <col min="4" max="4" width="10.421875" style="0" customWidth="1"/>
    <col min="6" max="6" width="10.57421875" style="0" customWidth="1"/>
    <col min="7" max="7" width="11.140625" style="19" customWidth="1"/>
    <col min="8" max="8" width="11.7109375" style="19" customWidth="1"/>
    <col min="9" max="9" width="41.8515625" style="0" customWidth="1"/>
  </cols>
  <sheetData>
    <row r="1" spans="3:9" s="2" customFormat="1" ht="15.75">
      <c r="C1" s="2" t="str">
        <f>CONCATENATE("1808-NCSX-",'Fab Project'!L1,"01")</f>
        <v>1808-NCSX-1701</v>
      </c>
      <c r="G1" s="16"/>
      <c r="H1" s="16"/>
      <c r="I1" s="2" t="s">
        <v>44</v>
      </c>
    </row>
    <row r="2" spans="2:9" s="3" customFormat="1" ht="38.25">
      <c r="B2" s="7" t="s">
        <v>0</v>
      </c>
      <c r="C2" s="7"/>
      <c r="D2" s="3" t="s">
        <v>1</v>
      </c>
      <c r="E2" s="3" t="s">
        <v>2</v>
      </c>
      <c r="F2" s="3" t="s">
        <v>3</v>
      </c>
      <c r="G2" s="17" t="s">
        <v>5</v>
      </c>
      <c r="H2" s="17" t="s">
        <v>6</v>
      </c>
      <c r="I2" s="3" t="s">
        <v>4</v>
      </c>
    </row>
    <row r="3" spans="7:8" s="4" customFormat="1" ht="12.75">
      <c r="G3" s="18"/>
      <c r="H3" s="18"/>
    </row>
    <row r="4" spans="1:9" ht="12.75">
      <c r="A4" s="1" t="s">
        <v>33</v>
      </c>
      <c r="E4" s="8"/>
      <c r="I4" s="1" t="s">
        <v>40</v>
      </c>
    </row>
    <row r="5" spans="1:5" ht="12.75">
      <c r="A5" s="1"/>
      <c r="B5" t="s">
        <v>35</v>
      </c>
      <c r="E5" s="8"/>
    </row>
    <row r="6" spans="5:9" ht="12.75">
      <c r="E6" s="8"/>
      <c r="F6" s="6" t="s">
        <v>18</v>
      </c>
      <c r="I6" s="6" t="s">
        <v>13</v>
      </c>
    </row>
    <row r="7" spans="5:9" ht="12.75">
      <c r="E7" s="8"/>
      <c r="F7" s="6" t="s">
        <v>34</v>
      </c>
      <c r="I7" s="6" t="s">
        <v>13</v>
      </c>
    </row>
    <row r="8" spans="2:9" ht="12.75">
      <c r="B8" t="s">
        <v>36</v>
      </c>
      <c r="E8" s="8"/>
      <c r="F8" s="6"/>
      <c r="I8" s="6"/>
    </row>
    <row r="9" spans="5:9" ht="12.75">
      <c r="E9" s="8"/>
      <c r="F9" s="6"/>
      <c r="I9" s="6"/>
    </row>
    <row r="10" spans="5:9" ht="12.75">
      <c r="E10" s="8"/>
      <c r="F10" s="6"/>
      <c r="I10" s="6"/>
    </row>
    <row r="11" spans="2:9" ht="12.75">
      <c r="B11" t="s">
        <v>37</v>
      </c>
      <c r="E11" s="8"/>
      <c r="F11" s="6"/>
      <c r="I11" s="6"/>
    </row>
    <row r="12" spans="5:9" ht="12.75">
      <c r="E12" s="8"/>
      <c r="F12" s="6"/>
      <c r="I12" s="6"/>
    </row>
    <row r="13" spans="5:9" ht="12.75">
      <c r="E13" s="8"/>
      <c r="F13" s="6"/>
      <c r="I13" s="6"/>
    </row>
    <row r="14" spans="2:9" ht="12.75">
      <c r="B14" t="s">
        <v>38</v>
      </c>
      <c r="E14" s="8"/>
      <c r="F14" s="6"/>
      <c r="I14" s="6"/>
    </row>
    <row r="15" spans="5:9" ht="12.75">
      <c r="E15" s="8"/>
      <c r="F15" s="6"/>
      <c r="I15" s="6"/>
    </row>
    <row r="16" spans="5:9" ht="12.75">
      <c r="E16" s="8"/>
      <c r="F16" s="6"/>
      <c r="I16" s="6"/>
    </row>
    <row r="17" spans="2:5" ht="12.75">
      <c r="B17" t="s">
        <v>39</v>
      </c>
      <c r="E17" s="8"/>
    </row>
    <row r="18" ht="12.75">
      <c r="E18" s="8"/>
    </row>
    <row r="19" ht="12.75">
      <c r="E19" s="8"/>
    </row>
    <row r="20" spans="2:5" ht="12.75">
      <c r="B20" s="1" t="s">
        <v>19</v>
      </c>
      <c r="E20" s="8"/>
    </row>
    <row r="21" spans="1:5" ht="12.75">
      <c r="A21" s="1"/>
      <c r="B21" t="s">
        <v>35</v>
      </c>
      <c r="E21" s="8"/>
    </row>
    <row r="22" spans="5:9" ht="12.75">
      <c r="E22" s="8"/>
      <c r="F22" s="6" t="s">
        <v>18</v>
      </c>
      <c r="I22" s="6" t="s">
        <v>13</v>
      </c>
    </row>
    <row r="23" spans="5:9" ht="12.75">
      <c r="E23" s="8"/>
      <c r="F23" s="6" t="s">
        <v>34</v>
      </c>
      <c r="I23" s="6" t="s">
        <v>13</v>
      </c>
    </row>
    <row r="24" spans="2:9" ht="12.75">
      <c r="B24" t="s">
        <v>36</v>
      </c>
      <c r="E24" s="8"/>
      <c r="F24" s="6"/>
      <c r="I24" s="6"/>
    </row>
    <row r="25" spans="5:9" ht="12.75">
      <c r="E25" s="8"/>
      <c r="F25" s="6"/>
      <c r="I25" s="6"/>
    </row>
    <row r="26" spans="5:9" ht="12.75">
      <c r="E26" s="8"/>
      <c r="F26" s="6"/>
      <c r="I26" s="6"/>
    </row>
    <row r="27" spans="2:9" ht="12.75">
      <c r="B27" t="s">
        <v>37</v>
      </c>
      <c r="E27" s="8"/>
      <c r="F27" s="6"/>
      <c r="I27" s="6"/>
    </row>
    <row r="28" spans="5:9" ht="12.75">
      <c r="E28" s="8"/>
      <c r="F28" s="6"/>
      <c r="I28" s="6"/>
    </row>
    <row r="29" spans="5:9" ht="12.75">
      <c r="E29" s="8"/>
      <c r="F29" s="6"/>
      <c r="I29" s="6"/>
    </row>
    <row r="30" spans="2:9" ht="12.75">
      <c r="B30" t="s">
        <v>38</v>
      </c>
      <c r="E30" s="8"/>
      <c r="F30" s="6"/>
      <c r="I30" s="6"/>
    </row>
    <row r="31" spans="5:9" ht="12.75">
      <c r="E31" s="8"/>
      <c r="F31" s="6"/>
      <c r="I31" s="6"/>
    </row>
    <row r="32" spans="5:9" ht="12.75">
      <c r="E32" s="8"/>
      <c r="F32" s="6"/>
      <c r="I32" s="6"/>
    </row>
    <row r="33" spans="2:5" ht="12.75">
      <c r="B33" t="s">
        <v>39</v>
      </c>
      <c r="E33" s="8"/>
    </row>
    <row r="34" ht="12.75">
      <c r="E34" s="8"/>
    </row>
    <row r="35" ht="12.75">
      <c r="E35" s="8"/>
    </row>
    <row r="36" ht="12.75">
      <c r="E36" s="8"/>
    </row>
    <row r="37" spans="2:4" ht="12.75">
      <c r="B37" s="1" t="s">
        <v>20</v>
      </c>
      <c r="D37" s="8"/>
    </row>
    <row r="38" ht="12.75">
      <c r="D38" s="8"/>
    </row>
    <row r="39" spans="1:4" ht="12.75">
      <c r="A39" s="12" t="s">
        <v>14</v>
      </c>
      <c r="B39" s="10"/>
      <c r="C39" s="11"/>
      <c r="D39" s="8"/>
    </row>
    <row r="40" spans="1:4" ht="12.75">
      <c r="A40" s="12"/>
      <c r="B40" s="13" t="s">
        <v>31</v>
      </c>
      <c r="C40" s="11"/>
      <c r="D40" s="8"/>
    </row>
    <row r="41" spans="1:4" ht="12.75">
      <c r="A41" s="12"/>
      <c r="B41" s="13"/>
      <c r="C41" s="14" t="s">
        <v>16</v>
      </c>
      <c r="D41" s="8"/>
    </row>
    <row r="42" spans="1:4" ht="12.75">
      <c r="A42" s="12"/>
      <c r="B42" s="13"/>
      <c r="C42" s="11"/>
      <c r="D42" s="8"/>
    </row>
    <row r="43" spans="1:9" ht="12.75">
      <c r="A43" s="12"/>
      <c r="B43" s="10"/>
      <c r="C43" s="14" t="s">
        <v>15</v>
      </c>
      <c r="D43" s="8"/>
      <c r="I43" s="6" t="s">
        <v>43</v>
      </c>
    </row>
    <row r="44" spans="1:4" ht="12.75">
      <c r="A44" s="12"/>
      <c r="B44" s="10"/>
      <c r="C44" s="11"/>
      <c r="D44" s="8"/>
    </row>
    <row r="45" spans="2:9" ht="25.5">
      <c r="B45" s="1" t="s">
        <v>15</v>
      </c>
      <c r="D45" s="8"/>
      <c r="I45" s="15" t="s">
        <v>41</v>
      </c>
    </row>
    <row r="46" ht="12.75">
      <c r="D46" s="8"/>
    </row>
    <row r="47" spans="2:4" ht="12.75">
      <c r="B47" s="1" t="s">
        <v>16</v>
      </c>
      <c r="D47" s="8"/>
    </row>
    <row r="48" ht="12.75">
      <c r="D48" s="8"/>
    </row>
    <row r="49" spans="2:4" ht="12.75">
      <c r="B49" s="1" t="s">
        <v>17</v>
      </c>
      <c r="D49" s="8"/>
    </row>
    <row r="50" ht="12.75">
      <c r="D50" s="8"/>
    </row>
    <row r="51" ht="12.75">
      <c r="D51" s="8"/>
    </row>
    <row r="52" ht="12.75">
      <c r="D52" s="8"/>
    </row>
    <row r="53" spans="2:4" ht="12.75">
      <c r="B53" s="1" t="s">
        <v>26</v>
      </c>
      <c r="D53" s="8"/>
    </row>
    <row r="54" spans="3:4" ht="12.75">
      <c r="C54" t="s">
        <v>27</v>
      </c>
      <c r="D54" s="8"/>
    </row>
    <row r="55" spans="1:5" ht="12.75">
      <c r="A55" s="1"/>
      <c r="B55" t="s">
        <v>35</v>
      </c>
      <c r="E55" s="8"/>
    </row>
    <row r="56" spans="5:9" ht="12.75">
      <c r="E56" s="8"/>
      <c r="F56" s="6" t="s">
        <v>18</v>
      </c>
      <c r="I56" s="6" t="s">
        <v>13</v>
      </c>
    </row>
    <row r="57" spans="5:9" ht="12.75">
      <c r="E57" s="8"/>
      <c r="F57" s="6" t="s">
        <v>34</v>
      </c>
      <c r="I57" s="6" t="s">
        <v>13</v>
      </c>
    </row>
    <row r="58" spans="2:9" ht="12.75">
      <c r="B58" t="s">
        <v>36</v>
      </c>
      <c r="E58" s="8"/>
      <c r="F58" s="6"/>
      <c r="I58" s="6"/>
    </row>
    <row r="59" spans="5:9" ht="12.75">
      <c r="E59" s="8"/>
      <c r="F59" s="6"/>
      <c r="I59" s="6"/>
    </row>
    <row r="60" spans="5:9" ht="12.75">
      <c r="E60" s="8"/>
      <c r="F60" s="6"/>
      <c r="I60" s="6"/>
    </row>
    <row r="61" spans="2:9" ht="12.75">
      <c r="B61" t="s">
        <v>37</v>
      </c>
      <c r="E61" s="8"/>
      <c r="F61" s="6"/>
      <c r="I61" s="6"/>
    </row>
    <row r="62" spans="5:9" ht="12.75">
      <c r="E62" s="8"/>
      <c r="F62" s="6"/>
      <c r="I62" s="6"/>
    </row>
    <row r="63" spans="5:9" ht="12.75">
      <c r="E63" s="8"/>
      <c r="F63" s="6"/>
      <c r="I63" s="6"/>
    </row>
    <row r="64" spans="2:9" ht="12.75">
      <c r="B64" t="s">
        <v>38</v>
      </c>
      <c r="E64" s="8"/>
      <c r="F64" s="6"/>
      <c r="I64" s="6"/>
    </row>
    <row r="65" spans="5:9" ht="12.75">
      <c r="E65" s="8"/>
      <c r="F65" s="6"/>
      <c r="I65" s="6"/>
    </row>
    <row r="66" spans="5:9" ht="12.75">
      <c r="E66" s="8"/>
      <c r="F66" s="6"/>
      <c r="I66" s="6"/>
    </row>
    <row r="67" spans="2:5" ht="12.75">
      <c r="B67" t="s">
        <v>39</v>
      </c>
      <c r="E67" s="8"/>
    </row>
    <row r="68" ht="12.75">
      <c r="D68" s="8"/>
    </row>
    <row r="69" spans="3:4" ht="12.75">
      <c r="C69" t="s">
        <v>28</v>
      </c>
      <c r="D69" s="8"/>
    </row>
    <row r="72" ht="12.75">
      <c r="B72" s="9" t="s">
        <v>21</v>
      </c>
    </row>
    <row r="73" ht="12.75">
      <c r="C73" t="s">
        <v>22</v>
      </c>
    </row>
    <row r="74" ht="12.75">
      <c r="C74" t="s">
        <v>25</v>
      </c>
    </row>
    <row r="75" ht="12.75">
      <c r="C75" t="s">
        <v>23</v>
      </c>
    </row>
    <row r="76" ht="12.75">
      <c r="C76" t="s">
        <v>24</v>
      </c>
    </row>
    <row r="79" spans="3:9" s="2" customFormat="1" ht="15.75">
      <c r="C79" s="2" t="str">
        <f>CONCATENATE("1808-NCSX-",'[1]Fab Project'!L79,"01")</f>
        <v>1808-NCSX-01</v>
      </c>
      <c r="G79" s="16"/>
      <c r="H79" s="16"/>
      <c r="I79" s="2" t="s">
        <v>44</v>
      </c>
    </row>
    <row r="80" spans="2:9" s="3" customFormat="1" ht="38.25">
      <c r="B80" s="7" t="s">
        <v>0</v>
      </c>
      <c r="C80" s="7"/>
      <c r="D80" s="3" t="s">
        <v>1</v>
      </c>
      <c r="E80" s="3" t="s">
        <v>2</v>
      </c>
      <c r="F80" s="3" t="s">
        <v>3</v>
      </c>
      <c r="G80" s="17" t="s">
        <v>5</v>
      </c>
      <c r="H80" s="17" t="s">
        <v>6</v>
      </c>
      <c r="I80" s="3" t="s">
        <v>4</v>
      </c>
    </row>
    <row r="81" spans="7:8" s="4" customFormat="1" ht="12.75">
      <c r="G81" s="18"/>
      <c r="H81" s="18"/>
    </row>
    <row r="82" spans="1:9" ht="12.75">
      <c r="A82" s="1" t="s">
        <v>33</v>
      </c>
      <c r="E82" s="8"/>
      <c r="I82" s="1" t="s">
        <v>40</v>
      </c>
    </row>
    <row r="83" spans="1:5" ht="12.75">
      <c r="A83" s="1"/>
      <c r="B83" t="s">
        <v>35</v>
      </c>
      <c r="E83" s="8"/>
    </row>
    <row r="84" spans="5:9" ht="12.75">
      <c r="E84" s="8"/>
      <c r="F84" s="6" t="s">
        <v>18</v>
      </c>
      <c r="I84" s="6" t="s">
        <v>13</v>
      </c>
    </row>
    <row r="85" spans="5:9" ht="12.75">
      <c r="E85" s="8"/>
      <c r="F85" s="6" t="s">
        <v>34</v>
      </c>
      <c r="I85" s="6" t="s">
        <v>13</v>
      </c>
    </row>
    <row r="86" spans="2:9" ht="12.75">
      <c r="B86" t="s">
        <v>36</v>
      </c>
      <c r="E86" s="8"/>
      <c r="F86" s="6"/>
      <c r="I86" s="6"/>
    </row>
    <row r="87" spans="5:9" ht="12.75">
      <c r="E87" s="8"/>
      <c r="F87" s="6"/>
      <c r="I87" s="6"/>
    </row>
    <row r="88" spans="5:9" ht="12.75">
      <c r="E88" s="8"/>
      <c r="F88" s="6"/>
      <c r="I88" s="6"/>
    </row>
    <row r="89" spans="2:9" ht="12.75">
      <c r="B89" t="s">
        <v>37</v>
      </c>
      <c r="E89" s="8"/>
      <c r="F89" s="6"/>
      <c r="I89" s="6"/>
    </row>
    <row r="90" spans="5:9" ht="12.75">
      <c r="E90" s="8"/>
      <c r="F90" s="6"/>
      <c r="I90" s="6"/>
    </row>
    <row r="91" spans="5:9" ht="12.75">
      <c r="E91" s="8"/>
      <c r="F91" s="6"/>
      <c r="I91" s="6"/>
    </row>
    <row r="92" spans="2:9" ht="12.75">
      <c r="B92" t="s">
        <v>38</v>
      </c>
      <c r="E92" s="8"/>
      <c r="F92" s="6"/>
      <c r="I92" s="6"/>
    </row>
    <row r="93" spans="5:9" ht="12.75">
      <c r="E93" s="8"/>
      <c r="F93" s="6"/>
      <c r="I93" s="6"/>
    </row>
    <row r="94" spans="5:9" ht="12.75">
      <c r="E94" s="8"/>
      <c r="F94" s="6"/>
      <c r="I94" s="6"/>
    </row>
    <row r="95" spans="2:5" ht="12.75">
      <c r="B95" t="s">
        <v>39</v>
      </c>
      <c r="E95" s="8"/>
    </row>
    <row r="96" ht="12.75">
      <c r="E96" s="8"/>
    </row>
    <row r="97" ht="12.75">
      <c r="E97" s="8"/>
    </row>
    <row r="98" spans="2:5" ht="12.75">
      <c r="B98" s="1" t="s">
        <v>19</v>
      </c>
      <c r="E98" s="8"/>
    </row>
    <row r="99" spans="1:5" ht="12.75">
      <c r="A99" s="1"/>
      <c r="B99" t="s">
        <v>35</v>
      </c>
      <c r="E99" s="8"/>
    </row>
    <row r="100" spans="5:9" ht="12.75">
      <c r="E100" s="8"/>
      <c r="F100" s="6" t="s">
        <v>18</v>
      </c>
      <c r="I100" s="6" t="s">
        <v>13</v>
      </c>
    </row>
    <row r="101" spans="5:9" ht="12.75">
      <c r="E101" s="8"/>
      <c r="F101" s="6" t="s">
        <v>34</v>
      </c>
      <c r="I101" s="6" t="s">
        <v>13</v>
      </c>
    </row>
    <row r="102" spans="2:9" ht="12.75">
      <c r="B102" t="s">
        <v>36</v>
      </c>
      <c r="E102" s="8"/>
      <c r="F102" s="6"/>
      <c r="I102" s="6"/>
    </row>
    <row r="103" spans="5:9" ht="12.75">
      <c r="E103" s="8"/>
      <c r="F103" s="6"/>
      <c r="I103" s="6"/>
    </row>
    <row r="104" spans="5:9" ht="12.75">
      <c r="E104" s="8"/>
      <c r="F104" s="6"/>
      <c r="I104" s="6"/>
    </row>
    <row r="105" spans="2:9" ht="12.75">
      <c r="B105" t="s">
        <v>37</v>
      </c>
      <c r="E105" s="8"/>
      <c r="F105" s="6"/>
      <c r="I105" s="6"/>
    </row>
    <row r="106" spans="5:9" ht="12.75">
      <c r="E106" s="8"/>
      <c r="F106" s="6"/>
      <c r="I106" s="6"/>
    </row>
    <row r="107" spans="5:9" ht="12.75">
      <c r="E107" s="8"/>
      <c r="F107" s="6"/>
      <c r="I107" s="6"/>
    </row>
    <row r="108" spans="2:9" ht="12.75">
      <c r="B108" t="s">
        <v>38</v>
      </c>
      <c r="E108" s="8"/>
      <c r="F108" s="6"/>
      <c r="I108" s="6"/>
    </row>
    <row r="109" spans="5:9" ht="12.75">
      <c r="E109" s="8"/>
      <c r="F109" s="6"/>
      <c r="I109" s="6"/>
    </row>
    <row r="110" spans="5:9" ht="12.75">
      <c r="E110" s="8"/>
      <c r="F110" s="6"/>
      <c r="I110" s="6"/>
    </row>
    <row r="111" spans="2:5" ht="12.75">
      <c r="B111" t="s">
        <v>39</v>
      </c>
      <c r="E111" s="8"/>
    </row>
    <row r="112" ht="12.75">
      <c r="E112" s="8"/>
    </row>
    <row r="113" ht="12.75">
      <c r="E113" s="8"/>
    </row>
    <row r="114" ht="12.75">
      <c r="E114" s="8"/>
    </row>
    <row r="115" spans="2:4" ht="12.75">
      <c r="B115" s="1" t="s">
        <v>20</v>
      </c>
      <c r="D115" s="8"/>
    </row>
    <row r="116" ht="12.75">
      <c r="D116" s="8"/>
    </row>
    <row r="117" spans="1:4" ht="12.75">
      <c r="A117" s="12" t="s">
        <v>14</v>
      </c>
      <c r="B117" s="10"/>
      <c r="C117" s="11"/>
      <c r="D117" s="8"/>
    </row>
    <row r="118" spans="1:4" ht="12.75">
      <c r="A118" s="12"/>
      <c r="B118" s="13" t="s">
        <v>31</v>
      </c>
      <c r="C118" s="11"/>
      <c r="D118" s="8"/>
    </row>
    <row r="119" spans="1:4" ht="12.75">
      <c r="A119" s="12"/>
      <c r="B119" s="13"/>
      <c r="C119" s="14" t="s">
        <v>16</v>
      </c>
      <c r="D119" s="8"/>
    </row>
    <row r="120" spans="1:4" ht="12.75">
      <c r="A120" s="12"/>
      <c r="B120" s="13"/>
      <c r="C120" s="11"/>
      <c r="D120" s="8"/>
    </row>
    <row r="121" spans="1:9" ht="12.75">
      <c r="A121" s="12"/>
      <c r="B121" s="10"/>
      <c r="C121" s="14" t="s">
        <v>15</v>
      </c>
      <c r="D121" s="8"/>
      <c r="I121" s="6" t="s">
        <v>43</v>
      </c>
    </row>
    <row r="122" spans="1:4" ht="12.75">
      <c r="A122" s="12"/>
      <c r="B122" s="10"/>
      <c r="C122" s="11"/>
      <c r="D122" s="8"/>
    </row>
    <row r="123" spans="2:9" ht="25.5">
      <c r="B123" s="1" t="s">
        <v>15</v>
      </c>
      <c r="D123" s="8"/>
      <c r="I123" s="15" t="s">
        <v>41</v>
      </c>
    </row>
    <row r="124" ht="12.75">
      <c r="D124" s="8"/>
    </row>
    <row r="125" spans="2:4" ht="12.75">
      <c r="B125" s="1" t="s">
        <v>16</v>
      </c>
      <c r="D125" s="8"/>
    </row>
    <row r="126" ht="12.75">
      <c r="D126" s="8"/>
    </row>
    <row r="127" spans="2:4" ht="12.75">
      <c r="B127" s="1" t="s">
        <v>17</v>
      </c>
      <c r="D127" s="8"/>
    </row>
    <row r="128" ht="12.75">
      <c r="D128" s="8"/>
    </row>
    <row r="129" ht="12.75">
      <c r="D129" s="8"/>
    </row>
    <row r="130" ht="12.75">
      <c r="D130" s="8"/>
    </row>
    <row r="131" spans="2:4" ht="12.75">
      <c r="B131" s="1" t="s">
        <v>26</v>
      </c>
      <c r="D131" s="8"/>
    </row>
    <row r="132" spans="3:4" ht="12.75">
      <c r="C132" t="s">
        <v>27</v>
      </c>
      <c r="D132" s="8"/>
    </row>
    <row r="133" spans="1:5" ht="12.75">
      <c r="A133" s="1"/>
      <c r="B133" t="s">
        <v>35</v>
      </c>
      <c r="E133" s="8"/>
    </row>
    <row r="134" spans="5:9" ht="12.75">
      <c r="E134" s="8"/>
      <c r="F134" s="6" t="s">
        <v>18</v>
      </c>
      <c r="I134" s="6" t="s">
        <v>13</v>
      </c>
    </row>
    <row r="135" spans="5:9" ht="12.75">
      <c r="E135" s="8"/>
      <c r="F135" s="6" t="s">
        <v>34</v>
      </c>
      <c r="I135" s="6" t="s">
        <v>13</v>
      </c>
    </row>
    <row r="136" spans="2:9" ht="12.75">
      <c r="B136" t="s">
        <v>36</v>
      </c>
      <c r="E136" s="8"/>
      <c r="F136" s="6"/>
      <c r="I136" s="6"/>
    </row>
    <row r="137" spans="5:9" ht="12.75">
      <c r="E137" s="8"/>
      <c r="F137" s="6"/>
      <c r="I137" s="6"/>
    </row>
    <row r="138" spans="5:9" ht="12.75">
      <c r="E138" s="8"/>
      <c r="F138" s="6"/>
      <c r="I138" s="6"/>
    </row>
    <row r="139" spans="2:9" ht="12.75">
      <c r="B139" t="s">
        <v>37</v>
      </c>
      <c r="E139" s="8"/>
      <c r="F139" s="6"/>
      <c r="I139" s="6"/>
    </row>
    <row r="140" spans="5:9" ht="12.75">
      <c r="E140" s="8"/>
      <c r="F140" s="6"/>
      <c r="I140" s="6"/>
    </row>
    <row r="141" spans="5:9" ht="12.75">
      <c r="E141" s="8"/>
      <c r="F141" s="6"/>
      <c r="I141" s="6"/>
    </row>
    <row r="142" spans="2:9" ht="12.75">
      <c r="B142" t="s">
        <v>38</v>
      </c>
      <c r="E142" s="8"/>
      <c r="F142" s="6"/>
      <c r="I142" s="6"/>
    </row>
    <row r="143" spans="5:9" ht="12.75">
      <c r="E143" s="8"/>
      <c r="F143" s="6"/>
      <c r="I143" s="6"/>
    </row>
    <row r="144" spans="5:9" ht="12.75">
      <c r="E144" s="8"/>
      <c r="F144" s="6"/>
      <c r="I144" s="6"/>
    </row>
    <row r="145" spans="2:5" ht="12.75">
      <c r="B145" t="s">
        <v>39</v>
      </c>
      <c r="E145" s="8"/>
    </row>
    <row r="146" ht="12.75">
      <c r="D146" s="8"/>
    </row>
    <row r="147" spans="3:4" ht="12.75">
      <c r="C147" t="s">
        <v>28</v>
      </c>
      <c r="D147" s="8"/>
    </row>
    <row r="150" ht="12.75">
      <c r="B150" s="9" t="s">
        <v>21</v>
      </c>
    </row>
    <row r="151" ht="12.75">
      <c r="C151" t="s">
        <v>22</v>
      </c>
    </row>
    <row r="152" ht="12.75">
      <c r="C152" t="s">
        <v>25</v>
      </c>
    </row>
    <row r="153" ht="12.75">
      <c r="C153" t="s">
        <v>23</v>
      </c>
    </row>
    <row r="154" ht="12.75">
      <c r="C154" t="s">
        <v>24</v>
      </c>
    </row>
  </sheetData>
  <printOptions/>
  <pageMargins left="0.75" right="0.75" top="1" bottom="1" header="0.5" footer="0.5"/>
  <pageSetup horizontalDpi="600" verticalDpi="600" orientation="landscape" scale="90" r:id="rId1"/>
  <headerFooter alignWithMargins="0">
    <oddHeader>&amp;C&amp;"Arial,Bold"&amp;14NCSX Other CostsCost and Schedule  Estimating Form&amp;"Arial,Regular"&amp;10
&amp;"Arial,Bold"&amp;12(Attachment 1c - OTHER)</oddHeader>
    <oddFooter>&amp;L&amp;"Arial,Bold"Date:&amp;C&amp;"Arial,Bold"&amp;P</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Y268"/>
  <sheetViews>
    <sheetView workbookViewId="0" topLeftCell="A76">
      <selection activeCell="A65" sqref="A65"/>
    </sheetView>
  </sheetViews>
  <sheetFormatPr defaultColWidth="9.140625" defaultRowHeight="12.75"/>
  <cols>
    <col min="1" max="1" width="28.57421875" style="0" customWidth="1"/>
    <col min="2" max="2" width="9.8515625" style="0" customWidth="1"/>
    <col min="5" max="5" width="8.00390625" style="0" customWidth="1"/>
    <col min="6" max="6" width="2.57421875" style="0" customWidth="1"/>
    <col min="7" max="7" width="7.00390625" style="0" customWidth="1"/>
    <col min="8" max="17" width="5.7109375" style="0" customWidth="1"/>
  </cols>
  <sheetData>
    <row r="1" ht="20.25">
      <c r="A1" s="63" t="str">
        <f>'Fab Project'!A1</f>
        <v>WBS 151 Coil Support Structure</v>
      </c>
    </row>
    <row r="3" spans="1:17" ht="18.75" thickBot="1">
      <c r="A3" s="72" t="s">
        <v>62</v>
      </c>
      <c r="B3" s="73"/>
      <c r="C3" s="73"/>
      <c r="D3" s="73"/>
      <c r="E3" s="73"/>
      <c r="F3" s="73"/>
      <c r="G3" s="73"/>
      <c r="H3" s="73"/>
      <c r="I3" s="73"/>
      <c r="J3" s="73"/>
      <c r="K3" s="73"/>
      <c r="L3" s="73"/>
      <c r="M3" s="73"/>
      <c r="N3" s="73"/>
      <c r="O3" s="73"/>
      <c r="P3" s="73"/>
      <c r="Q3" s="73"/>
    </row>
    <row r="4" ht="12.75">
      <c r="A4" s="1"/>
    </row>
    <row r="5" ht="12.75">
      <c r="A5" s="1" t="s">
        <v>71</v>
      </c>
    </row>
    <row r="6" spans="1:17" ht="27.75" customHeight="1">
      <c r="A6" s="228" t="s">
        <v>184</v>
      </c>
      <c r="B6" s="228"/>
      <c r="C6" s="228"/>
      <c r="D6" s="228"/>
      <c r="E6" s="228"/>
      <c r="F6" s="228"/>
      <c r="G6" s="220" t="s">
        <v>97</v>
      </c>
      <c r="H6" s="220"/>
      <c r="I6" s="220"/>
      <c r="J6" s="220"/>
      <c r="K6" s="220"/>
      <c r="L6" s="220"/>
      <c r="M6" s="220"/>
      <c r="N6" s="220"/>
      <c r="O6" s="220"/>
      <c r="P6" s="220"/>
      <c r="Q6" s="220"/>
    </row>
    <row r="7" spans="1:17" ht="44.25" customHeight="1">
      <c r="A7" s="228"/>
      <c r="B7" s="228"/>
      <c r="C7" s="228"/>
      <c r="D7" s="228"/>
      <c r="E7" s="228"/>
      <c r="F7" s="228"/>
      <c r="G7" s="39" t="s">
        <v>92</v>
      </c>
      <c r="H7" s="226" t="s">
        <v>9</v>
      </c>
      <c r="I7" s="226"/>
      <c r="J7" s="226" t="s">
        <v>11</v>
      </c>
      <c r="K7" s="226"/>
      <c r="L7" s="226" t="s">
        <v>12</v>
      </c>
      <c r="M7" s="226"/>
      <c r="N7" s="226" t="s">
        <v>42</v>
      </c>
      <c r="O7" s="226"/>
      <c r="P7" s="226" t="s">
        <v>69</v>
      </c>
      <c r="Q7" s="226"/>
    </row>
    <row r="8" spans="2:17" ht="12.75">
      <c r="B8" s="25" t="s">
        <v>54</v>
      </c>
      <c r="C8" s="25" t="s">
        <v>55</v>
      </c>
      <c r="D8" s="25" t="s">
        <v>56</v>
      </c>
      <c r="E8" s="227" t="s">
        <v>93</v>
      </c>
      <c r="F8" s="227"/>
      <c r="H8" s="22" t="s">
        <v>91</v>
      </c>
      <c r="I8" s="22" t="s">
        <v>63</v>
      </c>
      <c r="J8" s="22" t="s">
        <v>91</v>
      </c>
      <c r="K8" s="22" t="s">
        <v>63</v>
      </c>
      <c r="L8" s="22" t="s">
        <v>91</v>
      </c>
      <c r="M8" s="22" t="s">
        <v>63</v>
      </c>
      <c r="N8" s="22" t="s">
        <v>91</v>
      </c>
      <c r="O8" s="22" t="s">
        <v>63</v>
      </c>
      <c r="P8" s="22" t="s">
        <v>91</v>
      </c>
      <c r="Q8" s="22" t="s">
        <v>63</v>
      </c>
    </row>
    <row r="9" ht="12.75">
      <c r="A9" s="1" t="s">
        <v>64</v>
      </c>
    </row>
    <row r="10" spans="1:17" ht="12.75">
      <c r="A10" s="20" t="s">
        <v>168</v>
      </c>
      <c r="B10" s="23">
        <v>24</v>
      </c>
      <c r="C10" s="22" t="s">
        <v>57</v>
      </c>
      <c r="D10" s="26">
        <f>B50</f>
        <v>31</v>
      </c>
      <c r="E10" s="36">
        <f>D10*$B10</f>
        <v>744</v>
      </c>
      <c r="F10" s="36"/>
      <c r="G10" s="30">
        <f>H10+J10+L10+N10+P10</f>
        <v>1</v>
      </c>
      <c r="H10" s="32">
        <v>0.5</v>
      </c>
      <c r="I10" s="31">
        <f>$E10*H10</f>
        <v>372</v>
      </c>
      <c r="J10" s="32">
        <v>0.25</v>
      </c>
      <c r="K10" s="31">
        <f aca="true" t="shared" si="0" ref="K10:K22">$E10*J10</f>
        <v>186</v>
      </c>
      <c r="L10" s="32">
        <v>0.25</v>
      </c>
      <c r="M10" s="31">
        <f aca="true" t="shared" si="1" ref="M10:M22">$E10*L10</f>
        <v>186</v>
      </c>
      <c r="N10" s="32">
        <v>0</v>
      </c>
      <c r="O10" s="31">
        <f aca="true" t="shared" si="2" ref="O10:O22">$E10*N10</f>
        <v>0</v>
      </c>
      <c r="P10" s="32">
        <v>0</v>
      </c>
      <c r="Q10" s="31">
        <f aca="true" t="shared" si="3" ref="Q10:Q22">$E10*P10</f>
        <v>0</v>
      </c>
    </row>
    <row r="11" spans="1:17" ht="12.75">
      <c r="A11" s="20" t="s">
        <v>167</v>
      </c>
      <c r="B11" s="23">
        <v>40</v>
      </c>
      <c r="C11" s="22" t="s">
        <v>58</v>
      </c>
      <c r="D11" s="26">
        <f aca="true" t="shared" si="4" ref="D11:D21">B51</f>
        <v>11</v>
      </c>
      <c r="E11" s="36">
        <f aca="true" t="shared" si="5" ref="E11:E22">D11*$B11</f>
        <v>440</v>
      </c>
      <c r="F11" s="36"/>
      <c r="G11" s="30">
        <f aca="true" t="shared" si="6" ref="G11:G22">H11+J11+L11+N11+P11</f>
        <v>1</v>
      </c>
      <c r="H11" s="32">
        <v>0.5</v>
      </c>
      <c r="I11" s="31">
        <f aca="true" t="shared" si="7" ref="I11:I22">$E11*H11</f>
        <v>220</v>
      </c>
      <c r="J11" s="32">
        <v>0.5</v>
      </c>
      <c r="K11" s="31">
        <f t="shared" si="0"/>
        <v>220</v>
      </c>
      <c r="L11" s="32">
        <v>0</v>
      </c>
      <c r="M11" s="31">
        <f t="shared" si="1"/>
        <v>0</v>
      </c>
      <c r="N11" s="32">
        <v>0</v>
      </c>
      <c r="O11" s="31">
        <f t="shared" si="2"/>
        <v>0</v>
      </c>
      <c r="P11" s="32">
        <v>0</v>
      </c>
      <c r="Q11" s="31">
        <f t="shared" si="3"/>
        <v>0</v>
      </c>
    </row>
    <row r="12" spans="1:17" ht="12.75">
      <c r="A12" s="20" t="s">
        <v>52</v>
      </c>
      <c r="B12" s="23">
        <v>20</v>
      </c>
      <c r="C12" s="22" t="s">
        <v>58</v>
      </c>
      <c r="D12" s="26">
        <f t="shared" si="4"/>
        <v>20</v>
      </c>
      <c r="E12" s="36">
        <f t="shared" si="5"/>
        <v>400</v>
      </c>
      <c r="F12" s="36"/>
      <c r="G12" s="30">
        <f t="shared" si="6"/>
        <v>1</v>
      </c>
      <c r="H12" s="32">
        <v>0.5</v>
      </c>
      <c r="I12" s="31">
        <f t="shared" si="7"/>
        <v>200</v>
      </c>
      <c r="J12" s="32">
        <v>0.5</v>
      </c>
      <c r="K12" s="31">
        <f t="shared" si="0"/>
        <v>200</v>
      </c>
      <c r="L12" s="32">
        <v>0</v>
      </c>
      <c r="M12" s="31">
        <f t="shared" si="1"/>
        <v>0</v>
      </c>
      <c r="N12" s="32">
        <v>0</v>
      </c>
      <c r="O12" s="31">
        <f t="shared" si="2"/>
        <v>0</v>
      </c>
      <c r="P12" s="32">
        <v>0</v>
      </c>
      <c r="Q12" s="31">
        <f t="shared" si="3"/>
        <v>0</v>
      </c>
    </row>
    <row r="13" spans="1:17" ht="12.75">
      <c r="A13" s="20" t="s">
        <v>53</v>
      </c>
      <c r="B13" s="23">
        <v>40</v>
      </c>
      <c r="C13" s="22" t="s">
        <v>58</v>
      </c>
      <c r="D13" s="26">
        <f t="shared" si="4"/>
        <v>3</v>
      </c>
      <c r="E13" s="36">
        <f t="shared" si="5"/>
        <v>120</v>
      </c>
      <c r="F13" s="36"/>
      <c r="G13" s="30">
        <f t="shared" si="6"/>
        <v>1</v>
      </c>
      <c r="H13" s="32">
        <v>0.5</v>
      </c>
      <c r="I13" s="31">
        <f t="shared" si="7"/>
        <v>60</v>
      </c>
      <c r="J13" s="32">
        <v>0.5</v>
      </c>
      <c r="K13" s="31">
        <f t="shared" si="0"/>
        <v>60</v>
      </c>
      <c r="L13" s="32">
        <v>0</v>
      </c>
      <c r="M13" s="31">
        <f t="shared" si="1"/>
        <v>0</v>
      </c>
      <c r="N13" s="32">
        <v>0</v>
      </c>
      <c r="O13" s="31">
        <f t="shared" si="2"/>
        <v>0</v>
      </c>
      <c r="P13" s="32">
        <v>0</v>
      </c>
      <c r="Q13" s="31">
        <f t="shared" si="3"/>
        <v>0</v>
      </c>
    </row>
    <row r="14" spans="1:17" ht="12.75">
      <c r="A14" s="20" t="s">
        <v>80</v>
      </c>
      <c r="B14" s="23">
        <v>20</v>
      </c>
      <c r="C14" s="22" t="s">
        <v>58</v>
      </c>
      <c r="D14" s="26">
        <f t="shared" si="4"/>
        <v>0</v>
      </c>
      <c r="E14" s="36">
        <f t="shared" si="5"/>
        <v>0</v>
      </c>
      <c r="F14" s="36"/>
      <c r="G14" s="30">
        <f t="shared" si="6"/>
        <v>1</v>
      </c>
      <c r="H14" s="32">
        <v>0</v>
      </c>
      <c r="I14" s="31">
        <f t="shared" si="7"/>
        <v>0</v>
      </c>
      <c r="J14" s="32">
        <v>0</v>
      </c>
      <c r="K14" s="31">
        <f t="shared" si="0"/>
        <v>0</v>
      </c>
      <c r="L14" s="32">
        <v>1</v>
      </c>
      <c r="M14" s="31">
        <f t="shared" si="1"/>
        <v>0</v>
      </c>
      <c r="N14" s="32">
        <v>0</v>
      </c>
      <c r="O14" s="31">
        <f t="shared" si="2"/>
        <v>0</v>
      </c>
      <c r="P14" s="32">
        <v>0</v>
      </c>
      <c r="Q14" s="31">
        <f t="shared" si="3"/>
        <v>0</v>
      </c>
    </row>
    <row r="15" spans="1:17" ht="12.75">
      <c r="A15" s="20" t="s">
        <v>81</v>
      </c>
      <c r="B15" s="23">
        <v>20</v>
      </c>
      <c r="C15" s="22" t="s">
        <v>58</v>
      </c>
      <c r="D15" s="26">
        <f t="shared" si="4"/>
        <v>0</v>
      </c>
      <c r="E15" s="36">
        <f t="shared" si="5"/>
        <v>0</v>
      </c>
      <c r="F15" s="36"/>
      <c r="G15" s="30">
        <f t="shared" si="6"/>
        <v>1</v>
      </c>
      <c r="H15" s="32">
        <v>0</v>
      </c>
      <c r="I15" s="31">
        <f t="shared" si="7"/>
        <v>0</v>
      </c>
      <c r="J15" s="32">
        <v>0</v>
      </c>
      <c r="K15" s="31">
        <f t="shared" si="0"/>
        <v>0</v>
      </c>
      <c r="L15" s="32">
        <v>1</v>
      </c>
      <c r="M15" s="31">
        <f t="shared" si="1"/>
        <v>0</v>
      </c>
      <c r="N15" s="32">
        <v>0</v>
      </c>
      <c r="O15" s="31">
        <f t="shared" si="2"/>
        <v>0</v>
      </c>
      <c r="P15" s="32">
        <v>0</v>
      </c>
      <c r="Q15" s="31">
        <f t="shared" si="3"/>
        <v>0</v>
      </c>
    </row>
    <row r="16" spans="1:17" ht="12.75">
      <c r="A16" s="20" t="s">
        <v>82</v>
      </c>
      <c r="B16" s="23">
        <v>20</v>
      </c>
      <c r="C16" s="22" t="s">
        <v>58</v>
      </c>
      <c r="D16" s="26">
        <f t="shared" si="4"/>
        <v>0</v>
      </c>
      <c r="E16" s="36">
        <f t="shared" si="5"/>
        <v>0</v>
      </c>
      <c r="F16" s="36"/>
      <c r="G16" s="30">
        <f t="shared" si="6"/>
        <v>1</v>
      </c>
      <c r="H16" s="32">
        <v>0</v>
      </c>
      <c r="I16" s="31">
        <f t="shared" si="7"/>
        <v>0</v>
      </c>
      <c r="J16" s="32">
        <v>0</v>
      </c>
      <c r="K16" s="31">
        <f t="shared" si="0"/>
        <v>0</v>
      </c>
      <c r="L16" s="32">
        <v>1</v>
      </c>
      <c r="M16" s="31">
        <f t="shared" si="1"/>
        <v>0</v>
      </c>
      <c r="N16" s="32">
        <v>0</v>
      </c>
      <c r="O16" s="31">
        <f t="shared" si="2"/>
        <v>0</v>
      </c>
      <c r="P16" s="32">
        <v>0</v>
      </c>
      <c r="Q16" s="31">
        <f t="shared" si="3"/>
        <v>0</v>
      </c>
    </row>
    <row r="17" spans="1:17" ht="12.75">
      <c r="A17" s="20" t="s">
        <v>84</v>
      </c>
      <c r="B17" s="23">
        <v>40</v>
      </c>
      <c r="C17" s="22" t="s">
        <v>59</v>
      </c>
      <c r="D17" s="26">
        <f t="shared" si="4"/>
        <v>3</v>
      </c>
      <c r="E17" s="36">
        <f t="shared" si="5"/>
        <v>120</v>
      </c>
      <c r="F17" s="36"/>
      <c r="G17" s="30">
        <f t="shared" si="6"/>
        <v>1</v>
      </c>
      <c r="H17" s="32">
        <v>0.5</v>
      </c>
      <c r="I17" s="31">
        <f t="shared" si="7"/>
        <v>60</v>
      </c>
      <c r="J17" s="32">
        <v>0</v>
      </c>
      <c r="K17" s="31">
        <f t="shared" si="0"/>
        <v>0</v>
      </c>
      <c r="L17" s="32">
        <v>0.5</v>
      </c>
      <c r="M17" s="31">
        <f t="shared" si="1"/>
        <v>60</v>
      </c>
      <c r="N17" s="32">
        <v>0</v>
      </c>
      <c r="O17" s="31">
        <f t="shared" si="2"/>
        <v>0</v>
      </c>
      <c r="P17" s="32">
        <v>0</v>
      </c>
      <c r="Q17" s="31">
        <f t="shared" si="3"/>
        <v>0</v>
      </c>
    </row>
    <row r="18" spans="1:17" ht="12.75">
      <c r="A18" s="20" t="s">
        <v>85</v>
      </c>
      <c r="B18" s="23">
        <v>40</v>
      </c>
      <c r="C18" s="22" t="s">
        <v>59</v>
      </c>
      <c r="D18" s="26">
        <f t="shared" si="4"/>
        <v>0</v>
      </c>
      <c r="E18" s="36">
        <f t="shared" si="5"/>
        <v>0</v>
      </c>
      <c r="F18" s="36"/>
      <c r="G18" s="30">
        <f t="shared" si="6"/>
        <v>1</v>
      </c>
      <c r="H18" s="32">
        <v>0.5</v>
      </c>
      <c r="I18" s="31">
        <f t="shared" si="7"/>
        <v>0</v>
      </c>
      <c r="J18" s="32">
        <v>0</v>
      </c>
      <c r="K18" s="31">
        <f t="shared" si="0"/>
        <v>0</v>
      </c>
      <c r="L18" s="32">
        <v>0.5</v>
      </c>
      <c r="M18" s="31">
        <f t="shared" si="1"/>
        <v>0</v>
      </c>
      <c r="N18" s="32">
        <v>0</v>
      </c>
      <c r="O18" s="31">
        <f t="shared" si="2"/>
        <v>0</v>
      </c>
      <c r="P18" s="32">
        <v>0</v>
      </c>
      <c r="Q18" s="31">
        <f t="shared" si="3"/>
        <v>0</v>
      </c>
    </row>
    <row r="19" spans="1:17" ht="25.5">
      <c r="A19" s="20" t="s">
        <v>154</v>
      </c>
      <c r="B19" s="23">
        <v>40</v>
      </c>
      <c r="C19" s="22" t="s">
        <v>59</v>
      </c>
      <c r="D19" s="26">
        <f t="shared" si="4"/>
        <v>0</v>
      </c>
      <c r="E19" s="36">
        <f t="shared" si="5"/>
        <v>0</v>
      </c>
      <c r="F19" s="36"/>
      <c r="G19" s="30">
        <f t="shared" si="6"/>
        <v>1</v>
      </c>
      <c r="H19" s="32">
        <v>0.5</v>
      </c>
      <c r="I19" s="31">
        <f t="shared" si="7"/>
        <v>0</v>
      </c>
      <c r="J19" s="32">
        <v>0</v>
      </c>
      <c r="K19" s="31">
        <f t="shared" si="0"/>
        <v>0</v>
      </c>
      <c r="L19" s="32">
        <v>0.5</v>
      </c>
      <c r="M19" s="31">
        <f t="shared" si="1"/>
        <v>0</v>
      </c>
      <c r="N19" s="32">
        <v>0</v>
      </c>
      <c r="O19" s="31">
        <f t="shared" si="2"/>
        <v>0</v>
      </c>
      <c r="P19" s="32">
        <v>0</v>
      </c>
      <c r="Q19" s="31">
        <f t="shared" si="3"/>
        <v>0</v>
      </c>
    </row>
    <row r="20" spans="1:17" ht="12.75">
      <c r="A20" s="20" t="s">
        <v>169</v>
      </c>
      <c r="B20" s="23">
        <v>40</v>
      </c>
      <c r="C20" s="22" t="s">
        <v>60</v>
      </c>
      <c r="D20" s="26">
        <f t="shared" si="4"/>
        <v>0</v>
      </c>
      <c r="E20" s="36">
        <f t="shared" si="5"/>
        <v>0</v>
      </c>
      <c r="F20" s="36"/>
      <c r="G20" s="30">
        <f t="shared" si="6"/>
        <v>1</v>
      </c>
      <c r="H20" s="32">
        <v>0.5</v>
      </c>
      <c r="I20" s="31">
        <f t="shared" si="7"/>
        <v>0</v>
      </c>
      <c r="J20" s="32">
        <v>0</v>
      </c>
      <c r="K20" s="31">
        <f t="shared" si="0"/>
        <v>0</v>
      </c>
      <c r="L20" s="32">
        <v>0.5</v>
      </c>
      <c r="M20" s="31">
        <f t="shared" si="1"/>
        <v>0</v>
      </c>
      <c r="N20" s="32">
        <v>0</v>
      </c>
      <c r="O20" s="31">
        <f t="shared" si="2"/>
        <v>0</v>
      </c>
      <c r="P20" s="32">
        <v>0</v>
      </c>
      <c r="Q20" s="31">
        <f t="shared" si="3"/>
        <v>0</v>
      </c>
    </row>
    <row r="21" spans="1:17" ht="25.5">
      <c r="A21" s="20" t="s">
        <v>86</v>
      </c>
      <c r="B21" s="23">
        <v>80</v>
      </c>
      <c r="C21" s="22" t="s">
        <v>87</v>
      </c>
      <c r="D21" s="26">
        <f t="shared" si="4"/>
        <v>0</v>
      </c>
      <c r="E21" s="36">
        <f t="shared" si="5"/>
        <v>0</v>
      </c>
      <c r="F21" s="36"/>
      <c r="G21" s="30">
        <f t="shared" si="6"/>
        <v>1</v>
      </c>
      <c r="H21" s="32">
        <v>0.5</v>
      </c>
      <c r="I21" s="31">
        <f t="shared" si="7"/>
        <v>0</v>
      </c>
      <c r="J21" s="32">
        <v>0</v>
      </c>
      <c r="K21" s="31">
        <f t="shared" si="0"/>
        <v>0</v>
      </c>
      <c r="L21" s="32">
        <v>0.5</v>
      </c>
      <c r="M21" s="31">
        <f t="shared" si="1"/>
        <v>0</v>
      </c>
      <c r="N21" s="32">
        <v>0</v>
      </c>
      <c r="O21" s="31">
        <f t="shared" si="2"/>
        <v>0</v>
      </c>
      <c r="P21" s="32">
        <v>0</v>
      </c>
      <c r="Q21" s="31">
        <f t="shared" si="3"/>
        <v>0</v>
      </c>
    </row>
    <row r="22" spans="1:17" ht="12.75">
      <c r="A22" s="20" t="s">
        <v>88</v>
      </c>
      <c r="B22" s="28">
        <f>B62</f>
        <v>0.1</v>
      </c>
      <c r="C22" s="22" t="s">
        <v>89</v>
      </c>
      <c r="D22" s="26">
        <f>SUM(E10:E21)</f>
        <v>1824</v>
      </c>
      <c r="E22" s="36">
        <f t="shared" si="5"/>
        <v>182.4</v>
      </c>
      <c r="F22" s="36"/>
      <c r="G22" s="30">
        <f t="shared" si="6"/>
        <v>1</v>
      </c>
      <c r="H22" s="32">
        <v>0.5</v>
      </c>
      <c r="I22" s="31">
        <f t="shared" si="7"/>
        <v>91.2</v>
      </c>
      <c r="J22" s="32">
        <v>0</v>
      </c>
      <c r="K22" s="31">
        <f t="shared" si="0"/>
        <v>0</v>
      </c>
      <c r="L22" s="32">
        <v>0.5</v>
      </c>
      <c r="M22" s="31">
        <f t="shared" si="1"/>
        <v>91.2</v>
      </c>
      <c r="N22" s="32">
        <v>0</v>
      </c>
      <c r="O22" s="31">
        <f t="shared" si="2"/>
        <v>0</v>
      </c>
      <c r="P22" s="32">
        <v>0</v>
      </c>
      <c r="Q22" s="31">
        <f t="shared" si="3"/>
        <v>0</v>
      </c>
    </row>
    <row r="23" spans="5:6" ht="12.75">
      <c r="E23" s="36"/>
      <c r="F23" s="36"/>
    </row>
    <row r="24" spans="1:17" ht="12.75">
      <c r="A24" s="27" t="s">
        <v>70</v>
      </c>
      <c r="E24" s="37">
        <f>SUM(E10:E23)</f>
        <v>2006.4</v>
      </c>
      <c r="F24" s="37"/>
      <c r="G24" s="37"/>
      <c r="H24" s="37"/>
      <c r="I24" s="37">
        <f>SUM(I10:I23)</f>
        <v>1003.2</v>
      </c>
      <c r="J24" s="37"/>
      <c r="K24" s="37">
        <f>SUM(K10:K23)</f>
        <v>666</v>
      </c>
      <c r="L24" s="37"/>
      <c r="M24" s="37">
        <f>SUM(M10:M23)</f>
        <v>337.2</v>
      </c>
      <c r="N24" s="37"/>
      <c r="O24" s="37">
        <f>SUM(O10:O23)</f>
        <v>0</v>
      </c>
      <c r="P24" s="37"/>
      <c r="Q24" s="37">
        <f>SUM(Q10:Q23)</f>
        <v>0</v>
      </c>
    </row>
    <row r="25" spans="1:17" ht="12.75">
      <c r="A25" s="27"/>
      <c r="E25" s="37"/>
      <c r="F25" s="37"/>
      <c r="I25" s="27"/>
      <c r="K25" s="27"/>
      <c r="M25" s="27"/>
      <c r="O25" s="27"/>
      <c r="Q25" s="27"/>
    </row>
    <row r="26" spans="1:17" ht="25.5" customHeight="1">
      <c r="A26" s="27"/>
      <c r="E26" s="37"/>
      <c r="F26" s="37"/>
      <c r="G26" s="39" t="s">
        <v>92</v>
      </c>
      <c r="H26" s="226" t="s">
        <v>9</v>
      </c>
      <c r="I26" s="226"/>
      <c r="J26" s="226" t="s">
        <v>10</v>
      </c>
      <c r="K26" s="226"/>
      <c r="L26" s="226" t="s">
        <v>11</v>
      </c>
      <c r="M26" s="226"/>
      <c r="N26" s="226" t="s">
        <v>12</v>
      </c>
      <c r="O26" s="226"/>
      <c r="Q26" s="27"/>
    </row>
    <row r="27" spans="1:15" ht="12.75">
      <c r="A27" s="1" t="s">
        <v>65</v>
      </c>
      <c r="H27" s="22" t="s">
        <v>91</v>
      </c>
      <c r="I27" s="22" t="s">
        <v>63</v>
      </c>
      <c r="J27" s="22" t="s">
        <v>91</v>
      </c>
      <c r="K27" s="22" t="s">
        <v>63</v>
      </c>
      <c r="L27" s="22" t="s">
        <v>91</v>
      </c>
      <c r="M27" s="22" t="s">
        <v>63</v>
      </c>
      <c r="N27" s="22" t="s">
        <v>91</v>
      </c>
      <c r="O27" s="22" t="s">
        <v>63</v>
      </c>
    </row>
    <row r="28" spans="1:15" ht="12.75">
      <c r="A28" s="1"/>
      <c r="H28" s="22"/>
      <c r="I28" s="22"/>
      <c r="J28" s="22"/>
      <c r="K28" s="22"/>
      <c r="L28" s="22"/>
      <c r="M28" s="22"/>
      <c r="N28" s="22"/>
      <c r="O28" s="22"/>
    </row>
    <row r="29" spans="1:17" ht="12.75">
      <c r="A29" s="20" t="s">
        <v>67</v>
      </c>
      <c r="B29" s="23">
        <v>8</v>
      </c>
      <c r="C29" s="22" t="s">
        <v>61</v>
      </c>
      <c r="D29" s="26">
        <f>C40</f>
        <v>52</v>
      </c>
      <c r="E29">
        <f>D29*$B29</f>
        <v>416</v>
      </c>
      <c r="G29" s="30">
        <f>H29+J29+L29+N29+P29</f>
        <v>1</v>
      </c>
      <c r="H29" s="32">
        <v>1</v>
      </c>
      <c r="I29" s="31">
        <f>$E29*H29</f>
        <v>416</v>
      </c>
      <c r="J29" s="32">
        <v>0</v>
      </c>
      <c r="K29" s="31">
        <f>$E29*J29</f>
        <v>0</v>
      </c>
      <c r="L29" s="32">
        <v>0</v>
      </c>
      <c r="M29" s="31">
        <f>$E29*L29</f>
        <v>0</v>
      </c>
      <c r="N29" s="32">
        <v>0</v>
      </c>
      <c r="O29" s="31">
        <f>$E29*N29</f>
        <v>0</v>
      </c>
      <c r="P29" s="32"/>
      <c r="Q29" s="31"/>
    </row>
    <row r="30" spans="1:17" ht="25.5">
      <c r="A30" s="20" t="s">
        <v>68</v>
      </c>
      <c r="B30" s="23">
        <v>4</v>
      </c>
      <c r="C30" s="22" t="s">
        <v>61</v>
      </c>
      <c r="D30" s="26">
        <f>SUM(C40:C42)</f>
        <v>78</v>
      </c>
      <c r="E30">
        <f>D30*$B30</f>
        <v>312</v>
      </c>
      <c r="G30" s="30">
        <f>H30+J30+L30+N30+P30</f>
        <v>1</v>
      </c>
      <c r="H30" s="32">
        <v>0.8</v>
      </c>
      <c r="I30" s="31">
        <f>$E30*H30</f>
        <v>249.60000000000002</v>
      </c>
      <c r="J30" s="32">
        <v>0</v>
      </c>
      <c r="K30" s="31">
        <f>$E30*J30</f>
        <v>0</v>
      </c>
      <c r="L30" s="32">
        <v>0</v>
      </c>
      <c r="M30" s="31">
        <f>$E30*L30</f>
        <v>0</v>
      </c>
      <c r="N30" s="32">
        <v>0.2</v>
      </c>
      <c r="O30" s="31">
        <f>$E30*N30</f>
        <v>62.400000000000006</v>
      </c>
      <c r="P30" s="32"/>
      <c r="Q30" s="31"/>
    </row>
    <row r="31" spans="1:17" ht="12.75">
      <c r="A31" t="s">
        <v>66</v>
      </c>
      <c r="B31" s="23">
        <v>8</v>
      </c>
      <c r="C31" s="22" t="s">
        <v>58</v>
      </c>
      <c r="D31" s="26">
        <f>D11+D12+D13+D14</f>
        <v>34</v>
      </c>
      <c r="E31">
        <f>D31*$B31</f>
        <v>272</v>
      </c>
      <c r="G31" s="30">
        <f>H31+J31+L31+N31+P31</f>
        <v>1</v>
      </c>
      <c r="H31" s="32">
        <v>0.2</v>
      </c>
      <c r="I31" s="31">
        <f>$E31*H31</f>
        <v>54.400000000000006</v>
      </c>
      <c r="J31" s="32">
        <v>0</v>
      </c>
      <c r="K31" s="31">
        <f>$E31*J31</f>
        <v>0</v>
      </c>
      <c r="L31" s="32">
        <v>0.8</v>
      </c>
      <c r="M31" s="31">
        <f>$E31*L31</f>
        <v>217.60000000000002</v>
      </c>
      <c r="N31" s="32">
        <v>0</v>
      </c>
      <c r="O31" s="31">
        <f>$E31*N31</f>
        <v>0</v>
      </c>
      <c r="P31" s="32"/>
      <c r="Q31" s="31"/>
    </row>
    <row r="32" spans="1:17" ht="12.75">
      <c r="A32" s="20"/>
      <c r="B32" s="23"/>
      <c r="C32" s="22"/>
      <c r="D32" s="22"/>
      <c r="G32" s="30"/>
      <c r="H32" s="32"/>
      <c r="I32" s="31"/>
      <c r="J32" s="32"/>
      <c r="K32" s="31"/>
      <c r="L32" s="32"/>
      <c r="M32" s="31"/>
      <c r="N32" s="32"/>
      <c r="O32" s="31"/>
      <c r="P32" s="32"/>
      <c r="Q32" s="31"/>
    </row>
    <row r="34" spans="1:17" ht="12.75">
      <c r="A34" s="27" t="s">
        <v>70</v>
      </c>
      <c r="E34" s="37">
        <f>SUM(E29:E33)</f>
        <v>1000</v>
      </c>
      <c r="F34" s="37"/>
      <c r="G34" s="37"/>
      <c r="H34" s="37"/>
      <c r="I34" s="37">
        <f>SUM(I29:I33)</f>
        <v>720</v>
      </c>
      <c r="J34" s="37"/>
      <c r="K34" s="37">
        <f>SUM(K29:K33)</f>
        <v>0</v>
      </c>
      <c r="L34" s="37"/>
      <c r="M34" s="37">
        <f>SUM(M29:M33)</f>
        <v>217.60000000000002</v>
      </c>
      <c r="N34" s="37"/>
      <c r="O34" s="37">
        <f>SUM(O29:O33)</f>
        <v>62.400000000000006</v>
      </c>
      <c r="Q34" s="27"/>
    </row>
    <row r="37" spans="1:4" ht="25.5">
      <c r="A37" s="1" t="s">
        <v>72</v>
      </c>
      <c r="B37" s="25" t="s">
        <v>77</v>
      </c>
      <c r="C37" s="3" t="s">
        <v>79</v>
      </c>
      <c r="D37" s="25" t="s">
        <v>78</v>
      </c>
    </row>
    <row r="38" spans="1:14" ht="12.75">
      <c r="A38" t="s">
        <v>155</v>
      </c>
      <c r="B38" s="33">
        <f>D38-C38*7</f>
        <v>37920</v>
      </c>
      <c r="C38" s="23">
        <v>18</v>
      </c>
      <c r="D38" s="34">
        <f>B39</f>
        <v>38046</v>
      </c>
      <c r="K38" s="226"/>
      <c r="L38" s="226"/>
      <c r="M38" s="226"/>
      <c r="N38" s="226"/>
    </row>
    <row r="39" spans="1:4" ht="12.75">
      <c r="A39" t="s">
        <v>73</v>
      </c>
      <c r="B39" s="34">
        <f>D39-C39*7</f>
        <v>38046</v>
      </c>
      <c r="C39" s="23">
        <v>18</v>
      </c>
      <c r="D39" s="34">
        <f>B40</f>
        <v>38172</v>
      </c>
    </row>
    <row r="40" spans="1:4" ht="12.75">
      <c r="A40" t="s">
        <v>74</v>
      </c>
      <c r="B40" s="34">
        <f>D40-C40*7</f>
        <v>38172</v>
      </c>
      <c r="C40" s="23">
        <v>52</v>
      </c>
      <c r="D40" s="34">
        <f>B41</f>
        <v>38536</v>
      </c>
    </row>
    <row r="41" spans="1:4" ht="12.75">
      <c r="A41" t="s">
        <v>76</v>
      </c>
      <c r="B41" s="34">
        <f>D41-C41*7</f>
        <v>38536</v>
      </c>
      <c r="C41" s="23">
        <v>0</v>
      </c>
      <c r="D41" s="34">
        <f>B42</f>
        <v>38536</v>
      </c>
    </row>
    <row r="42" spans="1:4" ht="12.75">
      <c r="A42" t="s">
        <v>75</v>
      </c>
      <c r="B42" s="34">
        <f>D42-C42*7</f>
        <v>38536</v>
      </c>
      <c r="C42" s="23">
        <v>26</v>
      </c>
      <c r="D42" s="35">
        <v>38718</v>
      </c>
    </row>
    <row r="46" ht="12.75">
      <c r="A46" s="1" t="s">
        <v>94</v>
      </c>
    </row>
    <row r="48" ht="12.75">
      <c r="A48" s="1" t="s">
        <v>185</v>
      </c>
    </row>
    <row r="49" spans="2:11" ht="103.5" customHeight="1">
      <c r="B49" s="22" t="s">
        <v>156</v>
      </c>
      <c r="C49" s="192" t="s">
        <v>186</v>
      </c>
      <c r="D49" s="192"/>
      <c r="E49" s="225" t="s">
        <v>187</v>
      </c>
      <c r="F49" s="225"/>
      <c r="G49" s="192" t="s">
        <v>188</v>
      </c>
      <c r="H49" s="133"/>
      <c r="I49" s="133"/>
      <c r="J49" s="132"/>
      <c r="K49" s="132"/>
    </row>
    <row r="50" spans="1:9" ht="12.75">
      <c r="A50" t="s">
        <v>50</v>
      </c>
      <c r="B50" s="22">
        <f>C50+D50+E50+G50+H50</f>
        <v>31</v>
      </c>
      <c r="C50" s="22">
        <v>9</v>
      </c>
      <c r="D50" s="22"/>
      <c r="E50" s="22">
        <v>13</v>
      </c>
      <c r="F50" s="22"/>
      <c r="G50" s="22">
        <v>9</v>
      </c>
      <c r="H50" s="22"/>
      <c r="I50" t="s">
        <v>177</v>
      </c>
    </row>
    <row r="51" spans="1:9" ht="12.75">
      <c r="A51" t="s">
        <v>51</v>
      </c>
      <c r="B51" s="22">
        <f aca="true" t="shared" si="8" ref="B51:B61">C51+D51+E51+G51+H51</f>
        <v>11</v>
      </c>
      <c r="C51" s="22">
        <v>3</v>
      </c>
      <c r="D51" s="22"/>
      <c r="E51" s="22">
        <v>5</v>
      </c>
      <c r="F51" s="22"/>
      <c r="G51" s="22">
        <v>3</v>
      </c>
      <c r="H51" s="22"/>
      <c r="I51" t="s">
        <v>189</v>
      </c>
    </row>
    <row r="52" spans="1:9" ht="12.75">
      <c r="A52" t="s">
        <v>52</v>
      </c>
      <c r="B52" s="22">
        <f t="shared" si="8"/>
        <v>20</v>
      </c>
      <c r="C52" s="22">
        <v>6</v>
      </c>
      <c r="D52" s="22"/>
      <c r="E52" s="22">
        <v>8</v>
      </c>
      <c r="F52" s="22"/>
      <c r="G52" s="22">
        <v>6</v>
      </c>
      <c r="H52" s="22"/>
      <c r="I52" t="s">
        <v>193</v>
      </c>
    </row>
    <row r="53" spans="1:8" ht="12.75">
      <c r="A53" t="s">
        <v>53</v>
      </c>
      <c r="B53" s="22">
        <f t="shared" si="8"/>
        <v>3</v>
      </c>
      <c r="C53" s="22">
        <v>1</v>
      </c>
      <c r="D53" s="22"/>
      <c r="E53" s="22">
        <v>1</v>
      </c>
      <c r="F53" s="22"/>
      <c r="G53" s="22">
        <v>1</v>
      </c>
      <c r="H53" s="22"/>
    </row>
    <row r="54" spans="1:9" ht="12.75">
      <c r="A54" t="s">
        <v>80</v>
      </c>
      <c r="B54" s="22">
        <f t="shared" si="8"/>
        <v>0</v>
      </c>
      <c r="C54" s="22"/>
      <c r="D54" s="22"/>
      <c r="E54" s="22"/>
      <c r="F54" s="22"/>
      <c r="G54" s="22"/>
      <c r="H54" s="22"/>
      <c r="I54" t="s">
        <v>192</v>
      </c>
    </row>
    <row r="55" spans="1:8" ht="12.75">
      <c r="A55" t="s">
        <v>81</v>
      </c>
      <c r="B55" s="22">
        <f t="shared" si="8"/>
        <v>0</v>
      </c>
      <c r="C55" s="22"/>
      <c r="D55" s="22"/>
      <c r="E55" s="22"/>
      <c r="F55" s="22"/>
      <c r="G55" s="22"/>
      <c r="H55" s="22"/>
    </row>
    <row r="56" spans="1:9" ht="12.75">
      <c r="A56" t="s">
        <v>82</v>
      </c>
      <c r="B56" s="22">
        <f t="shared" si="8"/>
        <v>0</v>
      </c>
      <c r="C56" s="22"/>
      <c r="D56" s="22"/>
      <c r="E56" s="22"/>
      <c r="F56" s="22"/>
      <c r="G56" s="22"/>
      <c r="H56" s="22"/>
      <c r="I56" t="s">
        <v>266</v>
      </c>
    </row>
    <row r="57" spans="1:9" ht="12.75">
      <c r="A57" s="20" t="s">
        <v>84</v>
      </c>
      <c r="B57" s="22">
        <f t="shared" si="8"/>
        <v>3</v>
      </c>
      <c r="C57" s="22">
        <v>1</v>
      </c>
      <c r="D57" s="22"/>
      <c r="E57" s="22">
        <v>1</v>
      </c>
      <c r="F57" s="22"/>
      <c r="G57" s="22">
        <v>1</v>
      </c>
      <c r="H57" s="22"/>
      <c r="I57" t="s">
        <v>240</v>
      </c>
    </row>
    <row r="58" spans="1:9" ht="12.75">
      <c r="A58" s="20" t="s">
        <v>85</v>
      </c>
      <c r="B58" s="22">
        <f t="shared" si="8"/>
        <v>0</v>
      </c>
      <c r="C58" s="22"/>
      <c r="D58" s="22"/>
      <c r="E58" s="22"/>
      <c r="F58" s="22"/>
      <c r="G58" s="22"/>
      <c r="H58" s="22"/>
      <c r="I58" t="s">
        <v>191</v>
      </c>
    </row>
    <row r="59" spans="1:9" ht="12.75">
      <c r="A59" t="s">
        <v>83</v>
      </c>
      <c r="B59" s="22">
        <f t="shared" si="8"/>
        <v>0</v>
      </c>
      <c r="C59" s="22"/>
      <c r="D59" s="22"/>
      <c r="E59" s="22"/>
      <c r="F59" s="22"/>
      <c r="G59" s="22"/>
      <c r="H59" s="22"/>
      <c r="I59" t="s">
        <v>194</v>
      </c>
    </row>
    <row r="60" spans="1:9" ht="12.75">
      <c r="A60" t="s">
        <v>90</v>
      </c>
      <c r="B60" s="22">
        <f t="shared" si="8"/>
        <v>0</v>
      </c>
      <c r="C60" s="22"/>
      <c r="D60" s="22"/>
      <c r="E60" s="22"/>
      <c r="F60" s="22"/>
      <c r="G60" s="22"/>
      <c r="H60" s="22"/>
      <c r="I60" t="s">
        <v>190</v>
      </c>
    </row>
    <row r="61" spans="1:9" ht="12.75">
      <c r="A61" t="s">
        <v>86</v>
      </c>
      <c r="B61" s="22">
        <f t="shared" si="8"/>
        <v>0</v>
      </c>
      <c r="C61" s="22"/>
      <c r="D61" s="22"/>
      <c r="E61" s="22"/>
      <c r="F61" s="22"/>
      <c r="G61" s="22"/>
      <c r="H61" s="22"/>
      <c r="I61" t="s">
        <v>178</v>
      </c>
    </row>
    <row r="62" spans="1:7" ht="12.75">
      <c r="A62" t="s">
        <v>88</v>
      </c>
      <c r="B62" s="190">
        <v>0.1</v>
      </c>
      <c r="C62" s="22"/>
      <c r="D62" s="22"/>
      <c r="E62" s="22"/>
      <c r="F62" s="22"/>
      <c r="G62" s="22"/>
    </row>
    <row r="65" ht="20.25">
      <c r="A65" s="63" t="s">
        <v>288</v>
      </c>
    </row>
    <row r="67" spans="1:17" ht="18.75" thickBot="1">
      <c r="A67" s="72" t="s">
        <v>62</v>
      </c>
      <c r="B67" s="73"/>
      <c r="C67" s="73"/>
      <c r="D67" s="73"/>
      <c r="E67" s="73"/>
      <c r="F67" s="73"/>
      <c r="G67" s="73"/>
      <c r="H67" s="73"/>
      <c r="I67" s="73"/>
      <c r="J67" s="73"/>
      <c r="K67" s="73"/>
      <c r="L67" s="73"/>
      <c r="M67" s="73"/>
      <c r="N67" s="73"/>
      <c r="O67" s="73"/>
      <c r="P67" s="73"/>
      <c r="Q67" s="73"/>
    </row>
    <row r="68" ht="12.75">
      <c r="A68" s="1"/>
    </row>
    <row r="69" ht="12.75">
      <c r="A69" s="1" t="s">
        <v>71</v>
      </c>
    </row>
    <row r="70" spans="1:17" ht="42.75" customHeight="1">
      <c r="A70" s="228" t="s">
        <v>276</v>
      </c>
      <c r="B70" s="228"/>
      <c r="C70" s="228"/>
      <c r="D70" s="228"/>
      <c r="E70" s="228"/>
      <c r="F70" s="228"/>
      <c r="G70" s="220" t="s">
        <v>97</v>
      </c>
      <c r="H70" s="220"/>
      <c r="I70" s="220"/>
      <c r="J70" s="220"/>
      <c r="K70" s="220"/>
      <c r="L70" s="220"/>
      <c r="M70" s="220"/>
      <c r="N70" s="220"/>
      <c r="O70" s="220"/>
      <c r="P70" s="220"/>
      <c r="Q70" s="220"/>
    </row>
    <row r="71" spans="1:17" ht="34.5" customHeight="1">
      <c r="A71" s="228"/>
      <c r="B71" s="228"/>
      <c r="C71" s="228"/>
      <c r="D71" s="228"/>
      <c r="E71" s="228"/>
      <c r="F71" s="228"/>
      <c r="G71" s="39" t="s">
        <v>92</v>
      </c>
      <c r="H71" s="226" t="s">
        <v>9</v>
      </c>
      <c r="I71" s="226"/>
      <c r="J71" s="226" t="s">
        <v>11</v>
      </c>
      <c r="K71" s="226"/>
      <c r="L71" s="226" t="s">
        <v>12</v>
      </c>
      <c r="M71" s="226"/>
      <c r="N71" s="226" t="s">
        <v>42</v>
      </c>
      <c r="O71" s="226"/>
      <c r="P71" s="226" t="s">
        <v>69</v>
      </c>
      <c r="Q71" s="226"/>
    </row>
    <row r="72" spans="2:17" ht="12.75">
      <c r="B72" s="25" t="s">
        <v>54</v>
      </c>
      <c r="C72" s="25" t="s">
        <v>55</v>
      </c>
      <c r="D72" s="25" t="s">
        <v>56</v>
      </c>
      <c r="E72" s="227" t="s">
        <v>93</v>
      </c>
      <c r="F72" s="227"/>
      <c r="H72" s="22" t="s">
        <v>91</v>
      </c>
      <c r="I72" s="22" t="s">
        <v>63</v>
      </c>
      <c r="J72" s="22" t="s">
        <v>91</v>
      </c>
      <c r="K72" s="22" t="s">
        <v>63</v>
      </c>
      <c r="L72" s="22" t="s">
        <v>91</v>
      </c>
      <c r="M72" s="22" t="s">
        <v>63</v>
      </c>
      <c r="N72" s="22" t="s">
        <v>91</v>
      </c>
      <c r="O72" s="22" t="s">
        <v>63</v>
      </c>
      <c r="P72" s="22" t="s">
        <v>91</v>
      </c>
      <c r="Q72" s="22" t="s">
        <v>63</v>
      </c>
    </row>
    <row r="73" ht="12.75">
      <c r="A73" s="1" t="s">
        <v>64</v>
      </c>
    </row>
    <row r="74" spans="1:17" ht="12.75">
      <c r="A74" s="20" t="s">
        <v>50</v>
      </c>
      <c r="B74" s="23">
        <v>8</v>
      </c>
      <c r="C74" s="22" t="s">
        <v>57</v>
      </c>
      <c r="D74" s="50">
        <f>B116</f>
        <v>0</v>
      </c>
      <c r="E74" s="36">
        <f>D74*$B74</f>
        <v>0</v>
      </c>
      <c r="F74" s="36"/>
      <c r="G74" s="30">
        <f>H74+J74+L74+N74+P74</f>
        <v>1</v>
      </c>
      <c r="H74" s="32">
        <v>1</v>
      </c>
      <c r="I74" s="31">
        <f>$E74*H74</f>
        <v>0</v>
      </c>
      <c r="J74" s="32">
        <v>0</v>
      </c>
      <c r="K74" s="31">
        <f aca="true" t="shared" si="9" ref="K74:K86">$E74*J74</f>
        <v>0</v>
      </c>
      <c r="L74" s="32">
        <v>0</v>
      </c>
      <c r="M74" s="31">
        <f aca="true" t="shared" si="10" ref="M74:M86">$E74*L74</f>
        <v>0</v>
      </c>
      <c r="N74" s="32">
        <v>0</v>
      </c>
      <c r="O74" s="31">
        <f aca="true" t="shared" si="11" ref="O74:O86">$E74*N74</f>
        <v>0</v>
      </c>
      <c r="P74" s="32">
        <v>0</v>
      </c>
      <c r="Q74" s="31">
        <f aca="true" t="shared" si="12" ref="Q74:Q86">$E74*P74</f>
        <v>0</v>
      </c>
    </row>
    <row r="75" spans="1:17" ht="12.75">
      <c r="A75" s="20" t="s">
        <v>51</v>
      </c>
      <c r="B75" s="23">
        <v>40</v>
      </c>
      <c r="C75" s="22" t="s">
        <v>58</v>
      </c>
      <c r="D75" s="50">
        <f aca="true" t="shared" si="13" ref="D75:D85">B117</f>
        <v>0</v>
      </c>
      <c r="E75" s="36">
        <f aca="true" t="shared" si="14" ref="E75:E86">D75*$B75</f>
        <v>0</v>
      </c>
      <c r="F75" s="36"/>
      <c r="G75" s="30">
        <f aca="true" t="shared" si="15" ref="G75:G86">H75+J75+L75+N75+P75</f>
        <v>1</v>
      </c>
      <c r="H75" s="32">
        <v>1</v>
      </c>
      <c r="I75" s="31">
        <f aca="true" t="shared" si="16" ref="I75:I86">$E75*H75</f>
        <v>0</v>
      </c>
      <c r="J75" s="32">
        <v>0</v>
      </c>
      <c r="K75" s="31">
        <f t="shared" si="9"/>
        <v>0</v>
      </c>
      <c r="L75" s="32">
        <v>0</v>
      </c>
      <c r="M75" s="31">
        <f t="shared" si="10"/>
        <v>0</v>
      </c>
      <c r="N75" s="32">
        <v>0</v>
      </c>
      <c r="O75" s="31">
        <f t="shared" si="11"/>
        <v>0</v>
      </c>
      <c r="P75" s="32">
        <v>0</v>
      </c>
      <c r="Q75" s="31">
        <f t="shared" si="12"/>
        <v>0</v>
      </c>
    </row>
    <row r="76" spans="1:17" ht="12.75">
      <c r="A76" s="20" t="s">
        <v>52</v>
      </c>
      <c r="B76" s="23">
        <v>16</v>
      </c>
      <c r="C76" s="22" t="s">
        <v>58</v>
      </c>
      <c r="D76" s="50">
        <f t="shared" si="13"/>
        <v>0</v>
      </c>
      <c r="E76" s="36">
        <f t="shared" si="14"/>
        <v>0</v>
      </c>
      <c r="F76" s="36"/>
      <c r="G76" s="30">
        <f t="shared" si="15"/>
        <v>1</v>
      </c>
      <c r="H76" s="32">
        <v>1</v>
      </c>
      <c r="I76" s="31">
        <f t="shared" si="16"/>
        <v>0</v>
      </c>
      <c r="J76" s="32">
        <v>0</v>
      </c>
      <c r="K76" s="31">
        <f t="shared" si="9"/>
        <v>0</v>
      </c>
      <c r="L76" s="32">
        <v>0</v>
      </c>
      <c r="M76" s="31">
        <f t="shared" si="10"/>
        <v>0</v>
      </c>
      <c r="N76" s="32">
        <v>0</v>
      </c>
      <c r="O76" s="31">
        <f t="shared" si="11"/>
        <v>0</v>
      </c>
      <c r="P76" s="32">
        <v>0</v>
      </c>
      <c r="Q76" s="31">
        <f t="shared" si="12"/>
        <v>0</v>
      </c>
    </row>
    <row r="77" spans="1:17" ht="12.75">
      <c r="A77" s="20" t="s">
        <v>53</v>
      </c>
      <c r="B77" s="23">
        <v>16</v>
      </c>
      <c r="C77" s="22" t="s">
        <v>58</v>
      </c>
      <c r="D77" s="50">
        <f t="shared" si="13"/>
        <v>4</v>
      </c>
      <c r="E77" s="36">
        <f t="shared" si="14"/>
        <v>64</v>
      </c>
      <c r="F77" s="36"/>
      <c r="G77" s="30">
        <f t="shared" si="15"/>
        <v>1</v>
      </c>
      <c r="H77" s="32">
        <v>1</v>
      </c>
      <c r="I77" s="31">
        <f t="shared" si="16"/>
        <v>64</v>
      </c>
      <c r="J77" s="32">
        <v>0</v>
      </c>
      <c r="K77" s="31">
        <f t="shared" si="9"/>
        <v>0</v>
      </c>
      <c r="L77" s="32">
        <v>0</v>
      </c>
      <c r="M77" s="31">
        <f t="shared" si="10"/>
        <v>0</v>
      </c>
      <c r="N77" s="32">
        <v>0</v>
      </c>
      <c r="O77" s="31">
        <f t="shared" si="11"/>
        <v>0</v>
      </c>
      <c r="P77" s="32">
        <v>0</v>
      </c>
      <c r="Q77" s="31">
        <f t="shared" si="12"/>
        <v>0</v>
      </c>
    </row>
    <row r="78" spans="1:17" ht="12.75">
      <c r="A78" s="20" t="s">
        <v>80</v>
      </c>
      <c r="B78" s="23">
        <v>0</v>
      </c>
      <c r="C78" s="22" t="s">
        <v>58</v>
      </c>
      <c r="D78" s="50">
        <f t="shared" si="13"/>
        <v>0</v>
      </c>
      <c r="E78" s="36">
        <f t="shared" si="14"/>
        <v>0</v>
      </c>
      <c r="F78" s="36"/>
      <c r="G78" s="30">
        <f t="shared" si="15"/>
        <v>1</v>
      </c>
      <c r="H78" s="32">
        <v>1</v>
      </c>
      <c r="I78" s="31">
        <f t="shared" si="16"/>
        <v>0</v>
      </c>
      <c r="J78" s="32">
        <v>0</v>
      </c>
      <c r="K78" s="31">
        <f t="shared" si="9"/>
        <v>0</v>
      </c>
      <c r="L78" s="32">
        <v>0</v>
      </c>
      <c r="M78" s="31">
        <f t="shared" si="10"/>
        <v>0</v>
      </c>
      <c r="N78" s="32">
        <v>0</v>
      </c>
      <c r="O78" s="31">
        <f t="shared" si="11"/>
        <v>0</v>
      </c>
      <c r="P78" s="32">
        <v>0</v>
      </c>
      <c r="Q78" s="31">
        <f t="shared" si="12"/>
        <v>0</v>
      </c>
    </row>
    <row r="79" spans="1:17" ht="12.75">
      <c r="A79" s="20" t="s">
        <v>81</v>
      </c>
      <c r="B79" s="23">
        <v>0</v>
      </c>
      <c r="C79" s="22" t="s">
        <v>58</v>
      </c>
      <c r="D79" s="50">
        <f t="shared" si="13"/>
        <v>0</v>
      </c>
      <c r="E79" s="36">
        <f t="shared" si="14"/>
        <v>0</v>
      </c>
      <c r="F79" s="36"/>
      <c r="G79" s="30">
        <f t="shared" si="15"/>
        <v>1</v>
      </c>
      <c r="H79" s="32">
        <v>1</v>
      </c>
      <c r="I79" s="31">
        <f t="shared" si="16"/>
        <v>0</v>
      </c>
      <c r="J79" s="32">
        <v>0</v>
      </c>
      <c r="K79" s="31">
        <f t="shared" si="9"/>
        <v>0</v>
      </c>
      <c r="L79" s="32">
        <v>0</v>
      </c>
      <c r="M79" s="31">
        <f t="shared" si="10"/>
        <v>0</v>
      </c>
      <c r="N79" s="32">
        <v>0</v>
      </c>
      <c r="O79" s="31">
        <f t="shared" si="11"/>
        <v>0</v>
      </c>
      <c r="P79" s="32">
        <v>0</v>
      </c>
      <c r="Q79" s="31">
        <f t="shared" si="12"/>
        <v>0</v>
      </c>
    </row>
    <row r="80" spans="1:17" ht="12.75">
      <c r="A80" s="20" t="s">
        <v>82</v>
      </c>
      <c r="B80" s="23">
        <v>8</v>
      </c>
      <c r="C80" s="22" t="s">
        <v>58</v>
      </c>
      <c r="D80" s="50">
        <f t="shared" si="13"/>
        <v>4</v>
      </c>
      <c r="E80" s="36">
        <f t="shared" si="14"/>
        <v>32</v>
      </c>
      <c r="F80" s="36"/>
      <c r="G80" s="30">
        <f t="shared" si="15"/>
        <v>1</v>
      </c>
      <c r="H80" s="32">
        <v>1</v>
      </c>
      <c r="I80" s="31">
        <f t="shared" si="16"/>
        <v>32</v>
      </c>
      <c r="J80" s="32">
        <v>0</v>
      </c>
      <c r="K80" s="31">
        <f t="shared" si="9"/>
        <v>0</v>
      </c>
      <c r="L80" s="32">
        <v>0</v>
      </c>
      <c r="M80" s="31">
        <f t="shared" si="10"/>
        <v>0</v>
      </c>
      <c r="N80" s="32">
        <v>0</v>
      </c>
      <c r="O80" s="31">
        <f t="shared" si="11"/>
        <v>0</v>
      </c>
      <c r="P80" s="32">
        <v>0</v>
      </c>
      <c r="Q80" s="31">
        <f t="shared" si="12"/>
        <v>0</v>
      </c>
    </row>
    <row r="81" spans="1:17" ht="12.75">
      <c r="A81" s="20" t="s">
        <v>84</v>
      </c>
      <c r="B81" s="23">
        <v>0</v>
      </c>
      <c r="C81" s="22" t="s">
        <v>59</v>
      </c>
      <c r="D81" s="50">
        <f t="shared" si="13"/>
        <v>0</v>
      </c>
      <c r="E81" s="36">
        <f t="shared" si="14"/>
        <v>0</v>
      </c>
      <c r="F81" s="36"/>
      <c r="G81" s="30">
        <f t="shared" si="15"/>
        <v>1</v>
      </c>
      <c r="H81" s="32">
        <v>1</v>
      </c>
      <c r="I81" s="31">
        <f t="shared" si="16"/>
        <v>0</v>
      </c>
      <c r="J81" s="32">
        <v>0</v>
      </c>
      <c r="K81" s="31">
        <f t="shared" si="9"/>
        <v>0</v>
      </c>
      <c r="L81" s="32">
        <v>0</v>
      </c>
      <c r="M81" s="31">
        <f t="shared" si="10"/>
        <v>0</v>
      </c>
      <c r="N81" s="32">
        <v>0</v>
      </c>
      <c r="O81" s="31">
        <f t="shared" si="11"/>
        <v>0</v>
      </c>
      <c r="P81" s="32">
        <v>0</v>
      </c>
      <c r="Q81" s="31">
        <f t="shared" si="12"/>
        <v>0</v>
      </c>
    </row>
    <row r="82" spans="1:17" ht="12.75">
      <c r="A82" s="20" t="s">
        <v>85</v>
      </c>
      <c r="B82" s="23">
        <v>0</v>
      </c>
      <c r="C82" s="22" t="s">
        <v>59</v>
      </c>
      <c r="D82" s="50">
        <f t="shared" si="13"/>
        <v>0</v>
      </c>
      <c r="E82" s="36">
        <f t="shared" si="14"/>
        <v>0</v>
      </c>
      <c r="F82" s="36"/>
      <c r="G82" s="30">
        <f t="shared" si="15"/>
        <v>1</v>
      </c>
      <c r="H82" s="32">
        <v>1</v>
      </c>
      <c r="I82" s="31">
        <f t="shared" si="16"/>
        <v>0</v>
      </c>
      <c r="J82" s="32">
        <v>0</v>
      </c>
      <c r="K82" s="31">
        <f t="shared" si="9"/>
        <v>0</v>
      </c>
      <c r="L82" s="32">
        <v>0</v>
      </c>
      <c r="M82" s="31">
        <f t="shared" si="10"/>
        <v>0</v>
      </c>
      <c r="N82" s="32">
        <v>0</v>
      </c>
      <c r="O82" s="31">
        <f t="shared" si="11"/>
        <v>0</v>
      </c>
      <c r="P82" s="32">
        <v>0</v>
      </c>
      <c r="Q82" s="31">
        <f t="shared" si="12"/>
        <v>0</v>
      </c>
    </row>
    <row r="83" spans="1:17" ht="12.75">
      <c r="A83" s="20" t="s">
        <v>83</v>
      </c>
      <c r="B83" s="23">
        <v>0</v>
      </c>
      <c r="C83" s="22" t="s">
        <v>59</v>
      </c>
      <c r="D83" s="50">
        <f t="shared" si="13"/>
        <v>0</v>
      </c>
      <c r="E83" s="36">
        <f t="shared" si="14"/>
        <v>0</v>
      </c>
      <c r="F83" s="36"/>
      <c r="G83" s="30">
        <f t="shared" si="15"/>
        <v>1</v>
      </c>
      <c r="H83" s="32">
        <v>0</v>
      </c>
      <c r="I83" s="31">
        <f t="shared" si="16"/>
        <v>0</v>
      </c>
      <c r="J83" s="32">
        <v>0</v>
      </c>
      <c r="K83" s="31">
        <f t="shared" si="9"/>
        <v>0</v>
      </c>
      <c r="L83" s="32">
        <v>0</v>
      </c>
      <c r="M83" s="31">
        <f t="shared" si="10"/>
        <v>0</v>
      </c>
      <c r="N83" s="32">
        <v>1</v>
      </c>
      <c r="O83" s="31">
        <f t="shared" si="11"/>
        <v>0</v>
      </c>
      <c r="P83" s="32">
        <v>0</v>
      </c>
      <c r="Q83" s="31">
        <f t="shared" si="12"/>
        <v>0</v>
      </c>
    </row>
    <row r="84" spans="1:17" ht="12.75">
      <c r="A84" s="20" t="s">
        <v>90</v>
      </c>
      <c r="B84" s="23">
        <v>16</v>
      </c>
      <c r="C84" s="22" t="s">
        <v>60</v>
      </c>
      <c r="D84" s="50">
        <f t="shared" si="13"/>
        <v>0</v>
      </c>
      <c r="E84" s="36">
        <f t="shared" si="14"/>
        <v>0</v>
      </c>
      <c r="F84" s="36"/>
      <c r="G84" s="30">
        <f t="shared" si="15"/>
        <v>1</v>
      </c>
      <c r="H84" s="32">
        <v>1</v>
      </c>
      <c r="I84" s="31">
        <f t="shared" si="16"/>
        <v>0</v>
      </c>
      <c r="J84" s="32">
        <v>0</v>
      </c>
      <c r="K84" s="31">
        <f t="shared" si="9"/>
        <v>0</v>
      </c>
      <c r="L84" s="32">
        <v>0</v>
      </c>
      <c r="M84" s="31">
        <f t="shared" si="10"/>
        <v>0</v>
      </c>
      <c r="N84" s="32">
        <v>0</v>
      </c>
      <c r="O84" s="31">
        <f t="shared" si="11"/>
        <v>0</v>
      </c>
      <c r="P84" s="32">
        <v>0</v>
      </c>
      <c r="Q84" s="31">
        <f t="shared" si="12"/>
        <v>0</v>
      </c>
    </row>
    <row r="85" spans="1:17" ht="25.5">
      <c r="A85" s="20" t="s">
        <v>86</v>
      </c>
      <c r="B85" s="23">
        <v>0</v>
      </c>
      <c r="C85" s="22" t="s">
        <v>87</v>
      </c>
      <c r="D85" s="50">
        <f t="shared" si="13"/>
        <v>0</v>
      </c>
      <c r="E85" s="36">
        <f t="shared" si="14"/>
        <v>0</v>
      </c>
      <c r="F85" s="36"/>
      <c r="G85" s="30">
        <f t="shared" si="15"/>
        <v>1</v>
      </c>
      <c r="H85" s="32">
        <v>0</v>
      </c>
      <c r="I85" s="31">
        <f t="shared" si="16"/>
        <v>0</v>
      </c>
      <c r="J85" s="32">
        <v>0</v>
      </c>
      <c r="K85" s="31">
        <f t="shared" si="9"/>
        <v>0</v>
      </c>
      <c r="L85" s="32">
        <v>1</v>
      </c>
      <c r="M85" s="31">
        <f t="shared" si="10"/>
        <v>0</v>
      </c>
      <c r="N85" s="32">
        <v>0</v>
      </c>
      <c r="O85" s="31">
        <f t="shared" si="11"/>
        <v>0</v>
      </c>
      <c r="P85" s="32">
        <v>0</v>
      </c>
      <c r="Q85" s="31">
        <f t="shared" si="12"/>
        <v>0</v>
      </c>
    </row>
    <row r="86" spans="1:17" ht="12.75">
      <c r="A86" s="20" t="s">
        <v>88</v>
      </c>
      <c r="B86" s="28">
        <v>0.1</v>
      </c>
      <c r="C86" s="22" t="s">
        <v>89</v>
      </c>
      <c r="D86" s="26">
        <f>SUM(E74:E85)</f>
        <v>96</v>
      </c>
      <c r="E86" s="36">
        <f t="shared" si="14"/>
        <v>9.600000000000001</v>
      </c>
      <c r="F86" s="36"/>
      <c r="G86" s="30">
        <f t="shared" si="15"/>
        <v>1</v>
      </c>
      <c r="H86" s="32">
        <v>0</v>
      </c>
      <c r="I86" s="31">
        <f t="shared" si="16"/>
        <v>0</v>
      </c>
      <c r="J86" s="32">
        <v>0</v>
      </c>
      <c r="K86" s="31">
        <f t="shared" si="9"/>
        <v>0</v>
      </c>
      <c r="L86" s="32">
        <v>1</v>
      </c>
      <c r="M86" s="31">
        <f t="shared" si="10"/>
        <v>9.600000000000001</v>
      </c>
      <c r="N86" s="32">
        <v>0</v>
      </c>
      <c r="O86" s="31">
        <f t="shared" si="11"/>
        <v>0</v>
      </c>
      <c r="P86" s="32">
        <v>0</v>
      </c>
      <c r="Q86" s="31">
        <f t="shared" si="12"/>
        <v>0</v>
      </c>
    </row>
    <row r="87" spans="5:6" ht="12.75">
      <c r="E87" s="36"/>
      <c r="F87" s="36"/>
    </row>
    <row r="88" spans="1:17" ht="12.75">
      <c r="A88" s="27" t="s">
        <v>70</v>
      </c>
      <c r="E88" s="37">
        <f>SUM(E74:E87)</f>
        <v>105.6</v>
      </c>
      <c r="F88" s="37"/>
      <c r="G88" s="37"/>
      <c r="H88" s="37"/>
      <c r="I88" s="37">
        <f>SUM(I74:I87)</f>
        <v>96</v>
      </c>
      <c r="J88" s="37"/>
      <c r="K88" s="37">
        <f>SUM(K74:K87)</f>
        <v>0</v>
      </c>
      <c r="L88" s="37"/>
      <c r="M88" s="37">
        <f>SUM(M74:M87)</f>
        <v>9.600000000000001</v>
      </c>
      <c r="N88" s="37"/>
      <c r="O88" s="37">
        <f>SUM(O74:O87)</f>
        <v>0</v>
      </c>
      <c r="P88" s="37"/>
      <c r="Q88" s="37">
        <f>SUM(Q74:Q87)</f>
        <v>0</v>
      </c>
    </row>
    <row r="89" spans="1:17" ht="12.75">
      <c r="A89" s="27"/>
      <c r="E89" s="37"/>
      <c r="F89" s="37"/>
      <c r="I89" s="27"/>
      <c r="K89" s="27"/>
      <c r="M89" s="27"/>
      <c r="O89" s="27"/>
      <c r="Q89" s="27"/>
    </row>
    <row r="90" spans="1:17" ht="25.5" customHeight="1">
      <c r="A90" s="27"/>
      <c r="E90" s="37"/>
      <c r="F90" s="37"/>
      <c r="G90" s="39" t="s">
        <v>92</v>
      </c>
      <c r="H90" s="226" t="s">
        <v>9</v>
      </c>
      <c r="I90" s="226"/>
      <c r="J90" s="226" t="s">
        <v>10</v>
      </c>
      <c r="K90" s="226"/>
      <c r="L90" s="226" t="s">
        <v>11</v>
      </c>
      <c r="M90" s="226"/>
      <c r="N90" s="226" t="s">
        <v>12</v>
      </c>
      <c r="O90" s="226"/>
      <c r="Q90" s="27"/>
    </row>
    <row r="91" spans="1:15" ht="12.75">
      <c r="A91" s="1" t="s">
        <v>65</v>
      </c>
      <c r="H91" s="22" t="s">
        <v>91</v>
      </c>
      <c r="I91" s="22" t="s">
        <v>63</v>
      </c>
      <c r="J91" s="22" t="s">
        <v>91</v>
      </c>
      <c r="K91" s="22" t="s">
        <v>63</v>
      </c>
      <c r="L91" s="22" t="s">
        <v>91</v>
      </c>
      <c r="M91" s="22" t="s">
        <v>63</v>
      </c>
      <c r="N91" s="22" t="s">
        <v>91</v>
      </c>
      <c r="O91" s="22" t="s">
        <v>63</v>
      </c>
    </row>
    <row r="92" spans="1:15" ht="12.75">
      <c r="A92" s="1"/>
      <c r="H92" s="22"/>
      <c r="I92" s="22"/>
      <c r="J92" s="22"/>
      <c r="K92" s="22"/>
      <c r="L92" s="22"/>
      <c r="M92" s="22"/>
      <c r="N92" s="22"/>
      <c r="O92" s="22"/>
    </row>
    <row r="93" spans="1:17" ht="12.75">
      <c r="A93" s="20" t="s">
        <v>67</v>
      </c>
      <c r="B93" s="23">
        <v>8</v>
      </c>
      <c r="C93" s="22" t="s">
        <v>165</v>
      </c>
      <c r="D93" s="26">
        <v>1</v>
      </c>
      <c r="E93">
        <f>D93*$B93</f>
        <v>8</v>
      </c>
      <c r="G93" s="30">
        <f>H93+J93+L93+N93+P93</f>
        <v>1</v>
      </c>
      <c r="H93" s="32">
        <v>0</v>
      </c>
      <c r="I93" s="31">
        <f>$E93*H93</f>
        <v>0</v>
      </c>
      <c r="J93" s="32">
        <v>0</v>
      </c>
      <c r="K93" s="31">
        <f>$E93*J93</f>
        <v>0</v>
      </c>
      <c r="L93" s="32">
        <v>0</v>
      </c>
      <c r="M93" s="31">
        <f>$E93*L93</f>
        <v>0</v>
      </c>
      <c r="N93" s="32">
        <v>1</v>
      </c>
      <c r="O93" s="31">
        <f>$E93*N93</f>
        <v>8</v>
      </c>
      <c r="P93" s="32"/>
      <c r="Q93" s="31"/>
    </row>
    <row r="94" spans="1:17" ht="25.5">
      <c r="A94" s="20" t="s">
        <v>277</v>
      </c>
      <c r="B94" s="23">
        <v>2</v>
      </c>
      <c r="C94" s="22" t="s">
        <v>61</v>
      </c>
      <c r="D94" s="26">
        <f>C106</f>
        <v>4</v>
      </c>
      <c r="E94">
        <f>D94*$B94</f>
        <v>8</v>
      </c>
      <c r="G94" s="30">
        <f>H94+J94+L94+N94+P94</f>
        <v>1</v>
      </c>
      <c r="H94" s="32">
        <v>0</v>
      </c>
      <c r="I94" s="31">
        <f>$E94*H94</f>
        <v>0</v>
      </c>
      <c r="J94" s="32">
        <v>1</v>
      </c>
      <c r="K94" s="31">
        <f>$E94*J94</f>
        <v>8</v>
      </c>
      <c r="L94" s="32">
        <v>0</v>
      </c>
      <c r="M94" s="31">
        <f>$E94*L94</f>
        <v>0</v>
      </c>
      <c r="N94" s="32">
        <v>0</v>
      </c>
      <c r="O94" s="31">
        <f>$E94*N94</f>
        <v>0</v>
      </c>
      <c r="P94" s="32"/>
      <c r="Q94" s="31"/>
    </row>
    <row r="95" spans="1:17" ht="25.5">
      <c r="A95" s="20" t="s">
        <v>68</v>
      </c>
      <c r="B95" s="23">
        <v>0.5</v>
      </c>
      <c r="C95" s="22" t="s">
        <v>61</v>
      </c>
      <c r="D95" s="26">
        <f>SUM(C105:C107)</f>
        <v>20</v>
      </c>
      <c r="E95">
        <f>D95*$B95</f>
        <v>10</v>
      </c>
      <c r="G95" s="30">
        <f>H95+J95+L95+N95+P95</f>
        <v>1</v>
      </c>
      <c r="H95" s="32">
        <v>0</v>
      </c>
      <c r="I95" s="31">
        <f>$E95*H95</f>
        <v>0</v>
      </c>
      <c r="J95" s="32">
        <v>0</v>
      </c>
      <c r="K95" s="31">
        <f>$E95*J95</f>
        <v>0</v>
      </c>
      <c r="L95" s="32">
        <v>0</v>
      </c>
      <c r="M95" s="31">
        <f>$E95*L95</f>
        <v>0</v>
      </c>
      <c r="N95" s="32">
        <v>1</v>
      </c>
      <c r="O95" s="31">
        <f>$E95*N95</f>
        <v>10</v>
      </c>
      <c r="P95" s="32"/>
      <c r="Q95" s="31"/>
    </row>
    <row r="96" spans="1:17" ht="12.75">
      <c r="A96" t="s">
        <v>66</v>
      </c>
      <c r="B96" s="23">
        <v>2</v>
      </c>
      <c r="C96" s="22" t="s">
        <v>58</v>
      </c>
      <c r="D96" s="26">
        <f>D75+D76+D77+D78</f>
        <v>4</v>
      </c>
      <c r="E96">
        <f>D96*$B96</f>
        <v>8</v>
      </c>
      <c r="G96" s="30">
        <f>H96+J96+L96+N96+P96</f>
        <v>1</v>
      </c>
      <c r="H96" s="32">
        <v>0</v>
      </c>
      <c r="I96" s="31">
        <f>$E96*H96</f>
        <v>0</v>
      </c>
      <c r="J96" s="32">
        <v>0</v>
      </c>
      <c r="K96" s="31">
        <f>$E96*J96</f>
        <v>0</v>
      </c>
      <c r="L96" s="32">
        <v>0</v>
      </c>
      <c r="M96" s="31">
        <f>$E96*L96</f>
        <v>0</v>
      </c>
      <c r="N96" s="32">
        <v>1</v>
      </c>
      <c r="O96" s="31">
        <f>$E96*N96</f>
        <v>8</v>
      </c>
      <c r="P96" s="32"/>
      <c r="Q96" s="31"/>
    </row>
    <row r="97" spans="1:17" ht="25.5">
      <c r="A97" s="20" t="s">
        <v>278</v>
      </c>
      <c r="B97" s="23">
        <v>0</v>
      </c>
      <c r="C97" s="22" t="s">
        <v>61</v>
      </c>
      <c r="D97" s="22">
        <f>C107</f>
        <v>4</v>
      </c>
      <c r="E97">
        <f>D97*$B97</f>
        <v>0</v>
      </c>
      <c r="G97" s="30">
        <f>H97+J97+L97+N97+P97</f>
        <v>1</v>
      </c>
      <c r="H97" s="32">
        <v>0.25</v>
      </c>
      <c r="I97" s="31">
        <f>$E97*H97</f>
        <v>0</v>
      </c>
      <c r="J97" s="32">
        <v>0.75</v>
      </c>
      <c r="K97" s="31">
        <f>$E97*J97</f>
        <v>0</v>
      </c>
      <c r="L97" s="32">
        <v>0</v>
      </c>
      <c r="M97" s="31">
        <f>$E97*L97</f>
        <v>0</v>
      </c>
      <c r="N97" s="32">
        <v>0</v>
      </c>
      <c r="O97" s="31">
        <f>$E97*N97</f>
        <v>0</v>
      </c>
      <c r="P97" s="32"/>
      <c r="Q97" s="31"/>
    </row>
    <row r="99" spans="1:17" ht="12.75">
      <c r="A99" s="27" t="s">
        <v>70</v>
      </c>
      <c r="E99" s="37">
        <f>SUM(E93:E98)</f>
        <v>34</v>
      </c>
      <c r="F99" s="37"/>
      <c r="G99" s="37"/>
      <c r="H99" s="37"/>
      <c r="I99" s="37">
        <f>SUM(I93:I98)</f>
        <v>0</v>
      </c>
      <c r="J99" s="37"/>
      <c r="K99" s="37">
        <f>SUM(K93:K98)</f>
        <v>8</v>
      </c>
      <c r="L99" s="37"/>
      <c r="M99" s="37">
        <f>SUM(M93:M98)</f>
        <v>0</v>
      </c>
      <c r="N99" s="37"/>
      <c r="O99" s="37">
        <f>SUM(O93:O98)</f>
        <v>26</v>
      </c>
      <c r="Q99" s="27"/>
    </row>
    <row r="102" spans="1:4" ht="25.5">
      <c r="A102" s="1" t="s">
        <v>72</v>
      </c>
      <c r="B102" s="25" t="s">
        <v>77</v>
      </c>
      <c r="C102" s="3" t="s">
        <v>79</v>
      </c>
      <c r="D102" s="25" t="s">
        <v>78</v>
      </c>
    </row>
    <row r="103" spans="1:14" ht="12.75">
      <c r="A103" t="s">
        <v>279</v>
      </c>
      <c r="B103" s="33">
        <f>D103-C103*7</f>
        <v>38859</v>
      </c>
      <c r="C103" s="23">
        <v>6</v>
      </c>
      <c r="D103" s="34">
        <f>B104</f>
        <v>38901</v>
      </c>
      <c r="K103" s="226"/>
      <c r="L103" s="226"/>
      <c r="M103" s="226"/>
      <c r="N103" s="226"/>
    </row>
    <row r="104" spans="1:4" ht="12.75">
      <c r="A104" t="s">
        <v>73</v>
      </c>
      <c r="B104" s="34">
        <f>D104-C104*7</f>
        <v>38901</v>
      </c>
      <c r="C104" s="23">
        <v>6</v>
      </c>
      <c r="D104" s="34">
        <f>B105</f>
        <v>38943</v>
      </c>
    </row>
    <row r="105" spans="1:4" ht="12.75">
      <c r="A105" t="s">
        <v>74</v>
      </c>
      <c r="B105" s="34">
        <f>D105-C105*7</f>
        <v>38943</v>
      </c>
      <c r="C105" s="23">
        <v>12</v>
      </c>
      <c r="D105" s="34">
        <f>B106</f>
        <v>39027</v>
      </c>
    </row>
    <row r="106" spans="1:4" ht="12.75">
      <c r="A106" t="s">
        <v>76</v>
      </c>
      <c r="B106" s="34">
        <f>D106-C106*7</f>
        <v>39027</v>
      </c>
      <c r="C106" s="23">
        <v>4</v>
      </c>
      <c r="D106" s="34">
        <f>B107</f>
        <v>39055</v>
      </c>
    </row>
    <row r="107" spans="1:4" ht="12.75">
      <c r="A107" t="s">
        <v>75</v>
      </c>
      <c r="B107" s="34">
        <f>D107-C107*7</f>
        <v>39055</v>
      </c>
      <c r="C107" s="23">
        <v>4</v>
      </c>
      <c r="D107" s="35">
        <v>39083</v>
      </c>
    </row>
    <row r="111" ht="12.75">
      <c r="A111" s="1" t="s">
        <v>94</v>
      </c>
    </row>
    <row r="113" ht="12.75">
      <c r="A113" s="1" t="s">
        <v>280</v>
      </c>
    </row>
    <row r="115" spans="2:8" ht="76.5" customHeight="1">
      <c r="B115" t="s">
        <v>156</v>
      </c>
      <c r="C115" s="133"/>
      <c r="D115" s="133" t="s">
        <v>281</v>
      </c>
      <c r="E115" s="225" t="s">
        <v>282</v>
      </c>
      <c r="F115" s="225"/>
      <c r="G115" s="133" t="s">
        <v>283</v>
      </c>
      <c r="H115" s="133"/>
    </row>
    <row r="116" spans="1:2" ht="12.75">
      <c r="A116" t="s">
        <v>50</v>
      </c>
      <c r="B116" s="31">
        <f>C116+D116+E116+G116</f>
        <v>0</v>
      </c>
    </row>
    <row r="117" spans="1:2" ht="12.75">
      <c r="A117" t="s">
        <v>51</v>
      </c>
      <c r="B117" s="31">
        <f>C117+D117+E117+G117</f>
        <v>0</v>
      </c>
    </row>
    <row r="118" spans="1:8" ht="12.75">
      <c r="A118" t="s">
        <v>52</v>
      </c>
      <c r="B118" s="31">
        <f>C118+D118+E118+G118</f>
        <v>0</v>
      </c>
      <c r="H118" t="s">
        <v>284</v>
      </c>
    </row>
    <row r="119" spans="1:8" ht="12.75">
      <c r="A119" t="s">
        <v>53</v>
      </c>
      <c r="B119" s="31">
        <f>C119+D119+E119+G119</f>
        <v>4</v>
      </c>
      <c r="D119">
        <v>1</v>
      </c>
      <c r="E119">
        <v>2</v>
      </c>
      <c r="G119">
        <v>1</v>
      </c>
      <c r="H119" t="s">
        <v>285</v>
      </c>
    </row>
    <row r="120" spans="1:2" ht="12.75">
      <c r="A120" t="s">
        <v>80</v>
      </c>
      <c r="B120" s="31">
        <f aca="true" t="shared" si="17" ref="B120:B127">C120+D120+E120+G120</f>
        <v>0</v>
      </c>
    </row>
    <row r="121" spans="1:2" ht="12.75">
      <c r="A121" t="s">
        <v>81</v>
      </c>
      <c r="B121" s="31">
        <f t="shared" si="17"/>
        <v>0</v>
      </c>
    </row>
    <row r="122" spans="1:7" ht="12.75">
      <c r="A122" t="s">
        <v>82</v>
      </c>
      <c r="B122" s="31">
        <f t="shared" si="17"/>
        <v>4</v>
      </c>
      <c r="D122">
        <v>1</v>
      </c>
      <c r="E122">
        <v>2</v>
      </c>
      <c r="G122">
        <v>1</v>
      </c>
    </row>
    <row r="123" spans="1:2" ht="12.75">
      <c r="A123" s="20" t="s">
        <v>84</v>
      </c>
      <c r="B123" s="31">
        <f t="shared" si="17"/>
        <v>0</v>
      </c>
    </row>
    <row r="124" spans="1:2" ht="12.75">
      <c r="A124" s="20" t="s">
        <v>85</v>
      </c>
      <c r="B124" s="31">
        <f t="shared" si="17"/>
        <v>0</v>
      </c>
    </row>
    <row r="125" spans="1:2" ht="12.75">
      <c r="A125" t="s">
        <v>83</v>
      </c>
      <c r="B125" s="31">
        <f t="shared" si="17"/>
        <v>0</v>
      </c>
    </row>
    <row r="126" spans="1:8" ht="12.75">
      <c r="A126" t="s">
        <v>90</v>
      </c>
      <c r="B126" s="31">
        <f t="shared" si="17"/>
        <v>0</v>
      </c>
      <c r="H126" t="s">
        <v>286</v>
      </c>
    </row>
    <row r="127" spans="1:8" ht="12.75">
      <c r="A127" t="s">
        <v>86</v>
      </c>
      <c r="B127" s="31">
        <f t="shared" si="17"/>
        <v>0</v>
      </c>
      <c r="H127" t="s">
        <v>287</v>
      </c>
    </row>
    <row r="128" spans="1:2" ht="12.75">
      <c r="A128" t="s">
        <v>88</v>
      </c>
      <c r="B128" s="29">
        <v>0.15</v>
      </c>
    </row>
    <row r="131" spans="1:20" s="2" customFormat="1" ht="20.25">
      <c r="A131" s="222" t="s">
        <v>275</v>
      </c>
      <c r="B131" s="222"/>
      <c r="C131" s="222"/>
      <c r="D131" s="222"/>
      <c r="E131" s="222"/>
      <c r="G131" s="16"/>
      <c r="H131" s="16"/>
      <c r="L131" s="2">
        <f>11</f>
        <v>11</v>
      </c>
      <c r="O131" s="220" t="s">
        <v>104</v>
      </c>
      <c r="P131" s="220"/>
      <c r="Q131" s="220"/>
      <c r="R131" s="220"/>
      <c r="S131" s="220"/>
      <c r="T131" s="220"/>
    </row>
    <row r="132" spans="1:20" s="2" customFormat="1" ht="15.75">
      <c r="A132" s="21"/>
      <c r="B132" s="21"/>
      <c r="C132" s="21"/>
      <c r="D132" s="21"/>
      <c r="E132" s="21"/>
      <c r="G132" s="16"/>
      <c r="H132" s="16"/>
      <c r="O132" s="25"/>
      <c r="P132" s="25"/>
      <c r="Q132" s="25"/>
      <c r="R132" s="25"/>
      <c r="S132" s="25"/>
      <c r="T132" s="25"/>
    </row>
    <row r="133" spans="1:20" s="2" customFormat="1" ht="18.75" thickBot="1">
      <c r="A133" s="221" t="s">
        <v>30</v>
      </c>
      <c r="B133" s="221"/>
      <c r="C133" s="221"/>
      <c r="D133" s="221"/>
      <c r="E133" s="75"/>
      <c r="F133" s="76"/>
      <c r="G133" s="77"/>
      <c r="H133" s="77"/>
      <c r="I133" s="76"/>
      <c r="J133" s="76"/>
      <c r="K133" s="76"/>
      <c r="O133" s="25"/>
      <c r="P133" s="25"/>
      <c r="Q133" s="25"/>
      <c r="R133" s="25"/>
      <c r="S133" s="25"/>
      <c r="T133" s="25"/>
    </row>
    <row r="134" spans="2:21" s="3" customFormat="1" ht="27.75" customHeight="1">
      <c r="B134" s="7" t="s">
        <v>0</v>
      </c>
      <c r="C134" s="7"/>
      <c r="D134" s="3" t="s">
        <v>1</v>
      </c>
      <c r="E134" s="3" t="s">
        <v>267</v>
      </c>
      <c r="F134" s="3" t="s">
        <v>3</v>
      </c>
      <c r="G134" s="17" t="s">
        <v>146</v>
      </c>
      <c r="H134" s="17" t="s">
        <v>147</v>
      </c>
      <c r="I134" s="1" t="s">
        <v>4</v>
      </c>
      <c r="J134" s="2"/>
      <c r="K134" s="2"/>
      <c r="L134" s="2"/>
      <c r="M134" s="2"/>
      <c r="N134" s="3" t="s">
        <v>100</v>
      </c>
      <c r="O134" s="17">
        <v>37530</v>
      </c>
      <c r="P134" s="17">
        <v>37895</v>
      </c>
      <c r="Q134" s="17">
        <v>38261</v>
      </c>
      <c r="R134" s="17">
        <v>38626</v>
      </c>
      <c r="S134" s="17">
        <v>38991</v>
      </c>
      <c r="T134" s="17">
        <v>39356</v>
      </c>
      <c r="U134" s="17">
        <v>39722</v>
      </c>
    </row>
    <row r="135" spans="7:13" s="4" customFormat="1" ht="12.75">
      <c r="G135" s="18"/>
      <c r="H135" s="18"/>
      <c r="L135" s="5"/>
      <c r="M135" s="5"/>
    </row>
    <row r="136" spans="1:21" ht="12.75">
      <c r="A136" s="219" t="s">
        <v>7</v>
      </c>
      <c r="B136" s="219"/>
      <c r="C136" s="219"/>
      <c r="D136" s="219"/>
      <c r="E136" s="8"/>
      <c r="G136" s="19"/>
      <c r="H136" s="19"/>
      <c r="I136" s="14"/>
      <c r="J136" s="14"/>
      <c r="K136" s="14"/>
      <c r="L136" s="14"/>
      <c r="M136" s="14"/>
      <c r="U136" s="30"/>
    </row>
    <row r="137" spans="3:25" ht="12.75">
      <c r="C137" t="e">
        <f>CONCATENATE("( ",ROUND(W137,0),"% of design schedule)")</f>
        <v>#DIV/0!</v>
      </c>
      <c r="D137" s="31" t="e">
        <f>X137*'[1]Engr'!$I$24</f>
        <v>#DIV/0!</v>
      </c>
      <c r="E137" s="8"/>
      <c r="F137" s="6" t="s">
        <v>9</v>
      </c>
      <c r="G137" s="34">
        <f>'[1]Engr'!B$39</f>
        <v>38859</v>
      </c>
      <c r="H137" s="34">
        <f>'[1]Engr'!D$39</f>
        <v>38901</v>
      </c>
      <c r="I137" s="14" t="s">
        <v>46</v>
      </c>
      <c r="J137" s="14"/>
      <c r="K137" s="14"/>
      <c r="L137" s="14"/>
      <c r="M137" s="14"/>
      <c r="N137" s="40">
        <f>(H137-G137)/7</f>
        <v>6</v>
      </c>
      <c r="O137" s="40">
        <f aca="true" t="shared" si="18" ref="O137:T141">(1/7)*IF((OR((O$4&gt;=$H137),(P$4&lt;=$G137))),0,IF(AND((O$4&lt;=$G137),(P$4&gt;=$H137)),($H137-$G137),IF(AND((O$4&gt;=$G137),(P$4&gt;=$H137)),($H137-O$4),IF(AND((O$4&gt;=$G137),($H137&gt;=P$4)),365,IF(AND((O$4&lt;=$G137),($H137&gt;=P$4)),(P$4-$G137))))))</f>
        <v>0</v>
      </c>
      <c r="P137" s="40">
        <f t="shared" si="18"/>
        <v>0</v>
      </c>
      <c r="Q137" s="40">
        <f t="shared" si="18"/>
        <v>0</v>
      </c>
      <c r="R137" s="40">
        <f t="shared" si="18"/>
        <v>0</v>
      </c>
      <c r="S137" s="40">
        <f t="shared" si="18"/>
        <v>0</v>
      </c>
      <c r="T137" s="40">
        <f t="shared" si="18"/>
        <v>0</v>
      </c>
      <c r="U137" s="40"/>
      <c r="W137" t="e">
        <f>100*X137</f>
        <v>#DIV/0!</v>
      </c>
      <c r="X137" s="65" t="e">
        <f>'[1]Engr'!C103/('[1]Engr'!C103+'[1]Engr'!C104)</f>
        <v>#DIV/0!</v>
      </c>
      <c r="Y137" t="s">
        <v>152</v>
      </c>
    </row>
    <row r="138" spans="4:21" ht="12.75">
      <c r="D138" s="31" t="e">
        <f>X137*'[1]Engr'!$K$24</f>
        <v>#DIV/0!</v>
      </c>
      <c r="E138" s="8"/>
      <c r="F138" s="6" t="s">
        <v>11</v>
      </c>
      <c r="G138" s="34">
        <f>'[1]Engr'!B$39</f>
        <v>38859</v>
      </c>
      <c r="H138" s="34">
        <f>'[1]Engr'!D$39</f>
        <v>38901</v>
      </c>
      <c r="I138" s="14" t="s">
        <v>45</v>
      </c>
      <c r="J138" s="14"/>
      <c r="K138" s="14"/>
      <c r="L138" s="14"/>
      <c r="M138" s="14"/>
      <c r="N138" s="40">
        <f>(H138-G138)/7</f>
        <v>6</v>
      </c>
      <c r="O138" s="40">
        <f t="shared" si="18"/>
        <v>0</v>
      </c>
      <c r="P138" s="40">
        <f t="shared" si="18"/>
        <v>0</v>
      </c>
      <c r="Q138" s="40">
        <f t="shared" si="18"/>
        <v>0</v>
      </c>
      <c r="R138" s="40">
        <f t="shared" si="18"/>
        <v>0</v>
      </c>
      <c r="S138" s="40">
        <f t="shared" si="18"/>
        <v>0</v>
      </c>
      <c r="T138" s="40">
        <f t="shared" si="18"/>
        <v>0</v>
      </c>
      <c r="U138" s="40"/>
    </row>
    <row r="139" spans="4:21" ht="12.75">
      <c r="D139" s="31" t="e">
        <f>X137*'[1]Engr'!$M$24</f>
        <v>#DIV/0!</v>
      </c>
      <c r="E139" s="8"/>
      <c r="F139" s="6" t="s">
        <v>12</v>
      </c>
      <c r="G139" s="34">
        <f>'[1]Engr'!B$39</f>
        <v>38859</v>
      </c>
      <c r="H139" s="34">
        <f>'[1]Engr'!D$39</f>
        <v>38901</v>
      </c>
      <c r="I139" s="14" t="s">
        <v>48</v>
      </c>
      <c r="J139" s="14"/>
      <c r="K139" s="14"/>
      <c r="L139" s="14"/>
      <c r="M139" s="14"/>
      <c r="N139" s="40">
        <f>(H139-G139)/7</f>
        <v>6</v>
      </c>
      <c r="O139" s="40">
        <f t="shared" si="18"/>
        <v>0</v>
      </c>
      <c r="P139" s="40">
        <f t="shared" si="18"/>
        <v>0</v>
      </c>
      <c r="Q139" s="40">
        <f t="shared" si="18"/>
        <v>0</v>
      </c>
      <c r="R139" s="40">
        <f t="shared" si="18"/>
        <v>0</v>
      </c>
      <c r="S139" s="40">
        <f t="shared" si="18"/>
        <v>0</v>
      </c>
      <c r="T139" s="40">
        <f t="shared" si="18"/>
        <v>0</v>
      </c>
      <c r="U139" s="40"/>
    </row>
    <row r="140" spans="4:21" ht="12.75">
      <c r="D140" s="31" t="e">
        <f>X137*'[1]Engr'!$O$24</f>
        <v>#DIV/0!</v>
      </c>
      <c r="E140" s="8"/>
      <c r="F140" s="6" t="s">
        <v>148</v>
      </c>
      <c r="G140" s="34">
        <f>'[1]Engr'!B$39</f>
        <v>38859</v>
      </c>
      <c r="H140" s="34">
        <f>'[1]Engr'!D$39</f>
        <v>38901</v>
      </c>
      <c r="I140" s="14" t="s">
        <v>96</v>
      </c>
      <c r="J140" s="14"/>
      <c r="K140" s="14"/>
      <c r="L140" s="14"/>
      <c r="M140" s="14"/>
      <c r="N140" s="40">
        <f>(H140-G140)/7</f>
        <v>6</v>
      </c>
      <c r="O140" s="40">
        <f t="shared" si="18"/>
        <v>0</v>
      </c>
      <c r="P140" s="40">
        <f t="shared" si="18"/>
        <v>0</v>
      </c>
      <c r="Q140" s="40">
        <f t="shared" si="18"/>
        <v>0</v>
      </c>
      <c r="R140" s="40">
        <f t="shared" si="18"/>
        <v>0</v>
      </c>
      <c r="S140" s="40">
        <f t="shared" si="18"/>
        <v>0</v>
      </c>
      <c r="T140" s="40">
        <f t="shared" si="18"/>
        <v>0</v>
      </c>
      <c r="U140" s="40"/>
    </row>
    <row r="141" spans="4:21" ht="12.75">
      <c r="D141" s="31" t="e">
        <f>X137*'[1]Engr'!$Q$24</f>
        <v>#DIV/0!</v>
      </c>
      <c r="E141" s="8"/>
      <c r="F141" s="6" t="s">
        <v>149</v>
      </c>
      <c r="G141" s="34">
        <f>'[1]Engr'!B$39</f>
        <v>38859</v>
      </c>
      <c r="H141" s="34">
        <f>'[1]Engr'!D$39</f>
        <v>38901</v>
      </c>
      <c r="I141" s="14" t="s">
        <v>95</v>
      </c>
      <c r="J141" s="14"/>
      <c r="K141" s="14"/>
      <c r="L141" s="14"/>
      <c r="M141" s="14"/>
      <c r="N141" s="40">
        <f>(H141-G141)/7</f>
        <v>6</v>
      </c>
      <c r="O141" s="40">
        <f t="shared" si="18"/>
        <v>0</v>
      </c>
      <c r="P141" s="40">
        <f t="shared" si="18"/>
        <v>0</v>
      </c>
      <c r="Q141" s="40">
        <f t="shared" si="18"/>
        <v>0</v>
      </c>
      <c r="R141" s="40">
        <f t="shared" si="18"/>
        <v>0</v>
      </c>
      <c r="S141" s="40">
        <f t="shared" si="18"/>
        <v>0</v>
      </c>
      <c r="T141" s="40">
        <f t="shared" si="18"/>
        <v>0</v>
      </c>
      <c r="U141" s="40"/>
    </row>
    <row r="142" spans="5:21" ht="12.75">
      <c r="E142" s="8"/>
      <c r="F142" s="6"/>
      <c r="G142" s="34"/>
      <c r="H142" s="34"/>
      <c r="I142" s="14"/>
      <c r="J142" s="14"/>
      <c r="K142" s="14"/>
      <c r="L142" s="14"/>
      <c r="M142" s="14"/>
      <c r="N142" s="40" t="s">
        <v>32</v>
      </c>
      <c r="O142" s="40"/>
      <c r="P142" s="40"/>
      <c r="Q142" s="40"/>
      <c r="R142" s="40"/>
      <c r="S142" s="40"/>
      <c r="T142" s="40"/>
      <c r="U142" s="40"/>
    </row>
    <row r="143" spans="1:20" ht="12.75">
      <c r="A143" s="219" t="s">
        <v>8</v>
      </c>
      <c r="B143" s="219"/>
      <c r="C143" s="219"/>
      <c r="D143" s="219"/>
      <c r="E143" s="8"/>
      <c r="G143" s="34"/>
      <c r="H143" s="34"/>
      <c r="I143" s="14"/>
      <c r="J143" s="14"/>
      <c r="K143" s="14"/>
      <c r="L143" s="14"/>
      <c r="M143" s="14"/>
      <c r="N143" s="40"/>
      <c r="O143" s="40"/>
      <c r="P143" s="40"/>
      <c r="Q143" s="40"/>
      <c r="R143" s="40"/>
      <c r="S143" s="40"/>
      <c r="T143" s="40"/>
    </row>
    <row r="144" spans="3:25" ht="12.75">
      <c r="C144" t="e">
        <f>CONCATENATE("( ",ROUND(W144,0),"% of design schedule)")</f>
        <v>#DIV/0!</v>
      </c>
      <c r="D144" s="31" t="e">
        <f>X144*'[1]Engr'!$I$24</f>
        <v>#DIV/0!</v>
      </c>
      <c r="E144" s="8"/>
      <c r="F144" s="6" t="s">
        <v>9</v>
      </c>
      <c r="G144" s="34">
        <f>'[1]Engr'!B$40</f>
        <v>38901</v>
      </c>
      <c r="H144" s="34">
        <f>'[1]Engr'!D$40</f>
        <v>38943</v>
      </c>
      <c r="I144" s="14" t="s">
        <v>46</v>
      </c>
      <c r="J144" s="14"/>
      <c r="K144" s="14"/>
      <c r="L144" s="14"/>
      <c r="M144" s="14"/>
      <c r="N144" s="40">
        <f>(H144-G144)/7</f>
        <v>6</v>
      </c>
      <c r="O144" s="40">
        <f aca="true" t="shared" si="19" ref="O144:T148">(1/7)*IF((OR((O$4&gt;=$H144),(P$4&lt;=$G144))),0,IF(AND((O$4&lt;=$G144),(P$4&gt;=$H144)),($H144-$G144),IF(AND((O$4&gt;=$G144),(P$4&gt;=$H144)),($H144-O$4),IF(AND((O$4&gt;=$G144),($H144&gt;=P$4)),365,IF(AND((O$4&lt;=$G144),($H144&gt;=P$4)),(P$4-$G144))))))</f>
        <v>0</v>
      </c>
      <c r="P144" s="40">
        <f t="shared" si="19"/>
        <v>0</v>
      </c>
      <c r="Q144" s="40">
        <f t="shared" si="19"/>
        <v>0</v>
      </c>
      <c r="R144" s="40">
        <f t="shared" si="19"/>
        <v>0</v>
      </c>
      <c r="S144" s="40">
        <f t="shared" si="19"/>
        <v>0</v>
      </c>
      <c r="T144" s="40">
        <f t="shared" si="19"/>
        <v>0</v>
      </c>
      <c r="U144" s="40"/>
      <c r="W144" t="e">
        <f>100*X144</f>
        <v>#DIV/0!</v>
      </c>
      <c r="X144" s="65" t="e">
        <f>1-X137</f>
        <v>#DIV/0!</v>
      </c>
      <c r="Y144" t="s">
        <v>153</v>
      </c>
    </row>
    <row r="145" spans="4:21" ht="12.75">
      <c r="D145" s="31" t="e">
        <f>X144*'[1]Engr'!$K$24</f>
        <v>#DIV/0!</v>
      </c>
      <c r="E145" s="8"/>
      <c r="F145" s="6" t="s">
        <v>11</v>
      </c>
      <c r="G145" s="34">
        <f>'[1]Engr'!B$40</f>
        <v>38901</v>
      </c>
      <c r="H145" s="34">
        <f>'[1]Engr'!D$40</f>
        <v>38943</v>
      </c>
      <c r="I145" s="14" t="s">
        <v>45</v>
      </c>
      <c r="J145" s="14"/>
      <c r="K145" s="14"/>
      <c r="L145" s="14"/>
      <c r="M145" s="14"/>
      <c r="N145" s="40">
        <f>(H145-G145)/7</f>
        <v>6</v>
      </c>
      <c r="O145" s="40">
        <f t="shared" si="19"/>
        <v>0</v>
      </c>
      <c r="P145" s="40">
        <f t="shared" si="19"/>
        <v>0</v>
      </c>
      <c r="Q145" s="40">
        <f t="shared" si="19"/>
        <v>0</v>
      </c>
      <c r="R145" s="40">
        <f t="shared" si="19"/>
        <v>0</v>
      </c>
      <c r="S145" s="40">
        <f t="shared" si="19"/>
        <v>0</v>
      </c>
      <c r="T145" s="40">
        <f t="shared" si="19"/>
        <v>0</v>
      </c>
      <c r="U145" s="40"/>
    </row>
    <row r="146" spans="4:21" ht="12.75">
      <c r="D146" s="31" t="e">
        <f>X144*'[1]Engr'!$M$24</f>
        <v>#DIV/0!</v>
      </c>
      <c r="E146" s="8"/>
      <c r="F146" s="6" t="s">
        <v>12</v>
      </c>
      <c r="G146" s="34">
        <f>'[1]Engr'!B$40</f>
        <v>38901</v>
      </c>
      <c r="H146" s="34">
        <f>'[1]Engr'!D$40</f>
        <v>38943</v>
      </c>
      <c r="I146" s="14" t="s">
        <v>48</v>
      </c>
      <c r="J146" s="14"/>
      <c r="K146" s="14"/>
      <c r="L146" s="14"/>
      <c r="M146" s="14"/>
      <c r="N146" s="40">
        <f>(H146-G146)/7</f>
        <v>6</v>
      </c>
      <c r="O146" s="40">
        <f t="shared" si="19"/>
        <v>0</v>
      </c>
      <c r="P146" s="40">
        <f t="shared" si="19"/>
        <v>0</v>
      </c>
      <c r="Q146" s="40">
        <f t="shared" si="19"/>
        <v>0</v>
      </c>
      <c r="R146" s="40">
        <f t="shared" si="19"/>
        <v>0</v>
      </c>
      <c r="S146" s="40">
        <f t="shared" si="19"/>
        <v>0</v>
      </c>
      <c r="T146" s="40">
        <f t="shared" si="19"/>
        <v>0</v>
      </c>
      <c r="U146" s="40"/>
    </row>
    <row r="147" spans="4:21" ht="12.75">
      <c r="D147" s="31" t="e">
        <f>X144*'[1]Engr'!$O$24</f>
        <v>#DIV/0!</v>
      </c>
      <c r="E147" s="8"/>
      <c r="F147" s="6" t="s">
        <v>148</v>
      </c>
      <c r="G147" s="34">
        <f>'[1]Engr'!B$40</f>
        <v>38901</v>
      </c>
      <c r="H147" s="34">
        <f>'[1]Engr'!D$40</f>
        <v>38943</v>
      </c>
      <c r="I147" s="14" t="s">
        <v>49</v>
      </c>
      <c r="J147" s="14"/>
      <c r="K147" s="14"/>
      <c r="L147" s="14"/>
      <c r="M147" s="14"/>
      <c r="N147" s="40">
        <f>(H147-G147)/7</f>
        <v>6</v>
      </c>
      <c r="O147" s="40">
        <f t="shared" si="19"/>
        <v>0</v>
      </c>
      <c r="P147" s="40">
        <f t="shared" si="19"/>
        <v>0</v>
      </c>
      <c r="Q147" s="40">
        <f t="shared" si="19"/>
        <v>0</v>
      </c>
      <c r="R147" s="40">
        <f t="shared" si="19"/>
        <v>0</v>
      </c>
      <c r="S147" s="40">
        <f t="shared" si="19"/>
        <v>0</v>
      </c>
      <c r="T147" s="40">
        <f t="shared" si="19"/>
        <v>0</v>
      </c>
      <c r="U147" s="40"/>
    </row>
    <row r="148" spans="4:21" ht="12.75">
      <c r="D148" s="31" t="e">
        <f>X144*'[1]Engr'!$Q$24</f>
        <v>#DIV/0!</v>
      </c>
      <c r="E148" s="8"/>
      <c r="F148" s="6" t="s">
        <v>149</v>
      </c>
      <c r="G148" s="34">
        <f>'[1]Engr'!B$40</f>
        <v>38901</v>
      </c>
      <c r="H148" s="34">
        <f>'[1]Engr'!D$40</f>
        <v>38943</v>
      </c>
      <c r="I148" s="14" t="s">
        <v>95</v>
      </c>
      <c r="J148" s="14"/>
      <c r="K148" s="14"/>
      <c r="L148" s="14"/>
      <c r="M148" s="14"/>
      <c r="N148" s="40">
        <f>(H148-G148)/7</f>
        <v>6</v>
      </c>
      <c r="O148" s="40">
        <f t="shared" si="19"/>
        <v>0</v>
      </c>
      <c r="P148" s="40">
        <f t="shared" si="19"/>
        <v>0</v>
      </c>
      <c r="Q148" s="40">
        <f t="shared" si="19"/>
        <v>0</v>
      </c>
      <c r="R148" s="40">
        <f t="shared" si="19"/>
        <v>0</v>
      </c>
      <c r="S148" s="40">
        <f t="shared" si="19"/>
        <v>0</v>
      </c>
      <c r="T148" s="40">
        <f t="shared" si="19"/>
        <v>0</v>
      </c>
      <c r="U148" s="40"/>
    </row>
    <row r="149" spans="5:21" ht="12.75">
      <c r="E149" s="8"/>
      <c r="G149" s="34"/>
      <c r="H149" s="34"/>
      <c r="I149" s="14"/>
      <c r="J149" s="14"/>
      <c r="K149" s="14"/>
      <c r="L149" s="14"/>
      <c r="M149" s="14"/>
      <c r="N149" s="40"/>
      <c r="O149" s="40"/>
      <c r="P149" s="40"/>
      <c r="Q149" s="40"/>
      <c r="R149" s="40"/>
      <c r="S149" s="40"/>
      <c r="T149" s="40"/>
      <c r="U149" s="40"/>
    </row>
    <row r="150" spans="1:21" ht="12.75">
      <c r="A150" s="219" t="s">
        <v>105</v>
      </c>
      <c r="B150" s="219"/>
      <c r="C150" s="219"/>
      <c r="D150" s="219"/>
      <c r="E150" s="8"/>
      <c r="G150" s="34"/>
      <c r="H150" s="34"/>
      <c r="I150" s="14"/>
      <c r="J150" s="14"/>
      <c r="K150" s="14"/>
      <c r="L150" s="14"/>
      <c r="M150" s="14"/>
      <c r="N150" s="40"/>
      <c r="O150" s="40"/>
      <c r="P150" s="40"/>
      <c r="Q150" s="40"/>
      <c r="R150" s="40"/>
      <c r="S150" s="40"/>
      <c r="T150" s="40"/>
      <c r="U150" s="40"/>
    </row>
    <row r="151" spans="4:21" ht="12.75">
      <c r="D151" s="31">
        <f>'[1]R&amp;D'!I96+'[1]R&amp;D'!I105</f>
        <v>0</v>
      </c>
      <c r="E151" s="8"/>
      <c r="F151" s="6" t="s">
        <v>9</v>
      </c>
      <c r="G151" s="34">
        <f>'[1]Engr'!B$39</f>
        <v>38859</v>
      </c>
      <c r="H151" s="34">
        <f>'[1]Engr'!D$39</f>
        <v>38901</v>
      </c>
      <c r="I151" s="14" t="s">
        <v>46</v>
      </c>
      <c r="J151" s="14"/>
      <c r="K151" s="14"/>
      <c r="L151" s="14"/>
      <c r="M151" s="14"/>
      <c r="N151" s="40">
        <f>(H151-G151)/7</f>
        <v>6</v>
      </c>
      <c r="O151" s="40">
        <f aca="true" t="shared" si="20" ref="O151:T155">(1/7)*IF((OR((O$4&gt;=$H151),(P$4&lt;=$G151))),0,IF(AND((O$4&lt;=$G151),(P$4&gt;=$H151)),($H151-$G151),IF(AND((O$4&gt;=$G151),(P$4&gt;=$H151)),($H151-O$4),IF(AND((O$4&gt;=$G151),($H151&gt;=P$4)),365,IF(AND((O$4&lt;=$G151),($H151&gt;=P$4)),(P$4-$G151))))))</f>
        <v>0</v>
      </c>
      <c r="P151" s="40">
        <f t="shared" si="20"/>
        <v>0</v>
      </c>
      <c r="Q151" s="40">
        <f t="shared" si="20"/>
        <v>0</v>
      </c>
      <c r="R151" s="40">
        <f t="shared" si="20"/>
        <v>0</v>
      </c>
      <c r="S151" s="40">
        <f t="shared" si="20"/>
        <v>0</v>
      </c>
      <c r="T151" s="40">
        <f t="shared" si="20"/>
        <v>0</v>
      </c>
      <c r="U151" s="40"/>
    </row>
    <row r="152" spans="4:21" ht="12.75">
      <c r="D152" s="31">
        <f>'[1]R&amp;D'!K96+'[1]R&amp;D'!K105</f>
        <v>0</v>
      </c>
      <c r="E152" s="8"/>
      <c r="F152" s="6" t="s">
        <v>11</v>
      </c>
      <c r="G152" s="34">
        <f>'[1]Engr'!B$39</f>
        <v>38859</v>
      </c>
      <c r="H152" s="34">
        <f>'[1]Engr'!D$39</f>
        <v>38901</v>
      </c>
      <c r="I152" s="14" t="s">
        <v>45</v>
      </c>
      <c r="J152" s="14"/>
      <c r="K152" s="14"/>
      <c r="L152" s="14"/>
      <c r="M152" s="14"/>
      <c r="N152" s="40">
        <f>(H152-G152)/7</f>
        <v>6</v>
      </c>
      <c r="O152" s="40">
        <f t="shared" si="20"/>
        <v>0</v>
      </c>
      <c r="P152" s="40">
        <f t="shared" si="20"/>
        <v>0</v>
      </c>
      <c r="Q152" s="40">
        <f t="shared" si="20"/>
        <v>0</v>
      </c>
      <c r="R152" s="40">
        <f t="shared" si="20"/>
        <v>0</v>
      </c>
      <c r="S152" s="40">
        <f t="shared" si="20"/>
        <v>0</v>
      </c>
      <c r="T152" s="40">
        <f t="shared" si="20"/>
        <v>0</v>
      </c>
      <c r="U152" s="40"/>
    </row>
    <row r="153" spans="4:21" ht="12.75">
      <c r="D153" s="31">
        <f>'[1]R&amp;D'!M96+'[1]R&amp;D'!M105</f>
        <v>0</v>
      </c>
      <c r="E153" s="8"/>
      <c r="F153" s="6" t="s">
        <v>12</v>
      </c>
      <c r="G153" s="34">
        <f>'[1]Engr'!B$39</f>
        <v>38859</v>
      </c>
      <c r="H153" s="34">
        <f>'[1]Engr'!D$39</f>
        <v>38901</v>
      </c>
      <c r="I153" s="14" t="s">
        <v>48</v>
      </c>
      <c r="J153" s="14"/>
      <c r="K153" s="14"/>
      <c r="L153" s="14"/>
      <c r="M153" s="14"/>
      <c r="N153" s="40">
        <f>(H153-G153)/7</f>
        <v>6</v>
      </c>
      <c r="O153" s="40">
        <f t="shared" si="20"/>
        <v>0</v>
      </c>
      <c r="P153" s="40">
        <f t="shared" si="20"/>
        <v>0</v>
      </c>
      <c r="Q153" s="40">
        <f t="shared" si="20"/>
        <v>0</v>
      </c>
      <c r="R153" s="40">
        <f t="shared" si="20"/>
        <v>0</v>
      </c>
      <c r="S153" s="40">
        <f t="shared" si="20"/>
        <v>0</v>
      </c>
      <c r="T153" s="40">
        <f t="shared" si="20"/>
        <v>0</v>
      </c>
      <c r="U153" s="40"/>
    </row>
    <row r="154" spans="4:21" ht="12.75">
      <c r="D154" s="31">
        <f>'[1]R&amp;D'!O96+'[1]R&amp;D'!O105</f>
        <v>0</v>
      </c>
      <c r="E154" s="8"/>
      <c r="F154" s="6" t="s">
        <v>10</v>
      </c>
      <c r="G154" s="34">
        <f>'[1]Engr'!B$39</f>
        <v>38859</v>
      </c>
      <c r="H154" s="34">
        <f>'[1]Engr'!D$39</f>
        <v>38901</v>
      </c>
      <c r="I154" s="14" t="s">
        <v>47</v>
      </c>
      <c r="J154" s="14"/>
      <c r="K154" s="14"/>
      <c r="L154" s="14"/>
      <c r="M154" s="14"/>
      <c r="N154" s="40">
        <f>(H154-G154)/7</f>
        <v>6</v>
      </c>
      <c r="O154" s="40">
        <f t="shared" si="20"/>
        <v>0</v>
      </c>
      <c r="P154" s="40">
        <f t="shared" si="20"/>
        <v>0</v>
      </c>
      <c r="Q154" s="40">
        <f t="shared" si="20"/>
        <v>0</v>
      </c>
      <c r="R154" s="40">
        <f t="shared" si="20"/>
        <v>0</v>
      </c>
      <c r="S154" s="40">
        <f t="shared" si="20"/>
        <v>0</v>
      </c>
      <c r="T154" s="40">
        <f t="shared" si="20"/>
        <v>0</v>
      </c>
      <c r="U154" s="40"/>
    </row>
    <row r="155" spans="4:21" ht="12.75">
      <c r="D155" s="31">
        <f>'[1]R&amp;D'!Q105</f>
        <v>0</v>
      </c>
      <c r="E155" s="8"/>
      <c r="F155" s="6" t="s">
        <v>102</v>
      </c>
      <c r="G155" s="34">
        <f>'[1]Engr'!B$39</f>
        <v>38859</v>
      </c>
      <c r="H155" s="34">
        <f>'[1]Engr'!D$39</f>
        <v>38901</v>
      </c>
      <c r="I155" s="14" t="s">
        <v>103</v>
      </c>
      <c r="J155" s="14"/>
      <c r="K155" s="14"/>
      <c r="L155" s="14"/>
      <c r="M155" s="89"/>
      <c r="N155" s="40">
        <f>(H155-G155)/7</f>
        <v>6</v>
      </c>
      <c r="O155" s="40">
        <f t="shared" si="20"/>
        <v>0</v>
      </c>
      <c r="P155" s="40">
        <f t="shared" si="20"/>
        <v>0</v>
      </c>
      <c r="Q155" s="40">
        <f t="shared" si="20"/>
        <v>0</v>
      </c>
      <c r="R155" s="40">
        <f t="shared" si="20"/>
        <v>0</v>
      </c>
      <c r="S155" s="40">
        <f t="shared" si="20"/>
        <v>0</v>
      </c>
      <c r="T155" s="40">
        <f t="shared" si="20"/>
        <v>0</v>
      </c>
      <c r="U155" s="40"/>
    </row>
    <row r="156" spans="5:21" ht="12.75">
      <c r="E156" s="8"/>
      <c r="F156" s="6"/>
      <c r="G156" s="34"/>
      <c r="H156" s="34"/>
      <c r="I156" s="14"/>
      <c r="J156" s="14"/>
      <c r="K156" s="14"/>
      <c r="L156" s="14"/>
      <c r="M156" s="14"/>
      <c r="N156" s="40"/>
      <c r="O156" s="40"/>
      <c r="P156" s="40"/>
      <c r="Q156" s="40"/>
      <c r="R156" s="40"/>
      <c r="S156" s="40"/>
      <c r="T156" s="40"/>
      <c r="U156" s="40"/>
    </row>
    <row r="157" spans="1:20" ht="12.75">
      <c r="A157" s="219" t="s">
        <v>29</v>
      </c>
      <c r="B157" s="219"/>
      <c r="C157" s="219"/>
      <c r="D157" s="219"/>
      <c r="E157" s="8"/>
      <c r="G157" s="34"/>
      <c r="H157" s="34"/>
      <c r="I157" s="14"/>
      <c r="J157" s="14"/>
      <c r="K157" s="14"/>
      <c r="L157" s="14"/>
      <c r="M157" s="14"/>
      <c r="N157" s="40"/>
      <c r="O157" s="40"/>
      <c r="P157" s="40"/>
      <c r="Q157" s="40"/>
      <c r="R157" s="40"/>
      <c r="S157" s="40"/>
      <c r="T157" s="40"/>
    </row>
    <row r="158" spans="4:20" ht="12.75">
      <c r="D158" s="31">
        <f>'[1]Engr'!I99+'[1]Fab_assy'!I80+'[1]Fab_assy'!I91</f>
        <v>0</v>
      </c>
      <c r="E158" s="8"/>
      <c r="F158" s="6" t="s">
        <v>9</v>
      </c>
      <c r="G158" s="34">
        <f>'[1]Engr'!B$41</f>
        <v>38943</v>
      </c>
      <c r="H158" s="34">
        <f>'[1]Engr'!D$43</f>
        <v>39083</v>
      </c>
      <c r="I158" s="14" t="s">
        <v>46</v>
      </c>
      <c r="J158" s="14"/>
      <c r="K158" s="14"/>
      <c r="L158" s="14"/>
      <c r="M158" s="14"/>
      <c r="N158" s="40">
        <f>(H158-G158)/7</f>
        <v>20</v>
      </c>
      <c r="O158" s="40">
        <f aca="true" t="shared" si="21" ref="O158:T162">(1/7)*IF((OR((O$4&gt;=$H158),(P$4&lt;=$G158))),0,IF(AND((O$4&lt;=$G158),(P$4&gt;=$H158)),($H158-$G158),IF(AND((O$4&gt;=$G158),(P$4&gt;=$H158)),($H158-O$4),IF(AND((O$4&gt;=$G158),($H158&gt;=P$4)),365,IF(AND((O$4&lt;=$G158),($H158&gt;=P$4)),(P$4-$G158))))))</f>
        <v>0</v>
      </c>
      <c r="P158" s="40">
        <f t="shared" si="21"/>
        <v>0</v>
      </c>
      <c r="Q158" s="40">
        <f t="shared" si="21"/>
        <v>0</v>
      </c>
      <c r="R158" s="40">
        <f t="shared" si="21"/>
        <v>0</v>
      </c>
      <c r="S158" s="40">
        <f t="shared" si="21"/>
        <v>0</v>
      </c>
      <c r="T158" s="40">
        <f t="shared" si="21"/>
        <v>0</v>
      </c>
    </row>
    <row r="159" spans="4:20" ht="12.75">
      <c r="D159" s="31">
        <f>'[1]Engr'!M99</f>
        <v>0</v>
      </c>
      <c r="E159" s="8"/>
      <c r="F159" s="6" t="s">
        <v>11</v>
      </c>
      <c r="G159" s="34">
        <f>'[1]Engr'!B$41</f>
        <v>38943</v>
      </c>
      <c r="H159" s="34">
        <f>'[1]Engr'!D$43</f>
        <v>39083</v>
      </c>
      <c r="I159" s="14" t="s">
        <v>45</v>
      </c>
      <c r="J159" s="14"/>
      <c r="K159" s="14"/>
      <c r="L159" s="14"/>
      <c r="M159" s="14"/>
      <c r="N159" s="40">
        <f>(H159-G159)/7</f>
        <v>20</v>
      </c>
      <c r="O159" s="40">
        <f t="shared" si="21"/>
        <v>0</v>
      </c>
      <c r="P159" s="40">
        <f t="shared" si="21"/>
        <v>0</v>
      </c>
      <c r="Q159" s="40">
        <f t="shared" si="21"/>
        <v>0</v>
      </c>
      <c r="R159" s="40">
        <f t="shared" si="21"/>
        <v>0</v>
      </c>
      <c r="S159" s="40">
        <f t="shared" si="21"/>
        <v>0</v>
      </c>
      <c r="T159" s="40">
        <f t="shared" si="21"/>
        <v>0</v>
      </c>
    </row>
    <row r="160" spans="4:20" ht="12.75">
      <c r="D160" s="31">
        <f>'[1]Engr'!O99+'[1]Fab_assy'!O80+'[1]Fab_assy'!O91</f>
        <v>0</v>
      </c>
      <c r="E160" s="8"/>
      <c r="F160" s="6" t="s">
        <v>12</v>
      </c>
      <c r="G160" s="34">
        <f>'[1]Engr'!B$41</f>
        <v>38943</v>
      </c>
      <c r="H160" s="34">
        <f>'[1]Engr'!D$43</f>
        <v>39083</v>
      </c>
      <c r="I160" s="14" t="s">
        <v>48</v>
      </c>
      <c r="J160" s="14"/>
      <c r="K160" s="14"/>
      <c r="L160" s="14"/>
      <c r="M160" s="14"/>
      <c r="N160" s="40">
        <f>(H160-G160)/7</f>
        <v>20</v>
      </c>
      <c r="O160" s="40">
        <f t="shared" si="21"/>
        <v>0</v>
      </c>
      <c r="P160" s="40">
        <f t="shared" si="21"/>
        <v>0</v>
      </c>
      <c r="Q160" s="40">
        <f t="shared" si="21"/>
        <v>0</v>
      </c>
      <c r="R160" s="40">
        <f t="shared" si="21"/>
        <v>0</v>
      </c>
      <c r="S160" s="40">
        <f t="shared" si="21"/>
        <v>0</v>
      </c>
      <c r="T160" s="40">
        <f t="shared" si="21"/>
        <v>0</v>
      </c>
    </row>
    <row r="161" spans="4:20" ht="12.75">
      <c r="D161" s="31">
        <f>'[1]Engr'!K99+'[1]Fab_assy'!K80+'[1]Fab_assy'!K91</f>
        <v>0</v>
      </c>
      <c r="E161" s="8"/>
      <c r="F161" s="6" t="s">
        <v>10</v>
      </c>
      <c r="G161" s="34">
        <f>'[1]Engr'!B$41</f>
        <v>38943</v>
      </c>
      <c r="H161" s="34">
        <f>'[1]Engr'!D$43</f>
        <v>39083</v>
      </c>
      <c r="I161" s="14" t="s">
        <v>47</v>
      </c>
      <c r="J161" s="14"/>
      <c r="K161" s="14"/>
      <c r="L161" s="14"/>
      <c r="M161" s="14"/>
      <c r="N161" s="40">
        <f>(H161-G161)/7</f>
        <v>20</v>
      </c>
      <c r="O161" s="40">
        <f t="shared" si="21"/>
        <v>0</v>
      </c>
      <c r="P161" s="40">
        <f t="shared" si="21"/>
        <v>0</v>
      </c>
      <c r="Q161" s="40">
        <f t="shared" si="21"/>
        <v>0</v>
      </c>
      <c r="R161" s="40">
        <f t="shared" si="21"/>
        <v>0</v>
      </c>
      <c r="S161" s="40">
        <f t="shared" si="21"/>
        <v>0</v>
      </c>
      <c r="T161" s="40">
        <f t="shared" si="21"/>
        <v>0</v>
      </c>
    </row>
    <row r="162" spans="4:20" ht="12.75">
      <c r="D162" s="31">
        <f>'[1]Fab_assy'!M80+'[1]Fab_assy'!M91</f>
        <v>0</v>
      </c>
      <c r="E162" s="8"/>
      <c r="F162" s="6" t="s">
        <v>102</v>
      </c>
      <c r="G162" s="34">
        <f>'[1]Engr'!B$41</f>
        <v>38943</v>
      </c>
      <c r="H162" s="34">
        <f>'[1]Engr'!D$43</f>
        <v>39083</v>
      </c>
      <c r="I162" s="14" t="s">
        <v>103</v>
      </c>
      <c r="J162" s="14"/>
      <c r="K162" s="14"/>
      <c r="L162" s="14"/>
      <c r="M162" s="14"/>
      <c r="N162" s="40">
        <f>(H162-G162)/7</f>
        <v>20</v>
      </c>
      <c r="O162" s="40">
        <f t="shared" si="21"/>
        <v>0</v>
      </c>
      <c r="P162" s="40">
        <f t="shared" si="21"/>
        <v>0</v>
      </c>
      <c r="Q162" s="40">
        <f t="shared" si="21"/>
        <v>0</v>
      </c>
      <c r="R162" s="40">
        <f t="shared" si="21"/>
        <v>0</v>
      </c>
      <c r="S162" s="40">
        <f t="shared" si="21"/>
        <v>0</v>
      </c>
      <c r="T162" s="40">
        <f t="shared" si="21"/>
        <v>0</v>
      </c>
    </row>
    <row r="163" spans="4:19" ht="12.75">
      <c r="D163" s="31"/>
      <c r="E163" s="52"/>
      <c r="F163" s="6"/>
      <c r="G163" s="34"/>
      <c r="H163" s="34"/>
      <c r="I163" s="14"/>
      <c r="J163" s="14"/>
      <c r="K163" s="14"/>
      <c r="L163" s="14"/>
      <c r="M163" s="14"/>
      <c r="N163" s="31"/>
      <c r="O163" s="40"/>
      <c r="P163" s="40"/>
      <c r="Q163" s="40"/>
      <c r="R163" s="40"/>
      <c r="S163" s="40"/>
    </row>
    <row r="164" spans="4:19" ht="12.75">
      <c r="D164" s="31"/>
      <c r="E164" s="52"/>
      <c r="F164" s="6"/>
      <c r="G164" s="34"/>
      <c r="H164" s="34"/>
      <c r="I164" s="41"/>
      <c r="J164" s="41"/>
      <c r="K164" s="41"/>
      <c r="L164" s="41"/>
      <c r="M164" s="41"/>
      <c r="N164" s="31"/>
      <c r="O164" s="40"/>
      <c r="P164" s="40"/>
      <c r="Q164" s="40"/>
      <c r="R164" s="40"/>
      <c r="S164" s="40"/>
    </row>
    <row r="165" spans="1:19" ht="18.75" thickBot="1">
      <c r="A165" s="221" t="s">
        <v>30</v>
      </c>
      <c r="B165" s="221"/>
      <c r="C165" s="221"/>
      <c r="D165" s="221"/>
      <c r="E165" s="81"/>
      <c r="F165" s="82"/>
      <c r="G165" s="83"/>
      <c r="H165" s="83"/>
      <c r="I165" s="84"/>
      <c r="J165" s="84"/>
      <c r="K165" s="84"/>
      <c r="L165" s="41"/>
      <c r="M165" s="41"/>
      <c r="N165" s="31"/>
      <c r="O165" s="40"/>
      <c r="P165" s="40"/>
      <c r="Q165" s="40"/>
      <c r="R165" s="40"/>
      <c r="S165" s="40"/>
    </row>
    <row r="166" spans="1:19" ht="18">
      <c r="A166" s="80"/>
      <c r="B166" s="80"/>
      <c r="C166" s="80"/>
      <c r="D166" s="80"/>
      <c r="E166" s="85"/>
      <c r="F166" s="86"/>
      <c r="G166" s="87"/>
      <c r="H166" s="87"/>
      <c r="I166" s="88"/>
      <c r="J166" s="88"/>
      <c r="K166" s="88"/>
      <c r="L166" s="41"/>
      <c r="M166" s="41"/>
      <c r="N166" s="31"/>
      <c r="O166" s="40"/>
      <c r="P166" s="40"/>
      <c r="Q166" s="40"/>
      <c r="R166" s="40"/>
      <c r="S166" s="40"/>
    </row>
    <row r="167" spans="5:12" ht="12.75">
      <c r="E167" s="224" t="s">
        <v>122</v>
      </c>
      <c r="F167" s="224"/>
      <c r="G167" s="224"/>
      <c r="H167" s="224"/>
      <c r="I167" s="224"/>
      <c r="J167" s="224"/>
      <c r="K167" s="224"/>
      <c r="L167" s="6"/>
    </row>
    <row r="168" spans="1:12" ht="15">
      <c r="A168" s="57"/>
      <c r="B168" s="57"/>
      <c r="C168" s="57"/>
      <c r="D168" s="57"/>
      <c r="E168" s="70"/>
      <c r="F168" s="70"/>
      <c r="G168" s="70"/>
      <c r="H168" s="70"/>
      <c r="I168" s="70"/>
      <c r="J168" s="70"/>
      <c r="K168" s="70"/>
      <c r="L168" s="6"/>
    </row>
    <row r="169" spans="1:19" ht="12.75">
      <c r="A169" s="1" t="s">
        <v>33</v>
      </c>
      <c r="E169" s="1" t="s">
        <v>35</v>
      </c>
      <c r="F169" s="1" t="s">
        <v>36</v>
      </c>
      <c r="G169" s="1" t="s">
        <v>37</v>
      </c>
      <c r="H169" s="1" t="s">
        <v>38</v>
      </c>
      <c r="I169" s="1" t="s">
        <v>39</v>
      </c>
      <c r="J169" s="1" t="s">
        <v>101</v>
      </c>
      <c r="K169" s="25" t="s">
        <v>125</v>
      </c>
      <c r="S169" s="31"/>
    </row>
    <row r="170" spans="1:19" ht="12.75">
      <c r="A170" s="53"/>
      <c r="B170" s="8"/>
      <c r="C170" s="8"/>
      <c r="D170" s="8"/>
      <c r="E170" s="8"/>
      <c r="F170" s="8"/>
      <c r="G170" s="54"/>
      <c r="H170" s="54"/>
      <c r="I170" s="8"/>
      <c r="J170" s="8"/>
      <c r="K170" s="8"/>
      <c r="L170" s="66"/>
      <c r="S170" s="31"/>
    </row>
    <row r="171" spans="2:19" ht="12.75">
      <c r="B171" t="s">
        <v>46</v>
      </c>
      <c r="D171" s="6" t="s">
        <v>9</v>
      </c>
      <c r="E171" s="40" t="e">
        <f aca="true" t="shared" si="22" ref="E171:J171">O137*$D137/$N137+O144*$D144/$N144+O151*$D151/$N151+O158*$D158/$N158</f>
        <v>#DIV/0!</v>
      </c>
      <c r="F171" s="40" t="e">
        <f t="shared" si="22"/>
        <v>#DIV/0!</v>
      </c>
      <c r="G171" s="40" t="e">
        <f t="shared" si="22"/>
        <v>#DIV/0!</v>
      </c>
      <c r="H171" s="40" t="e">
        <f t="shared" si="22"/>
        <v>#DIV/0!</v>
      </c>
      <c r="I171" s="40" t="e">
        <f t="shared" si="22"/>
        <v>#DIV/0!</v>
      </c>
      <c r="J171" s="40" t="e">
        <f t="shared" si="22"/>
        <v>#DIV/0!</v>
      </c>
      <c r="K171" s="71" t="e">
        <f>SUM(E171:J171)</f>
        <v>#DIV/0!</v>
      </c>
      <c r="N171" s="43" t="e">
        <f>K171*O171</f>
        <v>#DIV/0!</v>
      </c>
      <c r="O171" s="44">
        <v>153</v>
      </c>
      <c r="P171" s="19" t="s">
        <v>107</v>
      </c>
      <c r="S171" s="31"/>
    </row>
    <row r="172" spans="4:19" ht="12.75">
      <c r="D172" s="6"/>
      <c r="E172" s="40"/>
      <c r="F172" s="40"/>
      <c r="G172" s="40"/>
      <c r="H172" s="40"/>
      <c r="I172" s="40"/>
      <c r="J172" s="40"/>
      <c r="K172" s="71"/>
      <c r="N172" s="43"/>
      <c r="O172" s="44"/>
      <c r="P172" s="19"/>
      <c r="S172" s="31"/>
    </row>
    <row r="173" spans="2:16" ht="12.75">
      <c r="B173" t="s">
        <v>45</v>
      </c>
      <c r="D173" s="6" t="s">
        <v>11</v>
      </c>
      <c r="E173" s="40" t="e">
        <f aca="true" t="shared" si="23" ref="E173:J173">O138*$D138/$N138+O145*$D145/$N145+O152*$D152/$N152+O159*$D159/$N159</f>
        <v>#DIV/0!</v>
      </c>
      <c r="F173" s="40" t="e">
        <f t="shared" si="23"/>
        <v>#DIV/0!</v>
      </c>
      <c r="G173" s="40" t="e">
        <f t="shared" si="23"/>
        <v>#DIV/0!</v>
      </c>
      <c r="H173" s="40" t="e">
        <f t="shared" si="23"/>
        <v>#DIV/0!</v>
      </c>
      <c r="I173" s="40" t="e">
        <f t="shared" si="23"/>
        <v>#DIV/0!</v>
      </c>
      <c r="J173" s="40" t="e">
        <f t="shared" si="23"/>
        <v>#DIV/0!</v>
      </c>
      <c r="K173" s="71" t="e">
        <f aca="true" t="shared" si="24" ref="K173:K183">SUM(E173:J173)</f>
        <v>#DIV/0!</v>
      </c>
      <c r="N173" s="43" t="e">
        <f>K173*O173</f>
        <v>#DIV/0!</v>
      </c>
      <c r="O173" s="44">
        <v>100</v>
      </c>
      <c r="P173" s="19" t="s">
        <v>107</v>
      </c>
    </row>
    <row r="174" spans="4:16" ht="12.75">
      <c r="D174" s="6"/>
      <c r="E174" s="40"/>
      <c r="F174" s="40"/>
      <c r="G174" s="40"/>
      <c r="H174" s="40"/>
      <c r="I174" s="40"/>
      <c r="J174" s="40"/>
      <c r="K174" s="71"/>
      <c r="N174" s="43"/>
      <c r="O174" s="44"/>
      <c r="P174" s="19"/>
    </row>
    <row r="175" spans="2:16" ht="12.75">
      <c r="B175" t="s">
        <v>48</v>
      </c>
      <c r="D175" s="6" t="s">
        <v>12</v>
      </c>
      <c r="E175" s="40" t="e">
        <f aca="true" t="shared" si="25" ref="E175:J175">O139*$D139/$N139+O146*$D146/$N146+O153*$D153/$N153+O160*$D160/$N160</f>
        <v>#DIV/0!</v>
      </c>
      <c r="F175" s="40" t="e">
        <f t="shared" si="25"/>
        <v>#DIV/0!</v>
      </c>
      <c r="G175" s="40" t="e">
        <f t="shared" si="25"/>
        <v>#DIV/0!</v>
      </c>
      <c r="H175" s="40" t="e">
        <f t="shared" si="25"/>
        <v>#DIV/0!</v>
      </c>
      <c r="I175" s="40" t="e">
        <f t="shared" si="25"/>
        <v>#DIV/0!</v>
      </c>
      <c r="J175" s="40" t="e">
        <f t="shared" si="25"/>
        <v>#DIV/0!</v>
      </c>
      <c r="K175" s="71" t="e">
        <f t="shared" si="24"/>
        <v>#DIV/0!</v>
      </c>
      <c r="N175" s="43" t="e">
        <f>K175*O175</f>
        <v>#DIV/0!</v>
      </c>
      <c r="O175" s="44">
        <v>130</v>
      </c>
      <c r="P175" s="19" t="s">
        <v>107</v>
      </c>
    </row>
    <row r="176" spans="4:16" ht="12.75">
      <c r="D176" s="6"/>
      <c r="E176" s="40"/>
      <c r="F176" s="40"/>
      <c r="G176" s="40"/>
      <c r="H176" s="40"/>
      <c r="I176" s="40"/>
      <c r="J176" s="40"/>
      <c r="K176" s="71"/>
      <c r="N176" s="43"/>
      <c r="O176" s="44"/>
      <c r="P176" s="19"/>
    </row>
    <row r="177" spans="2:16" ht="12.75">
      <c r="B177" t="s">
        <v>47</v>
      </c>
      <c r="D177" s="6" t="s">
        <v>10</v>
      </c>
      <c r="E177" s="40">
        <f aca="true" t="shared" si="26" ref="E177:J177">O154*$D154/$N154+O161*$D161/$N161</f>
        <v>0</v>
      </c>
      <c r="F177" s="40">
        <f t="shared" si="26"/>
        <v>0</v>
      </c>
      <c r="G177" s="40">
        <f t="shared" si="26"/>
        <v>0</v>
      </c>
      <c r="H177" s="40">
        <f t="shared" si="26"/>
        <v>0</v>
      </c>
      <c r="I177" s="40">
        <f t="shared" si="26"/>
        <v>0</v>
      </c>
      <c r="J177" s="40">
        <f t="shared" si="26"/>
        <v>0</v>
      </c>
      <c r="K177" s="71">
        <f t="shared" si="24"/>
        <v>0</v>
      </c>
      <c r="N177" s="43">
        <f>K177*O177</f>
        <v>0</v>
      </c>
      <c r="O177" s="44">
        <v>100</v>
      </c>
      <c r="P177" s="19" t="s">
        <v>107</v>
      </c>
    </row>
    <row r="178" spans="4:16" ht="12.75">
      <c r="D178" s="6"/>
      <c r="E178" s="40"/>
      <c r="F178" s="40"/>
      <c r="G178" s="40"/>
      <c r="H178" s="40"/>
      <c r="I178" s="40"/>
      <c r="J178" s="40"/>
      <c r="K178" s="71"/>
      <c r="N178" s="43"/>
      <c r="O178" s="44"/>
      <c r="P178" s="19"/>
    </row>
    <row r="179" spans="2:16" ht="12.75">
      <c r="B179" t="s">
        <v>103</v>
      </c>
      <c r="D179" s="6" t="s">
        <v>102</v>
      </c>
      <c r="E179" s="40">
        <f aca="true" t="shared" si="27" ref="E179:J179">O155*$D155/$N155+O162*$D162/$N162</f>
        <v>0</v>
      </c>
      <c r="F179" s="40">
        <f t="shared" si="27"/>
        <v>0</v>
      </c>
      <c r="G179" s="40">
        <f t="shared" si="27"/>
        <v>0</v>
      </c>
      <c r="H179" s="40">
        <f t="shared" si="27"/>
        <v>0</v>
      </c>
      <c r="I179" s="40">
        <f t="shared" si="27"/>
        <v>0</v>
      </c>
      <c r="J179" s="40">
        <f t="shared" si="27"/>
        <v>0</v>
      </c>
      <c r="K179" s="71">
        <f t="shared" si="24"/>
        <v>0</v>
      </c>
      <c r="N179" s="43">
        <f>K179*O179</f>
        <v>0</v>
      </c>
      <c r="O179" s="44">
        <v>73</v>
      </c>
      <c r="P179" s="19" t="s">
        <v>107</v>
      </c>
    </row>
    <row r="180" spans="4:16" ht="12.75">
      <c r="D180" s="6"/>
      <c r="E180" s="40"/>
      <c r="F180" s="40"/>
      <c r="G180" s="40"/>
      <c r="H180" s="40"/>
      <c r="I180" s="40"/>
      <c r="J180" s="40"/>
      <c r="K180" s="71"/>
      <c r="N180" s="43"/>
      <c r="O180" s="44"/>
      <c r="P180" s="19"/>
    </row>
    <row r="181" spans="2:16" ht="12.75">
      <c r="B181" t="s">
        <v>96</v>
      </c>
      <c r="D181" s="6" t="s">
        <v>150</v>
      </c>
      <c r="E181" s="40" t="e">
        <f aca="true" t="shared" si="28" ref="E181:J181">O140*$D140/$N140+O147*$D147/$N147</f>
        <v>#DIV/0!</v>
      </c>
      <c r="F181" s="40" t="e">
        <f t="shared" si="28"/>
        <v>#DIV/0!</v>
      </c>
      <c r="G181" s="40" t="e">
        <f t="shared" si="28"/>
        <v>#DIV/0!</v>
      </c>
      <c r="H181" s="40" t="e">
        <f t="shared" si="28"/>
        <v>#DIV/0!</v>
      </c>
      <c r="I181" s="40" t="e">
        <f t="shared" si="28"/>
        <v>#DIV/0!</v>
      </c>
      <c r="J181" s="40" t="e">
        <f t="shared" si="28"/>
        <v>#DIV/0!</v>
      </c>
      <c r="K181" s="71" t="e">
        <f t="shared" si="24"/>
        <v>#DIV/0!</v>
      </c>
      <c r="N181" s="43" t="e">
        <f>K181*O181</f>
        <v>#DIV/0!</v>
      </c>
      <c r="O181" s="44">
        <v>160</v>
      </c>
      <c r="P181" s="19" t="s">
        <v>107</v>
      </c>
    </row>
    <row r="182" spans="4:16" ht="12.75">
      <c r="D182" s="6"/>
      <c r="E182" s="40"/>
      <c r="F182" s="40"/>
      <c r="G182" s="40"/>
      <c r="H182" s="40"/>
      <c r="I182" s="40"/>
      <c r="J182" s="40"/>
      <c r="K182" s="71"/>
      <c r="N182" s="43"/>
      <c r="O182" s="44"/>
      <c r="P182" s="19"/>
    </row>
    <row r="183" spans="2:16" ht="12.75">
      <c r="B183" t="s">
        <v>95</v>
      </c>
      <c r="D183" s="6" t="s">
        <v>151</v>
      </c>
      <c r="E183" s="40" t="e">
        <f aca="true" t="shared" si="29" ref="E183:J183">O141*$D141/$N141+O148*$D148/$N148</f>
        <v>#DIV/0!</v>
      </c>
      <c r="F183" s="40" t="e">
        <f t="shared" si="29"/>
        <v>#DIV/0!</v>
      </c>
      <c r="G183" s="40" t="e">
        <f t="shared" si="29"/>
        <v>#DIV/0!</v>
      </c>
      <c r="H183" s="40" t="e">
        <f t="shared" si="29"/>
        <v>#DIV/0!</v>
      </c>
      <c r="I183" s="40" t="e">
        <f t="shared" si="29"/>
        <v>#DIV/0!</v>
      </c>
      <c r="J183" s="40" t="e">
        <f t="shared" si="29"/>
        <v>#DIV/0!</v>
      </c>
      <c r="K183" s="71" t="e">
        <f t="shared" si="24"/>
        <v>#DIV/0!</v>
      </c>
      <c r="N183" s="43" t="e">
        <f>K183*O183</f>
        <v>#DIV/0!</v>
      </c>
      <c r="O183" s="44">
        <v>141</v>
      </c>
      <c r="P183" s="19" t="s">
        <v>107</v>
      </c>
    </row>
    <row r="184" spans="5:12" ht="12.75">
      <c r="E184" s="52"/>
      <c r="F184" s="6"/>
      <c r="G184" s="40"/>
      <c r="H184" s="40"/>
      <c r="I184" s="40"/>
      <c r="J184" s="40"/>
      <c r="K184" s="40"/>
      <c r="L184" s="40"/>
    </row>
    <row r="185" spans="1:16" ht="12.75">
      <c r="A185" s="8"/>
      <c r="B185" s="8"/>
      <c r="C185" s="8"/>
      <c r="D185" s="8"/>
      <c r="E185" s="8"/>
      <c r="F185" s="55"/>
      <c r="G185" s="56"/>
      <c r="H185" s="56"/>
      <c r="I185" s="56"/>
      <c r="J185" s="56"/>
      <c r="K185" s="56"/>
      <c r="L185" s="67"/>
      <c r="M185" s="52"/>
      <c r="N185" s="58" t="e">
        <f>K171+K173+K177+K179+K183</f>
        <v>#DIV/0!</v>
      </c>
      <c r="O185" s="43" t="e">
        <f>N171+N173+N177+N179+N183</f>
        <v>#DIV/0!</v>
      </c>
      <c r="P185" s="19" t="s">
        <v>139</v>
      </c>
    </row>
    <row r="186" spans="5:16" ht="12.75">
      <c r="E186" s="52"/>
      <c r="G186" s="19"/>
      <c r="H186" s="19"/>
      <c r="N186" s="58" t="e">
        <f>K175+K181</f>
        <v>#DIV/0!</v>
      </c>
      <c r="O186" s="43" t="e">
        <f>N175+N181</f>
        <v>#DIV/0!</v>
      </c>
      <c r="P186" s="19" t="s">
        <v>140</v>
      </c>
    </row>
    <row r="187" spans="1:11" ht="18.75" thickBot="1">
      <c r="A187" s="221" t="s">
        <v>14</v>
      </c>
      <c r="B187" s="221"/>
      <c r="C187" s="221"/>
      <c r="D187" s="221"/>
      <c r="E187" s="73"/>
      <c r="F187" s="73"/>
      <c r="G187" s="78"/>
      <c r="H187" s="78"/>
      <c r="I187" s="73"/>
      <c r="J187" s="73"/>
      <c r="K187" s="73"/>
    </row>
    <row r="188" spans="1:8" ht="15">
      <c r="A188" s="57"/>
      <c r="B188" s="57"/>
      <c r="C188" s="57"/>
      <c r="D188" s="57"/>
      <c r="G188" s="19"/>
      <c r="H188" s="19"/>
    </row>
    <row r="189" spans="1:13" ht="25.5">
      <c r="A189" s="3"/>
      <c r="B189" s="7" t="s">
        <v>0</v>
      </c>
      <c r="C189" s="7"/>
      <c r="D189" s="3"/>
      <c r="E189" s="3" t="s">
        <v>267</v>
      </c>
      <c r="G189" s="68" t="s">
        <v>126</v>
      </c>
      <c r="H189" s="68"/>
      <c r="I189" s="68"/>
      <c r="J189" s="68"/>
      <c r="K189" s="68"/>
      <c r="L189" s="68"/>
      <c r="M189" s="68"/>
    </row>
    <row r="190" spans="1:13" ht="12.75">
      <c r="A190" s="4"/>
      <c r="B190" s="4"/>
      <c r="C190" s="4"/>
      <c r="D190" s="4"/>
      <c r="E190" s="4"/>
      <c r="F190" s="8"/>
      <c r="G190" s="54"/>
      <c r="H190" s="54"/>
      <c r="I190" s="8"/>
      <c r="J190" s="8"/>
      <c r="K190" s="8"/>
      <c r="L190" s="52"/>
      <c r="M190" s="52"/>
    </row>
    <row r="191" spans="1:4" ht="12.75">
      <c r="A191" s="12"/>
      <c r="B191" s="13" t="s">
        <v>106</v>
      </c>
      <c r="C191" s="11"/>
      <c r="D191" s="8"/>
    </row>
    <row r="192" spans="1:5" ht="12.75">
      <c r="A192" s="12"/>
      <c r="B192" s="13"/>
      <c r="C192" s="14" t="s">
        <v>16</v>
      </c>
      <c r="D192" s="8"/>
      <c r="E192" s="45">
        <f>'[1]R&amp;D'!B73</f>
        <v>0</v>
      </c>
    </row>
    <row r="193" spans="1:5" ht="12.75">
      <c r="A193" s="12"/>
      <c r="B193" s="13"/>
      <c r="C193" s="14" t="s">
        <v>15</v>
      </c>
      <c r="D193" s="8"/>
      <c r="E193" s="45">
        <f>'[1]R&amp;D'!B75</f>
        <v>0</v>
      </c>
    </row>
    <row r="194" spans="1:5" ht="12.75">
      <c r="A194" s="12"/>
      <c r="B194" s="10"/>
      <c r="C194" t="s">
        <v>272</v>
      </c>
      <c r="D194" s="8"/>
      <c r="E194" s="51">
        <f>(E192+E193)*0.1</f>
        <v>0</v>
      </c>
    </row>
    <row r="195" spans="1:7" ht="12.75">
      <c r="A195" s="12"/>
      <c r="B195" s="10"/>
      <c r="C195" s="27" t="s">
        <v>121</v>
      </c>
      <c r="D195" s="8"/>
      <c r="E195" s="43">
        <f>SUM(E192:E194)</f>
        <v>0</v>
      </c>
      <c r="G195" t="s">
        <v>115</v>
      </c>
    </row>
    <row r="196" spans="1:5" ht="12.75">
      <c r="A196" s="12"/>
      <c r="B196" s="10"/>
      <c r="C196" s="27"/>
      <c r="D196" s="8"/>
      <c r="E196" s="43"/>
    </row>
    <row r="197" spans="2:4" ht="12.75">
      <c r="B197" s="1" t="s">
        <v>15</v>
      </c>
      <c r="D197" s="8"/>
    </row>
    <row r="198" spans="2:5" ht="12.75">
      <c r="B198" s="1"/>
      <c r="C198">
        <f>'[1]M&amp;S'!A78</f>
        <v>0</v>
      </c>
      <c r="D198" s="8"/>
      <c r="E198" s="45">
        <f>'[1]M&amp;S'!B78</f>
        <v>0</v>
      </c>
    </row>
    <row r="199" spans="2:5" ht="12.75">
      <c r="B199" s="1"/>
      <c r="C199">
        <f>'[1]M&amp;S'!A79</f>
        <v>0</v>
      </c>
      <c r="D199" s="8"/>
      <c r="E199" s="45">
        <f>'[1]M&amp;S'!B79</f>
        <v>0</v>
      </c>
    </row>
    <row r="200" spans="2:5" ht="12.75">
      <c r="B200" s="1"/>
      <c r="C200">
        <f>'[1]M&amp;S'!A80</f>
        <v>0</v>
      </c>
      <c r="D200" s="8"/>
      <c r="E200" s="45">
        <f>'[1]M&amp;S'!B80</f>
        <v>0</v>
      </c>
    </row>
    <row r="201" spans="2:5" ht="12.75">
      <c r="B201" s="1"/>
      <c r="C201" t="s">
        <v>273</v>
      </c>
      <c r="D201" s="8"/>
      <c r="E201" s="45">
        <f>'[1]M&amp;S'!B92</f>
        <v>0</v>
      </c>
    </row>
    <row r="202" spans="2:5" ht="12.75">
      <c r="B202" s="1"/>
      <c r="C202">
        <f>'[1]M&amp;S'!A81</f>
        <v>0</v>
      </c>
      <c r="D202" s="8"/>
      <c r="E202" s="45">
        <f>'[1]M&amp;S'!B81</f>
        <v>0</v>
      </c>
    </row>
    <row r="203" spans="2:5" ht="12.75">
      <c r="B203" s="1"/>
      <c r="C203" t="s">
        <v>272</v>
      </c>
      <c r="D203" s="8"/>
      <c r="E203" s="51">
        <f>E198*0.1</f>
        <v>0</v>
      </c>
    </row>
    <row r="204" spans="2:7" ht="12.75">
      <c r="B204" s="1"/>
      <c r="C204" s="27" t="s">
        <v>120</v>
      </c>
      <c r="D204" s="8"/>
      <c r="E204" s="43">
        <f>E203+E202</f>
        <v>0</v>
      </c>
      <c r="G204" t="s">
        <v>115</v>
      </c>
    </row>
    <row r="205" spans="3:4" ht="12.75">
      <c r="C205" s="1"/>
      <c r="D205" s="8"/>
    </row>
    <row r="206" spans="2:7" ht="12.75">
      <c r="B206" s="1" t="s">
        <v>16</v>
      </c>
      <c r="D206" s="8"/>
      <c r="E206" s="43">
        <v>0</v>
      </c>
      <c r="G206" t="s">
        <v>127</v>
      </c>
    </row>
    <row r="207" ht="12.75">
      <c r="D207" s="8"/>
    </row>
    <row r="208" spans="2:7" ht="12.75">
      <c r="B208" s="1" t="s">
        <v>17</v>
      </c>
      <c r="D208" s="8"/>
      <c r="E208" s="43">
        <v>0</v>
      </c>
      <c r="G208" t="s">
        <v>128</v>
      </c>
    </row>
    <row r="209" ht="12.75">
      <c r="D209" s="8"/>
    </row>
    <row r="210" spans="4:13" ht="12.75">
      <c r="D210" s="52"/>
      <c r="G210" s="59"/>
      <c r="H210" s="59"/>
      <c r="I210" s="59"/>
      <c r="J210" s="59"/>
      <c r="K210" s="59"/>
      <c r="L210" s="59"/>
      <c r="M210" s="59"/>
    </row>
    <row r="211" spans="1:13" ht="18.75" thickBot="1">
      <c r="A211" s="221" t="s">
        <v>26</v>
      </c>
      <c r="B211" s="221"/>
      <c r="C211" s="221"/>
      <c r="D211" s="221"/>
      <c r="E211" s="73"/>
      <c r="F211" s="73"/>
      <c r="G211" s="79"/>
      <c r="H211" s="79"/>
      <c r="I211" s="79"/>
      <c r="J211" s="79"/>
      <c r="K211" s="79"/>
      <c r="L211" s="59"/>
      <c r="M211" s="59"/>
    </row>
    <row r="212" spans="1:13" ht="15">
      <c r="A212" s="57"/>
      <c r="B212" s="57"/>
      <c r="C212" s="57"/>
      <c r="D212" s="57"/>
      <c r="G212" s="59"/>
      <c r="H212" s="59"/>
      <c r="I212" s="59"/>
      <c r="J212" s="59"/>
      <c r="K212" s="59"/>
      <c r="L212" s="59"/>
      <c r="M212" s="59"/>
    </row>
    <row r="213" spans="1:13" ht="25.5">
      <c r="A213" s="3"/>
      <c r="B213" s="7" t="s">
        <v>0</v>
      </c>
      <c r="C213" s="7"/>
      <c r="D213" s="3"/>
      <c r="E213" s="3" t="s">
        <v>267</v>
      </c>
      <c r="G213" s="59" t="s">
        <v>126</v>
      </c>
      <c r="H213" s="59"/>
      <c r="I213" s="59"/>
      <c r="J213" s="59"/>
      <c r="K213" s="59"/>
      <c r="L213" s="59"/>
      <c r="M213" s="59"/>
    </row>
    <row r="214" spans="1:13" ht="12.75">
      <c r="A214" s="4"/>
      <c r="B214" s="4"/>
      <c r="C214" s="4"/>
      <c r="D214" s="4"/>
      <c r="E214" s="4"/>
      <c r="F214" s="8"/>
      <c r="G214" s="69"/>
      <c r="H214" s="69"/>
      <c r="I214" s="69"/>
      <c r="J214" s="69"/>
      <c r="K214" s="69"/>
      <c r="L214" s="59"/>
      <c r="M214" s="59"/>
    </row>
    <row r="215" spans="4:13" ht="12.75">
      <c r="D215" s="8"/>
      <c r="G215" s="59"/>
      <c r="H215" s="59"/>
      <c r="I215" s="59"/>
      <c r="J215" s="59"/>
      <c r="K215" s="59"/>
      <c r="L215" s="59"/>
      <c r="M215" s="59"/>
    </row>
    <row r="216" spans="2:13" ht="12.75">
      <c r="B216" s="1" t="s">
        <v>27</v>
      </c>
      <c r="D216" s="8"/>
      <c r="E216" s="43">
        <v>0</v>
      </c>
      <c r="G216" s="59" t="s">
        <v>274</v>
      </c>
      <c r="H216" s="59"/>
      <c r="I216" s="59"/>
      <c r="J216" s="59"/>
      <c r="K216" s="59"/>
      <c r="L216" s="59"/>
      <c r="M216" s="59"/>
    </row>
    <row r="217" spans="4:13" ht="12.75">
      <c r="D217" s="8"/>
      <c r="G217" s="59"/>
      <c r="H217" s="59"/>
      <c r="I217" s="59"/>
      <c r="J217" s="59"/>
      <c r="K217" s="59"/>
      <c r="L217" s="59"/>
      <c r="M217" s="59"/>
    </row>
    <row r="218" spans="4:13" ht="12.75">
      <c r="D218" s="8"/>
      <c r="G218" s="59"/>
      <c r="H218" s="59"/>
      <c r="I218" s="59"/>
      <c r="J218" s="59"/>
      <c r="K218" s="59"/>
      <c r="L218" s="59"/>
      <c r="M218" s="59"/>
    </row>
    <row r="219" spans="4:13" ht="12.75">
      <c r="D219" s="52"/>
      <c r="G219" s="59"/>
      <c r="H219" s="59"/>
      <c r="I219" s="59"/>
      <c r="J219" s="59"/>
      <c r="K219" s="59"/>
      <c r="L219" s="59"/>
      <c r="M219" s="59"/>
    </row>
    <row r="220" spans="1:11" ht="18.75" thickBot="1">
      <c r="A220" s="221" t="s">
        <v>129</v>
      </c>
      <c r="B220" s="221"/>
      <c r="C220" s="221"/>
      <c r="D220" s="221"/>
      <c r="E220" s="73"/>
      <c r="F220" s="73"/>
      <c r="G220" s="78"/>
      <c r="H220" s="78"/>
      <c r="I220" s="73"/>
      <c r="J220" s="73"/>
      <c r="K220" s="73"/>
    </row>
    <row r="221" spans="1:8" ht="15">
      <c r="A221" s="57"/>
      <c r="B221" s="57"/>
      <c r="C221" s="57"/>
      <c r="D221" s="57"/>
      <c r="G221" s="19"/>
      <c r="H221" s="19"/>
    </row>
    <row r="222" spans="1:13" ht="25.5">
      <c r="A222" s="3"/>
      <c r="B222" s="7" t="s">
        <v>0</v>
      </c>
      <c r="C222" s="7"/>
      <c r="D222" s="3" t="s">
        <v>1</v>
      </c>
      <c r="E222" s="3" t="s">
        <v>267</v>
      </c>
      <c r="G222" s="59" t="s">
        <v>126</v>
      </c>
      <c r="H222" s="59"/>
      <c r="I222" s="59"/>
      <c r="J222" s="59"/>
      <c r="K222" s="59"/>
      <c r="L222" s="59"/>
      <c r="M222" s="59"/>
    </row>
    <row r="223" spans="1:13" ht="12.75">
      <c r="A223" s="4"/>
      <c r="B223" s="4"/>
      <c r="C223" s="4"/>
      <c r="D223" s="4"/>
      <c r="E223" s="4"/>
      <c r="F223" s="8"/>
      <c r="G223" s="69"/>
      <c r="H223" s="69"/>
      <c r="I223" s="69"/>
      <c r="J223" s="69"/>
      <c r="K223" s="69"/>
      <c r="L223" s="59"/>
      <c r="M223" s="59"/>
    </row>
    <row r="224" spans="1:13" ht="12.75">
      <c r="A224" s="5"/>
      <c r="B224" s="5"/>
      <c r="C224" s="5"/>
      <c r="D224" s="5"/>
      <c r="E224" s="5"/>
      <c r="F224" s="52"/>
      <c r="G224" s="60"/>
      <c r="H224" s="60"/>
      <c r="I224" s="52"/>
      <c r="J224" s="52"/>
      <c r="K224" s="52"/>
      <c r="L224" s="52"/>
      <c r="M224" s="52"/>
    </row>
    <row r="225" spans="2:11" ht="12.75" customHeight="1">
      <c r="B225" s="1" t="s">
        <v>30</v>
      </c>
      <c r="G225" s="19"/>
      <c r="H225" s="19"/>
      <c r="I225" s="22"/>
      <c r="J225" s="22"/>
      <c r="K225" s="22"/>
    </row>
    <row r="226" spans="2:10" ht="12.75">
      <c r="B226" t="s">
        <v>141</v>
      </c>
      <c r="D226" s="62" t="e">
        <f>N185</f>
        <v>#DIV/0!</v>
      </c>
      <c r="E226" s="43" t="e">
        <f>O185</f>
        <v>#DIV/0!</v>
      </c>
      <c r="G226" s="223" t="s">
        <v>145</v>
      </c>
      <c r="H226" s="223"/>
      <c r="I226" s="27" t="s">
        <v>10</v>
      </c>
      <c r="J226" s="64" t="str">
        <f>CONCATENATE(O177," $/hr")</f>
        <v>100 $/hr</v>
      </c>
    </row>
    <row r="227" spans="2:10" ht="12.75">
      <c r="B227" t="s">
        <v>142</v>
      </c>
      <c r="D227" s="62" t="e">
        <f>N186</f>
        <v>#DIV/0!</v>
      </c>
      <c r="E227" s="43" t="e">
        <f>O186</f>
        <v>#DIV/0!</v>
      </c>
      <c r="G227" s="27" t="s">
        <v>9</v>
      </c>
      <c r="H227" s="64" t="str">
        <f>CONCATENATE(O171," $/hr")</f>
        <v>153 $/hr</v>
      </c>
      <c r="I227" s="27" t="s">
        <v>102</v>
      </c>
      <c r="J227" s="64" t="str">
        <f>CONCATENATE(O179," $/hr")</f>
        <v>73 $/hr</v>
      </c>
    </row>
    <row r="228" spans="3:10" ht="12.75">
      <c r="C228" t="s">
        <v>131</v>
      </c>
      <c r="D228" s="62" t="e">
        <f>SUM(D226:D227)</f>
        <v>#DIV/0!</v>
      </c>
      <c r="E228" s="43" t="e">
        <f>SUM(E226:E227)</f>
        <v>#DIV/0!</v>
      </c>
      <c r="G228" s="27" t="s">
        <v>11</v>
      </c>
      <c r="H228" s="64" t="str">
        <f>CONCATENATE(O173," $/hr")</f>
        <v>100 $/hr</v>
      </c>
      <c r="I228" s="42" t="s">
        <v>144</v>
      </c>
      <c r="J228" s="64" t="str">
        <f>CONCATENATE(O183," $/hr")</f>
        <v>141 $/hr</v>
      </c>
    </row>
    <row r="229" spans="4:10" ht="12.75">
      <c r="D229" s="31"/>
      <c r="E229" s="43"/>
      <c r="G229" s="27" t="s">
        <v>12</v>
      </c>
      <c r="H229" s="64" t="str">
        <f>CONCATENATE(O175," $/hr")</f>
        <v>130 $/hr</v>
      </c>
      <c r="I229" s="42" t="s">
        <v>143</v>
      </c>
      <c r="J229" s="64" t="str">
        <f>CONCATENATE(O181," $/hr")</f>
        <v>160 $/hr</v>
      </c>
    </row>
    <row r="230" spans="2:8" ht="12.75">
      <c r="B230" s="1" t="s">
        <v>130</v>
      </c>
      <c r="G230" s="19"/>
      <c r="H230" s="19"/>
    </row>
    <row r="231" spans="2:8" ht="12.75">
      <c r="B231" s="61" t="s">
        <v>106</v>
      </c>
      <c r="C231" s="14"/>
      <c r="D231" s="8"/>
      <c r="E231" s="43">
        <f>E195</f>
        <v>0</v>
      </c>
      <c r="G231" s="19"/>
      <c r="H231" s="19"/>
    </row>
    <row r="232" spans="2:8" ht="12.75">
      <c r="B232" s="14" t="s">
        <v>15</v>
      </c>
      <c r="C232" s="14"/>
      <c r="D232" s="8"/>
      <c r="E232" s="43">
        <f>E204</f>
        <v>0</v>
      </c>
      <c r="G232" s="19"/>
      <c r="H232" s="19"/>
    </row>
    <row r="233" spans="2:8" ht="12.75">
      <c r="B233" s="14" t="s">
        <v>16</v>
      </c>
      <c r="C233" s="14"/>
      <c r="D233" s="8"/>
      <c r="E233" s="43">
        <f>E206</f>
        <v>0</v>
      </c>
      <c r="G233" s="19"/>
      <c r="H233" s="19"/>
    </row>
    <row r="234" spans="2:8" ht="12.75">
      <c r="B234" s="14" t="s">
        <v>17</v>
      </c>
      <c r="C234" s="14"/>
      <c r="D234" s="8"/>
      <c r="E234" s="43">
        <f>E208</f>
        <v>0</v>
      </c>
      <c r="G234" s="19"/>
      <c r="H234" s="19"/>
    </row>
    <row r="235" spans="2:8" ht="12.75">
      <c r="B235" s="14" t="s">
        <v>27</v>
      </c>
      <c r="C235" s="14"/>
      <c r="D235" s="8"/>
      <c r="E235" s="43">
        <f>E216</f>
        <v>0</v>
      </c>
      <c r="G235" s="19"/>
      <c r="H235" s="19"/>
    </row>
    <row r="236" spans="3:8" ht="12.75">
      <c r="C236" t="s">
        <v>132</v>
      </c>
      <c r="E236" s="43">
        <f>SUM(E231:E235)</f>
        <v>0</v>
      </c>
      <c r="G236" s="19"/>
      <c r="H236" s="19"/>
    </row>
    <row r="237" spans="7:8" ht="12.75">
      <c r="G237" s="19"/>
      <c r="H237" s="19"/>
    </row>
    <row r="238" spans="2:8" ht="12.75">
      <c r="B238" s="1" t="s">
        <v>133</v>
      </c>
      <c r="E238" s="43">
        <f>G238*E236</f>
        <v>0</v>
      </c>
      <c r="G238" s="29">
        <v>0.25</v>
      </c>
      <c r="H238" s="19" t="s">
        <v>134</v>
      </c>
    </row>
    <row r="239" spans="7:8" ht="12.75">
      <c r="G239" s="19"/>
      <c r="H239" s="19"/>
    </row>
    <row r="240" spans="2:8" ht="12.75">
      <c r="B240" s="1" t="s">
        <v>135</v>
      </c>
      <c r="E240" s="43" t="e">
        <f>E238+E236+E228</f>
        <v>#DIV/0!</v>
      </c>
      <c r="G240" s="19"/>
      <c r="H240" s="19"/>
    </row>
    <row r="241" spans="2:8" ht="12.75">
      <c r="B241" s="1"/>
      <c r="G241" s="19"/>
      <c r="H241" s="19"/>
    </row>
    <row r="242" spans="2:8" ht="12.75">
      <c r="B242" s="1" t="s">
        <v>136</v>
      </c>
      <c r="E242" s="43" t="e">
        <f>E240*G242</f>
        <v>#DIV/0!</v>
      </c>
      <c r="G242" s="29">
        <v>0.2</v>
      </c>
      <c r="H242" s="19" t="s">
        <v>138</v>
      </c>
    </row>
    <row r="243" spans="2:8" ht="12.75">
      <c r="B243" s="1"/>
      <c r="G243" s="19"/>
      <c r="H243" s="19"/>
    </row>
    <row r="244" spans="2:8" ht="12.75">
      <c r="B244" s="1" t="s">
        <v>137</v>
      </c>
      <c r="E244" s="43" t="e">
        <f>E242+E240</f>
        <v>#DIV/0!</v>
      </c>
      <c r="G244" s="19"/>
      <c r="H244" s="19"/>
    </row>
    <row r="245" spans="7:8" ht="12.75">
      <c r="G245" s="19"/>
      <c r="H245" s="19"/>
    </row>
    <row r="246" spans="1:11" ht="12.75">
      <c r="A246" s="8"/>
      <c r="B246" s="8"/>
      <c r="C246" s="8"/>
      <c r="D246" s="8"/>
      <c r="E246" s="8"/>
      <c r="F246" s="8"/>
      <c r="G246" s="54"/>
      <c r="H246" s="54"/>
      <c r="I246" s="8"/>
      <c r="J246" s="8"/>
      <c r="K246" s="8"/>
    </row>
    <row r="247" spans="7:8" ht="12.75">
      <c r="G247" s="19"/>
      <c r="H247" s="19"/>
    </row>
    <row r="248" spans="7:8" ht="12.75">
      <c r="G248" s="19"/>
      <c r="H248" s="19"/>
    </row>
    <row r="249" spans="7:8" ht="12.75">
      <c r="G249" s="19"/>
      <c r="H249" s="19"/>
    </row>
    <row r="251" ht="12.75">
      <c r="A251" s="20"/>
    </row>
    <row r="252" spans="1:2" ht="12.75">
      <c r="A252" s="20"/>
      <c r="B252" s="3"/>
    </row>
    <row r="253" spans="1:8" ht="12.75">
      <c r="A253" s="20"/>
      <c r="B253" s="20"/>
      <c r="G253" s="193"/>
      <c r="H253" s="194"/>
    </row>
    <row r="254" spans="1:8" ht="12.75">
      <c r="A254" s="189"/>
      <c r="B254" s="20"/>
      <c r="H254" s="20"/>
    </row>
    <row r="255" spans="1:8" ht="12.75">
      <c r="A255" s="20"/>
      <c r="B255" s="20"/>
      <c r="H255" s="20"/>
    </row>
    <row r="256" spans="1:8" ht="12.75">
      <c r="A256" s="20"/>
      <c r="B256" s="20"/>
      <c r="H256" s="20"/>
    </row>
    <row r="257" spans="1:8" ht="12.75">
      <c r="A257" s="20"/>
      <c r="B257" s="20"/>
      <c r="H257" s="20"/>
    </row>
    <row r="258" spans="1:8" ht="12.75">
      <c r="A258" s="20"/>
      <c r="B258" s="20"/>
      <c r="H258" s="20"/>
    </row>
    <row r="259" spans="1:8" ht="12.75">
      <c r="A259" s="20"/>
      <c r="B259" s="20"/>
      <c r="H259" s="20"/>
    </row>
    <row r="260" spans="1:8" ht="12.75">
      <c r="A260" s="20"/>
      <c r="B260" s="20"/>
      <c r="H260" s="15"/>
    </row>
    <row r="261" spans="1:10" ht="12.75">
      <c r="A261" s="20"/>
      <c r="B261" s="20"/>
      <c r="H261" s="189"/>
      <c r="I261" s="195"/>
      <c r="J261" s="195"/>
    </row>
    <row r="262" spans="1:10" ht="12.75">
      <c r="A262" s="20"/>
      <c r="B262" s="20"/>
      <c r="H262" s="189"/>
      <c r="I262" s="195"/>
      <c r="J262" s="195"/>
    </row>
    <row r="263" spans="1:10" ht="12.75">
      <c r="A263" s="20"/>
      <c r="B263" s="20"/>
      <c r="H263" s="189"/>
      <c r="I263" s="195"/>
      <c r="J263" s="195"/>
    </row>
    <row r="264" spans="1:2" ht="12.75">
      <c r="A264" s="20"/>
      <c r="B264" s="20"/>
    </row>
    <row r="265" spans="1:2" ht="12.75">
      <c r="A265" s="20"/>
      <c r="B265" s="20"/>
    </row>
    <row r="266" spans="1:2" ht="12.75">
      <c r="A266" s="20"/>
      <c r="B266" s="20"/>
    </row>
    <row r="267" spans="1:2" ht="12.75">
      <c r="A267" s="20"/>
      <c r="B267" s="191"/>
    </row>
    <row r="268" spans="1:2" ht="12.75">
      <c r="A268" s="20"/>
      <c r="B268" s="191"/>
    </row>
  </sheetData>
  <mergeCells count="43">
    <mergeCell ref="E115:F115"/>
    <mergeCell ref="J90:K90"/>
    <mergeCell ref="L90:M90"/>
    <mergeCell ref="N90:O90"/>
    <mergeCell ref="K103:L103"/>
    <mergeCell ref="M103:N103"/>
    <mergeCell ref="G226:H226"/>
    <mergeCell ref="A70:F71"/>
    <mergeCell ref="G70:Q70"/>
    <mergeCell ref="H71:I71"/>
    <mergeCell ref="J71:K71"/>
    <mergeCell ref="L71:M71"/>
    <mergeCell ref="N71:O71"/>
    <mergeCell ref="P71:Q71"/>
    <mergeCell ref="E72:F72"/>
    <mergeCell ref="H90:I90"/>
    <mergeCell ref="E167:K167"/>
    <mergeCell ref="A187:D187"/>
    <mergeCell ref="A211:D211"/>
    <mergeCell ref="A220:D220"/>
    <mergeCell ref="A143:D143"/>
    <mergeCell ref="A150:D150"/>
    <mergeCell ref="A157:D157"/>
    <mergeCell ref="A165:D165"/>
    <mergeCell ref="A131:E131"/>
    <mergeCell ref="O131:T131"/>
    <mergeCell ref="A133:D133"/>
    <mergeCell ref="A136:D136"/>
    <mergeCell ref="E8:F8"/>
    <mergeCell ref="A6:F7"/>
    <mergeCell ref="G6:Q6"/>
    <mergeCell ref="N7:O7"/>
    <mergeCell ref="P7:Q7"/>
    <mergeCell ref="H7:I7"/>
    <mergeCell ref="J7:K7"/>
    <mergeCell ref="L7:M7"/>
    <mergeCell ref="E49:F49"/>
    <mergeCell ref="K38:L38"/>
    <mergeCell ref="M38:N38"/>
    <mergeCell ref="J26:K26"/>
    <mergeCell ref="L26:M26"/>
    <mergeCell ref="N26:O26"/>
    <mergeCell ref="H26:I26"/>
  </mergeCells>
  <printOptions/>
  <pageMargins left="0.75" right="0.75" top="1.5" bottom="1" header="0.5" footer="0.5"/>
  <pageSetup fitToHeight="2" horizontalDpi="300" verticalDpi="300" orientation="landscape" scale="90" r:id="rId1"/>
  <headerFooter alignWithMargins="0">
    <oddHeader xml:space="preserve">&amp;C&amp;"Arial,Bold"&amp;14NCSX Fabrication Project Cost and Schedule  </oddHeader>
    <oddFooter>&amp;L&amp;"Arial,Bold"Date: August 20, 2003&amp;C&amp;"Arial,Bold"&amp;P</oddFooter>
  </headerFooter>
  <rowBreaks count="2" manualBreakCount="2">
    <brk id="25" max="16" man="1"/>
    <brk id="44" max="16" man="1"/>
  </rowBreaks>
</worksheet>
</file>

<file path=xl/worksheets/sheet4.xml><?xml version="1.0" encoding="utf-8"?>
<worksheet xmlns="http://schemas.openxmlformats.org/spreadsheetml/2006/main" xmlns:r="http://schemas.openxmlformats.org/officeDocument/2006/relationships">
  <dimension ref="A1:AA389"/>
  <sheetViews>
    <sheetView view="pageBreakPreview" zoomScale="60" workbookViewId="0" topLeftCell="A17">
      <selection activeCell="E41" sqref="E41"/>
    </sheetView>
  </sheetViews>
  <sheetFormatPr defaultColWidth="9.140625" defaultRowHeight="12.75"/>
  <cols>
    <col min="1" max="1" width="29.57421875" style="0" customWidth="1"/>
    <col min="2" max="2" width="8.7109375" style="0" customWidth="1"/>
    <col min="4" max="4" width="7.140625" style="0" customWidth="1"/>
    <col min="5" max="5" width="6.28125" style="0" customWidth="1"/>
    <col min="6" max="6" width="2.28125" style="0" customWidth="1"/>
    <col min="7" max="7" width="6.7109375" style="0" customWidth="1"/>
    <col min="8" max="8" width="5.7109375" style="0" customWidth="1"/>
    <col min="9" max="9" width="5.00390625" style="0" customWidth="1"/>
    <col min="10" max="10" width="5.7109375" style="0" customWidth="1"/>
    <col min="11" max="11" width="5.00390625" style="0" customWidth="1"/>
    <col min="12" max="12" width="5.7109375" style="0" customWidth="1"/>
    <col min="13" max="13" width="4.7109375" style="0" customWidth="1"/>
    <col min="14" max="14" width="5.7109375" style="0" customWidth="1"/>
    <col min="15" max="15" width="5.140625" style="0" customWidth="1"/>
    <col min="16" max="16" width="5.7109375" style="0" customWidth="1"/>
    <col min="17" max="17" width="5.140625" style="0" customWidth="1"/>
    <col min="18" max="19" width="5.7109375" style="0" customWidth="1"/>
  </cols>
  <sheetData>
    <row r="1" ht="20.25">
      <c r="A1" s="63" t="str">
        <f>'Fab Project'!A1</f>
        <v>WBS 151 Coil Support Structure</v>
      </c>
    </row>
    <row r="3" spans="1:17" ht="18.75" thickBot="1">
      <c r="A3" s="72" t="s">
        <v>98</v>
      </c>
      <c r="B3" s="73"/>
      <c r="C3" s="73"/>
      <c r="D3" s="73"/>
      <c r="E3" s="73"/>
      <c r="F3" s="73"/>
      <c r="G3" s="73"/>
      <c r="H3" s="73"/>
      <c r="I3" s="73"/>
      <c r="J3" s="73"/>
      <c r="K3" s="73"/>
      <c r="L3" s="73"/>
      <c r="M3" s="73"/>
      <c r="N3" s="73"/>
      <c r="O3" s="73"/>
      <c r="P3" s="73"/>
      <c r="Q3" s="73"/>
    </row>
    <row r="4" ht="12.75">
      <c r="A4" s="1"/>
    </row>
    <row r="5" ht="12.75">
      <c r="A5" s="1" t="s">
        <v>71</v>
      </c>
    </row>
    <row r="6" spans="1:5" ht="21.75" customHeight="1">
      <c r="A6" s="228" t="s">
        <v>176</v>
      </c>
      <c r="B6" s="228"/>
      <c r="C6" s="228"/>
      <c r="D6" s="228"/>
      <c r="E6" s="228"/>
    </row>
    <row r="7" spans="1:5" ht="9.75" customHeight="1">
      <c r="A7" s="228"/>
      <c r="B7" s="228"/>
      <c r="C7" s="228"/>
      <c r="D7" s="228"/>
      <c r="E7" s="228"/>
    </row>
    <row r="8" spans="1:27" ht="12.75">
      <c r="A8" s="13" t="s">
        <v>99</v>
      </c>
      <c r="B8" s="38"/>
      <c r="C8" s="26"/>
      <c r="D8" s="26"/>
      <c r="E8" s="26"/>
      <c r="F8" s="26"/>
      <c r="P8" s="26"/>
      <c r="Q8" s="26"/>
      <c r="R8" s="26"/>
      <c r="S8" s="26"/>
      <c r="T8" s="26"/>
      <c r="U8" s="26"/>
      <c r="V8" s="26"/>
      <c r="W8" s="26"/>
      <c r="X8" s="26"/>
      <c r="Y8" s="26"/>
      <c r="Z8" s="26"/>
      <c r="AA8" s="120"/>
    </row>
    <row r="9" spans="6:20" ht="12.75">
      <c r="F9" s="228"/>
      <c r="G9" s="228"/>
      <c r="P9" s="26"/>
      <c r="Q9" s="26"/>
      <c r="R9" s="26"/>
      <c r="S9" s="26"/>
      <c r="T9" s="120"/>
    </row>
    <row r="10" spans="1:19" ht="12.75">
      <c r="A10" s="1" t="s">
        <v>16</v>
      </c>
      <c r="B10" s="49"/>
      <c r="C10" s="47"/>
      <c r="F10" s="24"/>
      <c r="G10" s="24"/>
      <c r="P10" s="38"/>
      <c r="Q10" s="38"/>
      <c r="R10" s="38"/>
      <c r="S10" s="38"/>
    </row>
    <row r="11" spans="1:19" ht="12.75">
      <c r="A11" s="14" t="s">
        <v>172</v>
      </c>
      <c r="B11" s="202">
        <f>H176</f>
        <v>0</v>
      </c>
      <c r="C11" s="202"/>
      <c r="F11" s="24"/>
      <c r="G11" s="24"/>
      <c r="P11" s="38"/>
      <c r="Q11" s="38"/>
      <c r="R11" s="38"/>
      <c r="S11" s="38"/>
    </row>
    <row r="12" spans="1:19" ht="12.75">
      <c r="A12" s="14"/>
      <c r="B12" s="49"/>
      <c r="C12" s="47"/>
      <c r="F12" s="24"/>
      <c r="G12" s="24"/>
      <c r="H12" s="38"/>
      <c r="I12" s="38"/>
      <c r="J12" s="38"/>
      <c r="K12" s="38"/>
      <c r="L12" s="38"/>
      <c r="M12" s="38"/>
      <c r="N12" s="38"/>
      <c r="O12" s="38"/>
      <c r="P12" s="38"/>
      <c r="Q12" s="38"/>
      <c r="R12" s="38"/>
      <c r="S12" s="38"/>
    </row>
    <row r="13" spans="1:19" ht="12.75">
      <c r="A13" s="27" t="s">
        <v>70</v>
      </c>
      <c r="B13" s="202">
        <f>ROUND(SUM(B11:B12),-1)</f>
        <v>0</v>
      </c>
      <c r="C13" s="202"/>
      <c r="D13" s="217" t="s">
        <v>115</v>
      </c>
      <c r="E13" s="217"/>
      <c r="F13" s="24"/>
      <c r="G13" s="24"/>
      <c r="H13" s="38"/>
      <c r="I13" s="38"/>
      <c r="J13" s="38"/>
      <c r="K13" s="38"/>
      <c r="L13" s="38"/>
      <c r="M13" s="38"/>
      <c r="N13" s="38"/>
      <c r="O13" s="38"/>
      <c r="P13" s="38"/>
      <c r="Q13" s="38"/>
      <c r="R13" s="38"/>
      <c r="S13" s="38"/>
    </row>
    <row r="14" spans="2:19" ht="12.75">
      <c r="B14" s="48"/>
      <c r="C14" s="42"/>
      <c r="F14" s="24"/>
      <c r="G14" s="24"/>
      <c r="H14" s="38"/>
      <c r="I14" s="38"/>
      <c r="J14" s="38"/>
      <c r="K14" s="38"/>
      <c r="L14" s="38"/>
      <c r="M14" s="38"/>
      <c r="N14" s="38"/>
      <c r="O14" s="38"/>
      <c r="P14" s="38"/>
      <c r="Q14" s="38"/>
      <c r="R14" s="38"/>
      <c r="S14" s="38"/>
    </row>
    <row r="15" spans="1:19" ht="12.75">
      <c r="A15" s="1" t="s">
        <v>15</v>
      </c>
      <c r="B15" s="42"/>
      <c r="C15" s="42"/>
      <c r="F15" s="228"/>
      <c r="G15" s="228"/>
      <c r="H15" s="38"/>
      <c r="I15" s="38"/>
      <c r="J15" s="38"/>
      <c r="K15" s="38"/>
      <c r="L15" s="38"/>
      <c r="M15" s="38"/>
      <c r="N15" s="38"/>
      <c r="O15" s="38"/>
      <c r="P15" s="38"/>
      <c r="Q15" s="38"/>
      <c r="R15" s="38"/>
      <c r="S15" s="38"/>
    </row>
    <row r="16" spans="1:19" ht="12.75">
      <c r="A16" s="14" t="s">
        <v>171</v>
      </c>
      <c r="B16" s="202">
        <v>0</v>
      </c>
      <c r="C16" s="202"/>
      <c r="F16" s="24"/>
      <c r="G16" s="24"/>
      <c r="H16" s="61"/>
      <c r="I16" s="38"/>
      <c r="J16" s="121"/>
      <c r="K16" s="38"/>
      <c r="L16" s="38"/>
      <c r="M16" s="38"/>
      <c r="N16" s="38"/>
      <c r="O16" s="38"/>
      <c r="P16" s="38"/>
      <c r="Q16" s="38"/>
      <c r="R16" s="38"/>
      <c r="S16" s="38"/>
    </row>
    <row r="17" spans="1:19" ht="12.75">
      <c r="A17" s="14"/>
      <c r="B17" s="49"/>
      <c r="C17" s="42"/>
      <c r="F17" s="24"/>
      <c r="G17" s="24"/>
      <c r="H17" s="38"/>
      <c r="I17" s="38"/>
      <c r="J17" s="38"/>
      <c r="K17" s="38"/>
      <c r="L17" s="38"/>
      <c r="M17" s="38"/>
      <c r="N17" s="38"/>
      <c r="O17" s="38"/>
      <c r="P17" s="38"/>
      <c r="Q17" s="38"/>
      <c r="R17" s="38"/>
      <c r="S17" s="38"/>
    </row>
    <row r="18" spans="1:19" ht="12.75">
      <c r="A18" s="27" t="s">
        <v>70</v>
      </c>
      <c r="B18" s="202">
        <f>ROUND(SUM(B16:B17),-1)</f>
        <v>0</v>
      </c>
      <c r="C18" s="202"/>
      <c r="D18" t="s">
        <v>115</v>
      </c>
      <c r="F18" s="24"/>
      <c r="G18" s="24"/>
      <c r="H18" s="38"/>
      <c r="I18" s="38"/>
      <c r="J18" s="38"/>
      <c r="K18" s="38"/>
      <c r="L18" s="38"/>
      <c r="M18" s="38"/>
      <c r="N18" s="38"/>
      <c r="O18" s="38"/>
      <c r="P18" s="38"/>
      <c r="Q18" s="38"/>
      <c r="R18" s="38"/>
      <c r="S18" s="38"/>
    </row>
    <row r="19" spans="1:19" ht="12.75">
      <c r="A19" s="27"/>
      <c r="B19" s="49"/>
      <c r="F19" s="24"/>
      <c r="G19" s="24"/>
      <c r="H19" s="38"/>
      <c r="I19" s="38"/>
      <c r="J19" s="38"/>
      <c r="K19" s="38"/>
      <c r="L19" s="38"/>
      <c r="M19" s="38"/>
      <c r="N19" s="38"/>
      <c r="O19" s="38"/>
      <c r="P19" s="38"/>
      <c r="Q19" s="38"/>
      <c r="R19" s="38"/>
      <c r="S19" s="38"/>
    </row>
    <row r="20" spans="1:19" ht="12.75">
      <c r="A20" s="27"/>
      <c r="B20" s="49"/>
      <c r="F20" s="24"/>
      <c r="G20" s="24"/>
      <c r="H20" s="38"/>
      <c r="I20" s="38"/>
      <c r="J20" s="38"/>
      <c r="K20" s="38"/>
      <c r="L20" s="38"/>
      <c r="M20" s="38"/>
      <c r="N20" s="38"/>
      <c r="O20" s="38"/>
      <c r="P20" s="38"/>
      <c r="Q20" s="38"/>
      <c r="R20" s="38"/>
      <c r="S20" s="38"/>
    </row>
    <row r="21" spans="1:19" ht="12.75">
      <c r="A21" s="13" t="s">
        <v>162</v>
      </c>
      <c r="B21" s="26"/>
      <c r="C21" s="26"/>
      <c r="D21" s="26"/>
      <c r="E21" s="26"/>
      <c r="F21" s="26"/>
      <c r="G21" s="26"/>
      <c r="H21" s="26"/>
      <c r="I21" s="38"/>
      <c r="J21" s="38"/>
      <c r="K21" s="38"/>
      <c r="L21" s="38"/>
      <c r="M21" s="38"/>
      <c r="N21" s="38"/>
      <c r="O21" s="38"/>
      <c r="P21" s="38"/>
      <c r="Q21" s="38"/>
      <c r="R21" s="38"/>
      <c r="S21" s="38"/>
    </row>
    <row r="22" spans="1:19" ht="12.75">
      <c r="A22" s="61" t="s">
        <v>159</v>
      </c>
      <c r="B22" s="48">
        <f>'M&amp;S'!B16</f>
        <v>130</v>
      </c>
      <c r="C22" t="s">
        <v>107</v>
      </c>
      <c r="D22" s="26"/>
      <c r="H22" s="26"/>
      <c r="I22" s="38"/>
      <c r="J22" s="38"/>
      <c r="K22" s="38"/>
      <c r="L22" s="38"/>
      <c r="M22" s="38"/>
      <c r="N22" s="38"/>
      <c r="O22" s="38"/>
      <c r="P22" s="38"/>
      <c r="Q22" s="38"/>
      <c r="R22" s="38"/>
      <c r="S22" s="38"/>
    </row>
    <row r="23" spans="1:19" ht="12.75">
      <c r="A23" s="14" t="s">
        <v>113</v>
      </c>
      <c r="B23" s="48">
        <f>'M&amp;S'!B17</f>
        <v>60</v>
      </c>
      <c r="C23" t="s">
        <v>107</v>
      </c>
      <c r="D23" s="38"/>
      <c r="H23" s="38"/>
      <c r="I23" s="38"/>
      <c r="J23" s="38"/>
      <c r="K23" s="38"/>
      <c r="L23" s="38"/>
      <c r="M23" s="38"/>
      <c r="N23" s="38"/>
      <c r="O23" s="38"/>
      <c r="P23" s="38"/>
      <c r="Q23" s="38"/>
      <c r="R23" s="38"/>
      <c r="S23" s="38"/>
    </row>
    <row r="24" spans="1:19" ht="12.75">
      <c r="A24" s="14" t="s">
        <v>114</v>
      </c>
      <c r="B24" s="48">
        <f>'M&amp;S'!B18</f>
        <v>80</v>
      </c>
      <c r="C24" t="s">
        <v>107</v>
      </c>
      <c r="D24" s="38"/>
      <c r="H24" s="38"/>
      <c r="I24" s="38"/>
      <c r="J24" s="38"/>
      <c r="K24" s="38"/>
      <c r="L24" s="38"/>
      <c r="M24" s="38"/>
      <c r="N24" s="38"/>
      <c r="O24" s="38"/>
      <c r="P24" s="38"/>
      <c r="Q24" s="38"/>
      <c r="R24" s="38"/>
      <c r="S24" s="38"/>
    </row>
    <row r="25" spans="1:19" ht="12.75">
      <c r="A25" s="27"/>
      <c r="B25" s="49"/>
      <c r="F25" s="24"/>
      <c r="G25" s="24"/>
      <c r="H25" s="38"/>
      <c r="I25" s="38"/>
      <c r="J25" s="38"/>
      <c r="K25" s="38"/>
      <c r="L25" s="38"/>
      <c r="M25" s="38"/>
      <c r="N25" s="38"/>
      <c r="O25" s="38"/>
      <c r="P25" s="38"/>
      <c r="Q25" s="38"/>
      <c r="R25" s="38"/>
      <c r="S25" s="38"/>
    </row>
    <row r="26" spans="1:19" ht="12.75">
      <c r="A26" s="14"/>
      <c r="B26" s="49"/>
      <c r="F26" s="24"/>
      <c r="G26" s="24"/>
      <c r="H26" s="38"/>
      <c r="I26" s="38"/>
      <c r="J26" s="38"/>
      <c r="K26" s="38"/>
      <c r="L26" s="38"/>
      <c r="M26" s="38"/>
      <c r="N26" s="38"/>
      <c r="O26" s="38"/>
      <c r="P26" s="38"/>
      <c r="Q26" s="38"/>
      <c r="R26" s="38"/>
      <c r="S26" s="38"/>
    </row>
    <row r="27" spans="1:19" ht="12.75">
      <c r="A27" s="14"/>
      <c r="B27" s="49"/>
      <c r="F27" s="24"/>
      <c r="G27" s="24"/>
      <c r="H27" s="38"/>
      <c r="I27" s="38"/>
      <c r="J27" s="38"/>
      <c r="K27" s="38"/>
      <c r="L27" s="38"/>
      <c r="M27" s="38"/>
      <c r="N27" s="38"/>
      <c r="O27" s="38"/>
      <c r="P27" s="38"/>
      <c r="Q27" s="38"/>
      <c r="R27" s="38"/>
      <c r="S27" s="38"/>
    </row>
    <row r="28" spans="1:19" ht="12.75">
      <c r="A28" s="14"/>
      <c r="F28" s="24"/>
      <c r="G28" s="24"/>
      <c r="H28" s="38"/>
      <c r="I28" s="38"/>
      <c r="J28" s="38"/>
      <c r="K28" s="38"/>
      <c r="L28" s="38"/>
      <c r="M28" s="38"/>
      <c r="N28" s="38"/>
      <c r="O28" s="38"/>
      <c r="P28" s="38"/>
      <c r="Q28" s="38"/>
      <c r="R28" s="38"/>
      <c r="S28" s="38"/>
    </row>
    <row r="29" spans="1:19" ht="12.75">
      <c r="A29" s="14"/>
      <c r="B29" s="49"/>
      <c r="F29" s="24"/>
      <c r="G29" s="24"/>
      <c r="H29" s="38"/>
      <c r="I29" s="38"/>
      <c r="J29" s="38"/>
      <c r="K29" s="38"/>
      <c r="L29" s="38"/>
      <c r="M29" s="38"/>
      <c r="N29" s="38"/>
      <c r="O29" s="38"/>
      <c r="P29" s="38"/>
      <c r="Q29" s="38"/>
      <c r="R29" s="38"/>
      <c r="S29" s="38"/>
    </row>
    <row r="30" ht="20.25">
      <c r="A30" s="63" t="s">
        <v>309</v>
      </c>
    </row>
    <row r="32" spans="1:17" ht="18.75" thickBot="1">
      <c r="A32" s="72" t="s">
        <v>98</v>
      </c>
      <c r="B32" s="73"/>
      <c r="C32" s="73"/>
      <c r="D32" s="73"/>
      <c r="E32" s="73"/>
      <c r="F32" s="73"/>
      <c r="G32" s="73"/>
      <c r="H32" s="73"/>
      <c r="I32" s="73"/>
      <c r="J32" s="73"/>
      <c r="K32" s="73"/>
      <c r="L32" s="73"/>
      <c r="M32" s="73"/>
      <c r="N32" s="73"/>
      <c r="O32" s="73"/>
      <c r="P32" s="73"/>
      <c r="Q32" s="73"/>
    </row>
    <row r="33" ht="12.75">
      <c r="A33" s="1"/>
    </row>
    <row r="34" ht="12.75">
      <c r="A34" s="1" t="s">
        <v>71</v>
      </c>
    </row>
    <row r="35" spans="1:5" ht="21.75" customHeight="1">
      <c r="A35" s="228" t="s">
        <v>294</v>
      </c>
      <c r="B35" s="228"/>
      <c r="C35" s="228"/>
      <c r="D35" s="228"/>
      <c r="E35" s="228"/>
    </row>
    <row r="36" spans="1:5" ht="20.25" customHeight="1">
      <c r="A36" s="228"/>
      <c r="B36" s="228"/>
      <c r="C36" s="228"/>
      <c r="D36" s="228"/>
      <c r="E36" s="228"/>
    </row>
    <row r="37" spans="1:19" ht="12.75">
      <c r="A37" s="13" t="s">
        <v>99</v>
      </c>
      <c r="B37" s="11"/>
      <c r="C37" s="24"/>
      <c r="D37" s="24"/>
      <c r="E37" s="24"/>
      <c r="F37" s="24"/>
      <c r="G37" s="38"/>
      <c r="H37" s="38"/>
      <c r="I37" s="38"/>
      <c r="J37" s="38"/>
      <c r="K37" s="38"/>
      <c r="L37" s="38"/>
      <c r="M37" s="38"/>
      <c r="N37" s="38"/>
      <c r="O37" s="38"/>
      <c r="P37" s="38"/>
      <c r="Q37" s="38"/>
      <c r="R37" s="38"/>
      <c r="S37" s="38"/>
    </row>
    <row r="38" spans="1:19" ht="12.75">
      <c r="A38" s="14" t="s">
        <v>16</v>
      </c>
      <c r="B38" s="49">
        <f>(Q61+S70)*B39</f>
        <v>0</v>
      </c>
      <c r="C38" s="47" t="s">
        <v>115</v>
      </c>
      <c r="F38" s="228"/>
      <c r="G38" s="228"/>
      <c r="H38" s="38"/>
      <c r="I38" s="38"/>
      <c r="J38" s="38"/>
      <c r="K38" s="38"/>
      <c r="L38" s="38"/>
      <c r="M38" s="38"/>
      <c r="N38" s="38"/>
      <c r="O38" s="38"/>
      <c r="P38" s="38"/>
      <c r="Q38" s="38"/>
      <c r="R38" s="38"/>
      <c r="S38" s="38"/>
    </row>
    <row r="39" spans="1:19" ht="12.75">
      <c r="A39" t="s">
        <v>295</v>
      </c>
      <c r="B39" s="48">
        <f>'[1]M&amp;S'!B37</f>
        <v>50</v>
      </c>
      <c r="C39" t="s">
        <v>107</v>
      </c>
      <c r="F39" s="24"/>
      <c r="G39" s="24"/>
      <c r="H39" s="38"/>
      <c r="I39" s="38"/>
      <c r="J39" s="38"/>
      <c r="K39" s="38"/>
      <c r="L39" s="38"/>
      <c r="M39" s="38"/>
      <c r="N39" s="38"/>
      <c r="O39" s="38"/>
      <c r="P39" s="38"/>
      <c r="Q39" s="38"/>
      <c r="R39" s="38"/>
      <c r="S39" s="38"/>
    </row>
    <row r="40" spans="1:19" ht="12.75">
      <c r="A40" s="14" t="s">
        <v>15</v>
      </c>
      <c r="B40" s="49">
        <f>ROUND(B98,-2)</f>
        <v>0</v>
      </c>
      <c r="C40" t="s">
        <v>115</v>
      </c>
      <c r="F40" s="228"/>
      <c r="G40" s="228"/>
      <c r="H40" s="38"/>
      <c r="I40" s="38"/>
      <c r="J40" s="38"/>
      <c r="K40" s="38"/>
      <c r="L40" s="38"/>
      <c r="M40" s="38"/>
      <c r="N40" s="38"/>
      <c r="O40" s="38"/>
      <c r="P40" s="38"/>
      <c r="Q40" s="38"/>
      <c r="R40" s="38"/>
      <c r="S40" s="38"/>
    </row>
    <row r="41" spans="1:7" ht="12.75">
      <c r="A41" s="14" t="s">
        <v>113</v>
      </c>
      <c r="B41" s="48">
        <f>'[1]M&amp;S'!B38</f>
        <v>0</v>
      </c>
      <c r="C41" t="s">
        <v>107</v>
      </c>
      <c r="F41" s="228"/>
      <c r="G41" s="228"/>
    </row>
    <row r="42" spans="1:17" ht="12.75">
      <c r="A42" s="14" t="s">
        <v>114</v>
      </c>
      <c r="B42" s="48">
        <f>'[1]M&amp;S'!B39</f>
        <v>1200</v>
      </c>
      <c r="C42" t="s">
        <v>107</v>
      </c>
      <c r="F42" s="220" t="s">
        <v>97</v>
      </c>
      <c r="G42" s="220"/>
      <c r="H42" s="220"/>
      <c r="I42" s="220"/>
      <c r="J42" s="220"/>
      <c r="K42" s="220"/>
      <c r="L42" s="220"/>
      <c r="M42" s="220"/>
      <c r="N42" s="220"/>
      <c r="O42" s="220"/>
      <c r="P42" s="220"/>
      <c r="Q42" s="220"/>
    </row>
    <row r="43" spans="1:17" ht="20.25" customHeight="1">
      <c r="A43" s="1" t="s">
        <v>296</v>
      </c>
      <c r="B43" s="11"/>
      <c r="C43" s="24"/>
      <c r="D43" s="24"/>
      <c r="E43" s="24"/>
      <c r="G43" s="212" t="s">
        <v>92</v>
      </c>
      <c r="H43" s="211" t="s">
        <v>9</v>
      </c>
      <c r="I43" s="211"/>
      <c r="J43" s="211" t="s">
        <v>11</v>
      </c>
      <c r="K43" s="211"/>
      <c r="L43" s="211" t="s">
        <v>12</v>
      </c>
      <c r="M43" s="211"/>
      <c r="N43" s="211" t="s">
        <v>10</v>
      </c>
      <c r="O43" s="211"/>
      <c r="P43" s="211" t="s">
        <v>297</v>
      </c>
      <c r="Q43" s="211"/>
    </row>
    <row r="44" spans="1:17" ht="12.75">
      <c r="A44" s="10"/>
      <c r="C44" s="25" t="s">
        <v>55</v>
      </c>
      <c r="D44" s="25" t="s">
        <v>56</v>
      </c>
      <c r="E44" s="227" t="s">
        <v>93</v>
      </c>
      <c r="F44" s="227"/>
      <c r="G44" s="212"/>
      <c r="H44" s="22" t="s">
        <v>91</v>
      </c>
      <c r="I44" s="22" t="s">
        <v>63</v>
      </c>
      <c r="J44" s="22" t="s">
        <v>91</v>
      </c>
      <c r="K44" s="22" t="s">
        <v>63</v>
      </c>
      <c r="L44" s="22" t="s">
        <v>91</v>
      </c>
      <c r="M44" s="22" t="s">
        <v>63</v>
      </c>
      <c r="N44" s="22" t="s">
        <v>91</v>
      </c>
      <c r="O44" s="22" t="s">
        <v>63</v>
      </c>
      <c r="P44" s="22" t="s">
        <v>91</v>
      </c>
      <c r="Q44" s="22" t="s">
        <v>63</v>
      </c>
    </row>
    <row r="45" ht="12.75">
      <c r="A45" s="1" t="s">
        <v>298</v>
      </c>
    </row>
    <row r="46" spans="1:17" ht="12.75">
      <c r="A46" t="s">
        <v>50</v>
      </c>
      <c r="B46" s="23">
        <v>0</v>
      </c>
      <c r="C46" s="22" t="s">
        <v>57</v>
      </c>
      <c r="D46" s="23">
        <v>0</v>
      </c>
      <c r="E46" s="36">
        <f>D46*$B46</f>
        <v>0</v>
      </c>
      <c r="F46" s="36"/>
      <c r="G46" s="30">
        <f>H46+J46+L46+N46+P46+Q46</f>
        <v>1</v>
      </c>
      <c r="H46" s="32">
        <v>0</v>
      </c>
      <c r="I46" s="31">
        <f>$E46*H46</f>
        <v>0</v>
      </c>
      <c r="J46" s="32">
        <v>0</v>
      </c>
      <c r="K46" s="31">
        <f>$E46*J46</f>
        <v>0</v>
      </c>
      <c r="L46" s="32">
        <v>1</v>
      </c>
      <c r="M46" s="31">
        <f>$E46*L46</f>
        <v>0</v>
      </c>
      <c r="N46" s="32">
        <v>0</v>
      </c>
      <c r="O46" s="31">
        <f>$E46*N46</f>
        <v>0</v>
      </c>
      <c r="P46" s="32">
        <v>0</v>
      </c>
      <c r="Q46" s="31">
        <f aca="true" t="shared" si="0" ref="Q46:Q59">$E46*P46</f>
        <v>0</v>
      </c>
    </row>
    <row r="47" spans="1:17" ht="12.75">
      <c r="A47" t="s">
        <v>51</v>
      </c>
      <c r="B47" s="23">
        <v>0</v>
      </c>
      <c r="C47" s="22" t="s">
        <v>58</v>
      </c>
      <c r="D47" s="23">
        <v>0</v>
      </c>
      <c r="E47" s="36">
        <f aca="true" t="shared" si="1" ref="E47:E59">D47*$B47</f>
        <v>0</v>
      </c>
      <c r="F47" s="36"/>
      <c r="G47" s="30">
        <f aca="true" t="shared" si="2" ref="G47:G59">H47+J47+L47+N47+P47+Q47</f>
        <v>1</v>
      </c>
      <c r="H47" s="32">
        <v>0</v>
      </c>
      <c r="I47" s="31">
        <f aca="true" t="shared" si="3" ref="I47:K59">$E47*H47</f>
        <v>0</v>
      </c>
      <c r="J47" s="32">
        <v>0</v>
      </c>
      <c r="K47" s="31">
        <f t="shared" si="3"/>
        <v>0</v>
      </c>
      <c r="L47" s="32">
        <v>1</v>
      </c>
      <c r="M47" s="31">
        <f aca="true" t="shared" si="4" ref="M47:M59">$E47*L47</f>
        <v>0</v>
      </c>
      <c r="N47" s="32">
        <v>0</v>
      </c>
      <c r="O47" s="31">
        <f aca="true" t="shared" si="5" ref="O47:O59">$E47*N47</f>
        <v>0</v>
      </c>
      <c r="P47" s="32">
        <v>0</v>
      </c>
      <c r="Q47" s="31">
        <f t="shared" si="0"/>
        <v>0</v>
      </c>
    </row>
    <row r="48" spans="1:17" ht="12.75">
      <c r="A48" t="s">
        <v>52</v>
      </c>
      <c r="B48" s="23">
        <v>0</v>
      </c>
      <c r="C48" s="22" t="s">
        <v>58</v>
      </c>
      <c r="D48" s="23">
        <v>0</v>
      </c>
      <c r="E48" s="36">
        <f t="shared" si="1"/>
        <v>0</v>
      </c>
      <c r="F48" s="36"/>
      <c r="G48" s="30">
        <f t="shared" si="2"/>
        <v>1</v>
      </c>
      <c r="H48" s="32">
        <v>0</v>
      </c>
      <c r="I48" s="31">
        <f t="shared" si="3"/>
        <v>0</v>
      </c>
      <c r="J48" s="32">
        <v>0</v>
      </c>
      <c r="K48" s="31">
        <f t="shared" si="3"/>
        <v>0</v>
      </c>
      <c r="L48" s="32">
        <v>1</v>
      </c>
      <c r="M48" s="31">
        <f t="shared" si="4"/>
        <v>0</v>
      </c>
      <c r="N48" s="32">
        <v>0</v>
      </c>
      <c r="O48" s="31">
        <f t="shared" si="5"/>
        <v>0</v>
      </c>
      <c r="P48" s="32">
        <v>0</v>
      </c>
      <c r="Q48" s="31">
        <f t="shared" si="0"/>
        <v>0</v>
      </c>
    </row>
    <row r="49" spans="1:17" ht="12.75">
      <c r="A49" t="s">
        <v>53</v>
      </c>
      <c r="B49" s="23">
        <v>0</v>
      </c>
      <c r="C49" s="22" t="s">
        <v>58</v>
      </c>
      <c r="D49" s="23">
        <v>0</v>
      </c>
      <c r="E49" s="36">
        <f t="shared" si="1"/>
        <v>0</v>
      </c>
      <c r="F49" s="36"/>
      <c r="G49" s="30">
        <f t="shared" si="2"/>
        <v>1</v>
      </c>
      <c r="H49" s="32">
        <v>0</v>
      </c>
      <c r="I49" s="31">
        <f t="shared" si="3"/>
        <v>0</v>
      </c>
      <c r="J49" s="32">
        <v>0</v>
      </c>
      <c r="K49" s="31">
        <f t="shared" si="3"/>
        <v>0</v>
      </c>
      <c r="L49" s="32">
        <v>1</v>
      </c>
      <c r="M49" s="31">
        <f t="shared" si="4"/>
        <v>0</v>
      </c>
      <c r="N49" s="32">
        <v>0</v>
      </c>
      <c r="O49" s="31">
        <f t="shared" si="5"/>
        <v>0</v>
      </c>
      <c r="P49" s="32">
        <v>0</v>
      </c>
      <c r="Q49" s="31">
        <f t="shared" si="0"/>
        <v>0</v>
      </c>
    </row>
    <row r="50" spans="1:17" ht="12.75">
      <c r="A50" t="s">
        <v>80</v>
      </c>
      <c r="B50" s="23">
        <v>0</v>
      </c>
      <c r="C50" s="22" t="s">
        <v>58</v>
      </c>
      <c r="D50" s="23">
        <v>0</v>
      </c>
      <c r="E50" s="36">
        <f t="shared" si="1"/>
        <v>0</v>
      </c>
      <c r="F50" s="36"/>
      <c r="G50" s="30">
        <f t="shared" si="2"/>
        <v>1</v>
      </c>
      <c r="H50" s="32">
        <v>0</v>
      </c>
      <c r="I50" s="31">
        <f t="shared" si="3"/>
        <v>0</v>
      </c>
      <c r="J50" s="32">
        <v>0</v>
      </c>
      <c r="K50" s="31">
        <f t="shared" si="3"/>
        <v>0</v>
      </c>
      <c r="L50" s="32">
        <v>1</v>
      </c>
      <c r="M50" s="31">
        <f t="shared" si="4"/>
        <v>0</v>
      </c>
      <c r="N50" s="32">
        <v>0</v>
      </c>
      <c r="O50" s="31">
        <f t="shared" si="5"/>
        <v>0</v>
      </c>
      <c r="P50" s="32">
        <v>0</v>
      </c>
      <c r="Q50" s="31">
        <f t="shared" si="0"/>
        <v>0</v>
      </c>
    </row>
    <row r="51" spans="1:17" ht="12.75">
      <c r="A51" t="s">
        <v>81</v>
      </c>
      <c r="B51" s="23">
        <v>0</v>
      </c>
      <c r="C51" s="22" t="s">
        <v>58</v>
      </c>
      <c r="D51" s="23">
        <v>0</v>
      </c>
      <c r="E51" s="36">
        <f t="shared" si="1"/>
        <v>0</v>
      </c>
      <c r="F51" s="36"/>
      <c r="G51" s="30">
        <f t="shared" si="2"/>
        <v>1</v>
      </c>
      <c r="H51" s="32">
        <v>0</v>
      </c>
      <c r="I51" s="31">
        <f t="shared" si="3"/>
        <v>0</v>
      </c>
      <c r="J51" s="32">
        <v>0</v>
      </c>
      <c r="K51" s="31">
        <f t="shared" si="3"/>
        <v>0</v>
      </c>
      <c r="L51" s="32">
        <v>1</v>
      </c>
      <c r="M51" s="31">
        <f t="shared" si="4"/>
        <v>0</v>
      </c>
      <c r="N51" s="32">
        <v>0</v>
      </c>
      <c r="O51" s="31">
        <f t="shared" si="5"/>
        <v>0</v>
      </c>
      <c r="P51" s="32">
        <v>0</v>
      </c>
      <c r="Q51" s="31">
        <f t="shared" si="0"/>
        <v>0</v>
      </c>
    </row>
    <row r="52" spans="1:17" ht="12.75">
      <c r="A52" t="s">
        <v>82</v>
      </c>
      <c r="B52" s="23">
        <v>0</v>
      </c>
      <c r="C52" s="22" t="s">
        <v>58</v>
      </c>
      <c r="D52" s="23">
        <v>0</v>
      </c>
      <c r="E52" s="36">
        <f t="shared" si="1"/>
        <v>0</v>
      </c>
      <c r="F52" s="36"/>
      <c r="G52" s="30">
        <f t="shared" si="2"/>
        <v>1</v>
      </c>
      <c r="H52" s="32">
        <v>0</v>
      </c>
      <c r="I52" s="31">
        <f t="shared" si="3"/>
        <v>0</v>
      </c>
      <c r="J52" s="32">
        <v>0</v>
      </c>
      <c r="K52" s="31">
        <f t="shared" si="3"/>
        <v>0</v>
      </c>
      <c r="L52" s="32">
        <v>1</v>
      </c>
      <c r="M52" s="31">
        <f t="shared" si="4"/>
        <v>0</v>
      </c>
      <c r="N52" s="32">
        <v>0</v>
      </c>
      <c r="O52" s="31">
        <f t="shared" si="5"/>
        <v>0</v>
      </c>
      <c r="P52" s="32">
        <v>0</v>
      </c>
      <c r="Q52" s="31">
        <f t="shared" si="0"/>
        <v>0</v>
      </c>
    </row>
    <row r="53" spans="1:17" ht="12.75">
      <c r="A53" t="s">
        <v>83</v>
      </c>
      <c r="B53" s="23">
        <v>0</v>
      </c>
      <c r="C53" s="22" t="s">
        <v>59</v>
      </c>
      <c r="D53" s="23">
        <v>0</v>
      </c>
      <c r="E53" s="36">
        <f t="shared" si="1"/>
        <v>0</v>
      </c>
      <c r="F53" s="36"/>
      <c r="G53" s="30">
        <f t="shared" si="2"/>
        <v>1</v>
      </c>
      <c r="H53" s="32">
        <v>0</v>
      </c>
      <c r="I53" s="31">
        <f t="shared" si="3"/>
        <v>0</v>
      </c>
      <c r="J53" s="32">
        <v>0</v>
      </c>
      <c r="K53" s="31">
        <f t="shared" si="3"/>
        <v>0</v>
      </c>
      <c r="L53" s="32">
        <v>1</v>
      </c>
      <c r="M53" s="31">
        <f t="shared" si="4"/>
        <v>0</v>
      </c>
      <c r="N53" s="32">
        <v>0</v>
      </c>
      <c r="O53" s="31">
        <f t="shared" si="5"/>
        <v>0</v>
      </c>
      <c r="P53" s="32">
        <v>0</v>
      </c>
      <c r="Q53" s="31">
        <f t="shared" si="0"/>
        <v>0</v>
      </c>
    </row>
    <row r="54" spans="1:17" ht="12.75">
      <c r="A54" t="s">
        <v>90</v>
      </c>
      <c r="B54" s="23">
        <v>8</v>
      </c>
      <c r="C54" s="22" t="s">
        <v>60</v>
      </c>
      <c r="D54" s="23">
        <v>0</v>
      </c>
      <c r="E54" s="36">
        <f t="shared" si="1"/>
        <v>0</v>
      </c>
      <c r="F54" s="36"/>
      <c r="G54" s="30">
        <f t="shared" si="2"/>
        <v>1</v>
      </c>
      <c r="H54" s="32">
        <v>0</v>
      </c>
      <c r="I54" s="31">
        <f t="shared" si="3"/>
        <v>0</v>
      </c>
      <c r="J54" s="32">
        <v>0</v>
      </c>
      <c r="K54" s="31">
        <f t="shared" si="3"/>
        <v>0</v>
      </c>
      <c r="L54" s="32">
        <v>1</v>
      </c>
      <c r="M54" s="31">
        <f t="shared" si="4"/>
        <v>0</v>
      </c>
      <c r="N54" s="32">
        <v>0</v>
      </c>
      <c r="O54" s="31">
        <f t="shared" si="5"/>
        <v>0</v>
      </c>
      <c r="P54" s="32">
        <v>0</v>
      </c>
      <c r="Q54" s="31">
        <f t="shared" si="0"/>
        <v>0</v>
      </c>
    </row>
    <row r="55" spans="1:17" ht="12.75">
      <c r="A55" t="s">
        <v>299</v>
      </c>
      <c r="B55" s="23">
        <v>0</v>
      </c>
      <c r="C55" s="22" t="s">
        <v>58</v>
      </c>
      <c r="D55" s="23">
        <v>0</v>
      </c>
      <c r="E55" s="36">
        <f>D55*$B55</f>
        <v>0</v>
      </c>
      <c r="F55" s="36"/>
      <c r="G55" s="30">
        <f>H55+J55+L55+N55+P55</f>
        <v>1</v>
      </c>
      <c r="H55" s="32"/>
      <c r="I55" s="31"/>
      <c r="J55" s="32"/>
      <c r="K55" s="31"/>
      <c r="L55" s="32"/>
      <c r="M55" s="31"/>
      <c r="N55" s="32"/>
      <c r="O55" s="31"/>
      <c r="P55" s="32">
        <v>1</v>
      </c>
      <c r="Q55" s="31">
        <f t="shared" si="0"/>
        <v>0</v>
      </c>
    </row>
    <row r="56" spans="1:17" ht="12.75">
      <c r="A56" t="s">
        <v>300</v>
      </c>
      <c r="B56" s="23">
        <v>0</v>
      </c>
      <c r="C56" s="22" t="s">
        <v>57</v>
      </c>
      <c r="D56" s="23">
        <v>0</v>
      </c>
      <c r="E56" s="36">
        <f>D56*$B56</f>
        <v>0</v>
      </c>
      <c r="F56" s="36"/>
      <c r="G56" s="30">
        <f>H56+J56+L56+N56+P56</f>
        <v>1</v>
      </c>
      <c r="H56" s="32"/>
      <c r="I56" s="31"/>
      <c r="J56" s="32"/>
      <c r="K56" s="31"/>
      <c r="L56" s="32"/>
      <c r="M56" s="31"/>
      <c r="N56" s="32"/>
      <c r="O56" s="31"/>
      <c r="P56" s="32">
        <v>1</v>
      </c>
      <c r="Q56" s="31">
        <f t="shared" si="0"/>
        <v>0</v>
      </c>
    </row>
    <row r="57" spans="1:17" ht="12.75">
      <c r="A57" t="s">
        <v>301</v>
      </c>
      <c r="B57" s="28">
        <v>0.2</v>
      </c>
      <c r="C57" s="22" t="s">
        <v>89</v>
      </c>
      <c r="D57" s="50">
        <f>(E55+E56)</f>
        <v>0</v>
      </c>
      <c r="E57" s="36">
        <f>0.2*D57</f>
        <v>0</v>
      </c>
      <c r="F57" s="36"/>
      <c r="G57" s="30">
        <f>H57+J57+L57+N57+P57</f>
        <v>1</v>
      </c>
      <c r="H57" s="32"/>
      <c r="I57" s="31"/>
      <c r="J57" s="32"/>
      <c r="K57" s="31"/>
      <c r="L57" s="32"/>
      <c r="M57" s="31"/>
      <c r="N57" s="32"/>
      <c r="O57" s="31"/>
      <c r="P57" s="32">
        <v>1</v>
      </c>
      <c r="Q57" s="31">
        <f t="shared" si="0"/>
        <v>0</v>
      </c>
    </row>
    <row r="58" spans="1:17" ht="12.75">
      <c r="A58" t="s">
        <v>86</v>
      </c>
      <c r="B58" s="23">
        <v>0</v>
      </c>
      <c r="C58" s="22" t="s">
        <v>87</v>
      </c>
      <c r="D58" s="23">
        <v>0</v>
      </c>
      <c r="E58" s="36">
        <f t="shared" si="1"/>
        <v>0</v>
      </c>
      <c r="F58" s="36"/>
      <c r="G58" s="30">
        <f t="shared" si="2"/>
        <v>1</v>
      </c>
      <c r="H58" s="32">
        <v>0</v>
      </c>
      <c r="I58" s="31">
        <f t="shared" si="3"/>
        <v>0</v>
      </c>
      <c r="J58" s="32">
        <v>0</v>
      </c>
      <c r="K58" s="31">
        <f t="shared" si="3"/>
        <v>0</v>
      </c>
      <c r="L58" s="32">
        <v>1</v>
      </c>
      <c r="M58" s="31">
        <f t="shared" si="4"/>
        <v>0</v>
      </c>
      <c r="N58" s="32">
        <v>0</v>
      </c>
      <c r="O58" s="31">
        <f t="shared" si="5"/>
        <v>0</v>
      </c>
      <c r="P58" s="32">
        <v>0</v>
      </c>
      <c r="Q58" s="31">
        <f t="shared" si="0"/>
        <v>0</v>
      </c>
    </row>
    <row r="59" spans="1:17" ht="12.75">
      <c r="A59" t="s">
        <v>88</v>
      </c>
      <c r="B59" s="28">
        <v>0.1</v>
      </c>
      <c r="C59" s="22" t="s">
        <v>89</v>
      </c>
      <c r="D59" s="50">
        <f>SUM(E46:E58)-SUM(E55:E57)</f>
        <v>0</v>
      </c>
      <c r="E59" s="36">
        <f t="shared" si="1"/>
        <v>0</v>
      </c>
      <c r="F59" s="36"/>
      <c r="G59" s="30">
        <f t="shared" si="2"/>
        <v>1</v>
      </c>
      <c r="H59" s="32">
        <v>0</v>
      </c>
      <c r="I59" s="31">
        <f t="shared" si="3"/>
        <v>0</v>
      </c>
      <c r="J59" s="32">
        <v>0</v>
      </c>
      <c r="K59" s="31">
        <f t="shared" si="3"/>
        <v>0</v>
      </c>
      <c r="L59" s="32">
        <v>1</v>
      </c>
      <c r="M59" s="31">
        <f t="shared" si="4"/>
        <v>0</v>
      </c>
      <c r="N59" s="32">
        <v>0</v>
      </c>
      <c r="O59" s="31">
        <f t="shared" si="5"/>
        <v>0</v>
      </c>
      <c r="P59" s="32">
        <v>0</v>
      </c>
      <c r="Q59" s="31">
        <f t="shared" si="0"/>
        <v>0</v>
      </c>
    </row>
    <row r="60" spans="5:6" ht="12.75">
      <c r="E60" s="36"/>
      <c r="F60" s="36"/>
    </row>
    <row r="61" spans="1:17" ht="12.75">
      <c r="A61" s="27" t="s">
        <v>70</v>
      </c>
      <c r="E61" s="37">
        <f>SUM(E46:E60)</f>
        <v>0</v>
      </c>
      <c r="F61" s="37"/>
      <c r="G61" s="37"/>
      <c r="H61" s="37"/>
      <c r="I61" s="37">
        <f>SUM(I46:I60)</f>
        <v>0</v>
      </c>
      <c r="J61" s="37"/>
      <c r="K61" s="37">
        <f>SUM(K46:K60)</f>
        <v>0</v>
      </c>
      <c r="L61" s="37"/>
      <c r="M61" s="37">
        <f>SUM(M46:M60)</f>
        <v>0</v>
      </c>
      <c r="N61" s="37"/>
      <c r="O61" s="37">
        <f>SUM(O46:O60)</f>
        <v>0</v>
      </c>
      <c r="P61" s="37"/>
      <c r="Q61" s="37">
        <f>SUM(Q46:Q60)</f>
        <v>0</v>
      </c>
    </row>
    <row r="62" spans="1:19" ht="12.75">
      <c r="A62" s="27"/>
      <c r="E62" s="37"/>
      <c r="F62" s="37"/>
      <c r="I62" s="27"/>
      <c r="K62" s="27"/>
      <c r="M62" s="27"/>
      <c r="O62" s="27"/>
      <c r="Q62" s="27"/>
      <c r="S62" s="27"/>
    </row>
    <row r="63" spans="1:19" ht="24" customHeight="1">
      <c r="A63" s="27"/>
      <c r="E63" s="37"/>
      <c r="F63" s="209" t="s">
        <v>92</v>
      </c>
      <c r="G63" s="209"/>
      <c r="H63" s="226" t="s">
        <v>9</v>
      </c>
      <c r="I63" s="226"/>
      <c r="J63" s="226" t="s">
        <v>11</v>
      </c>
      <c r="K63" s="226"/>
      <c r="L63" s="226" t="s">
        <v>12</v>
      </c>
      <c r="M63" s="226"/>
      <c r="N63" s="226" t="s">
        <v>10</v>
      </c>
      <c r="O63" s="226"/>
      <c r="P63" s="208" t="s">
        <v>102</v>
      </c>
      <c r="Q63" s="208"/>
      <c r="R63" s="208"/>
      <c r="S63" s="208"/>
    </row>
    <row r="64" spans="1:19" ht="12.75">
      <c r="A64" s="27"/>
      <c r="E64" s="37"/>
      <c r="F64" s="209"/>
      <c r="G64" s="209"/>
      <c r="H64" s="22" t="s">
        <v>91</v>
      </c>
      <c r="I64" s="22" t="s">
        <v>63</v>
      </c>
      <c r="J64" s="22" t="s">
        <v>91</v>
      </c>
      <c r="K64" s="22" t="s">
        <v>63</v>
      </c>
      <c r="L64" s="22" t="s">
        <v>91</v>
      </c>
      <c r="M64" s="22" t="s">
        <v>63</v>
      </c>
      <c r="N64" s="22" t="s">
        <v>91</v>
      </c>
      <c r="O64" s="22" t="s">
        <v>63</v>
      </c>
      <c r="P64" s="22" t="s">
        <v>91</v>
      </c>
      <c r="Q64" s="22" t="s">
        <v>63</v>
      </c>
      <c r="S64" s="27"/>
    </row>
    <row r="65" ht="12.75">
      <c r="A65" s="1" t="s">
        <v>302</v>
      </c>
    </row>
    <row r="66" spans="1:19" ht="12.75">
      <c r="A66" s="20" t="s">
        <v>67</v>
      </c>
      <c r="B66" s="23">
        <v>0</v>
      </c>
      <c r="C66" s="22" t="s">
        <v>61</v>
      </c>
      <c r="D66" s="26">
        <f>C76</f>
        <v>4</v>
      </c>
      <c r="E66">
        <f>D66*$B66</f>
        <v>0</v>
      </c>
      <c r="G66" s="30">
        <f>H66+J66+L66+N66+P66+R66</f>
        <v>1</v>
      </c>
      <c r="H66" s="32">
        <v>0</v>
      </c>
      <c r="I66" s="31">
        <f>$E66*H66</f>
        <v>0</v>
      </c>
      <c r="J66" s="32">
        <v>0</v>
      </c>
      <c r="K66" s="31">
        <f>$E66*J66</f>
        <v>0</v>
      </c>
      <c r="L66" s="32">
        <v>0</v>
      </c>
      <c r="M66" s="31">
        <f>$E66*L66</f>
        <v>0</v>
      </c>
      <c r="N66" s="32">
        <v>1</v>
      </c>
      <c r="O66" s="31">
        <f>$E66*N66</f>
        <v>0</v>
      </c>
      <c r="P66" s="32">
        <v>0</v>
      </c>
      <c r="Q66" s="31">
        <f>$E66*P66</f>
        <v>0</v>
      </c>
      <c r="R66" s="32"/>
      <c r="S66" s="31"/>
    </row>
    <row r="67" spans="1:19" ht="25.5">
      <c r="A67" s="20" t="s">
        <v>303</v>
      </c>
      <c r="B67" s="23">
        <v>0</v>
      </c>
      <c r="C67" s="22" t="s">
        <v>61</v>
      </c>
      <c r="D67" s="26">
        <f>C76</f>
        <v>4</v>
      </c>
      <c r="E67">
        <f>D67*$B67</f>
        <v>0</v>
      </c>
      <c r="G67" s="30">
        <f>H67+J67+L67+N67+P67+R67</f>
        <v>1</v>
      </c>
      <c r="H67" s="32">
        <v>0</v>
      </c>
      <c r="I67" s="31">
        <f>$E67*H67</f>
        <v>0</v>
      </c>
      <c r="J67" s="32">
        <v>0</v>
      </c>
      <c r="K67" s="31">
        <f>$E67*J67</f>
        <v>0</v>
      </c>
      <c r="L67" s="32">
        <v>0</v>
      </c>
      <c r="M67" s="31">
        <f>$E67*L67</f>
        <v>0</v>
      </c>
      <c r="N67" s="32">
        <v>1</v>
      </c>
      <c r="O67" s="31">
        <f>$E67*N67</f>
        <v>0</v>
      </c>
      <c r="P67" s="32">
        <v>0</v>
      </c>
      <c r="Q67" s="31">
        <f>$E67*P67</f>
        <v>0</v>
      </c>
      <c r="R67" s="32"/>
      <c r="S67" s="31"/>
    </row>
    <row r="68" spans="1:19" ht="12.75">
      <c r="A68" s="20" t="s">
        <v>304</v>
      </c>
      <c r="B68" s="23">
        <v>0</v>
      </c>
      <c r="C68" s="22" t="s">
        <v>61</v>
      </c>
      <c r="D68" s="26">
        <f>C77</f>
        <v>1</v>
      </c>
      <c r="E68">
        <f>D68*$B68</f>
        <v>0</v>
      </c>
      <c r="G68" s="30">
        <f>H68+J68+L68+N68+P68+R68</f>
        <v>1</v>
      </c>
      <c r="H68" s="32">
        <v>0</v>
      </c>
      <c r="I68" s="31">
        <f>$E68*H68</f>
        <v>0</v>
      </c>
      <c r="J68" s="32">
        <v>0</v>
      </c>
      <c r="K68" s="31">
        <f>$E68*J68</f>
        <v>0</v>
      </c>
      <c r="L68" s="32">
        <v>0</v>
      </c>
      <c r="M68" s="31">
        <f>$E68*L68</f>
        <v>0</v>
      </c>
      <c r="N68" s="32">
        <v>1</v>
      </c>
      <c r="O68" s="31">
        <f>$E68*N68</f>
        <v>0</v>
      </c>
      <c r="P68" s="32">
        <v>0</v>
      </c>
      <c r="Q68" s="31">
        <f>$E68*P68</f>
        <v>0</v>
      </c>
      <c r="R68" s="32"/>
      <c r="S68" s="31"/>
    </row>
    <row r="70" spans="1:19" ht="12.75">
      <c r="A70" s="27" t="s">
        <v>70</v>
      </c>
      <c r="E70" s="37">
        <f>SUM(E66:E69)</f>
        <v>0</v>
      </c>
      <c r="F70" s="37"/>
      <c r="G70" s="37"/>
      <c r="H70" s="37"/>
      <c r="I70" s="37">
        <f>SUM(I66:I69)</f>
        <v>0</v>
      </c>
      <c r="J70" s="37"/>
      <c r="K70" s="37">
        <f>SUM(K66:K69)</f>
        <v>0</v>
      </c>
      <c r="L70" s="37"/>
      <c r="M70" s="37">
        <f>SUM(M66:M69)</f>
        <v>0</v>
      </c>
      <c r="N70" s="37"/>
      <c r="O70" s="37">
        <f>SUM(O66:O69)</f>
        <v>0</v>
      </c>
      <c r="P70" s="37"/>
      <c r="Q70" s="37">
        <f>SUM(Q66:Q69)</f>
        <v>0</v>
      </c>
      <c r="S70" s="27"/>
    </row>
    <row r="73" spans="1:4" ht="25.5">
      <c r="A73" s="1" t="s">
        <v>72</v>
      </c>
      <c r="B73" s="25" t="s">
        <v>77</v>
      </c>
      <c r="C73" s="3" t="s">
        <v>79</v>
      </c>
      <c r="D73" s="25" t="s">
        <v>78</v>
      </c>
    </row>
    <row r="74" spans="1:4" ht="12.75">
      <c r="A74" t="s">
        <v>305</v>
      </c>
      <c r="B74" s="33">
        <f>D74-C74*7</f>
        <v>-53</v>
      </c>
      <c r="C74" s="23">
        <v>4</v>
      </c>
      <c r="D74" s="34">
        <f>B75</f>
        <v>-25</v>
      </c>
    </row>
    <row r="75" spans="1:4" ht="12.75">
      <c r="A75" t="s">
        <v>306</v>
      </c>
      <c r="B75" s="34">
        <f>D75-C75*7</f>
        <v>-25</v>
      </c>
      <c r="C75" s="23">
        <v>2</v>
      </c>
      <c r="D75" s="34">
        <f>B76</f>
        <v>-11</v>
      </c>
    </row>
    <row r="76" spans="1:4" ht="12.75">
      <c r="A76" t="s">
        <v>307</v>
      </c>
      <c r="B76" s="34">
        <f>D76-C76</f>
        <v>-11</v>
      </c>
      <c r="C76" s="23">
        <v>4</v>
      </c>
      <c r="D76" s="34">
        <f>B77</f>
        <v>-7</v>
      </c>
    </row>
    <row r="77" spans="1:4" ht="12.75">
      <c r="A77" t="s">
        <v>308</v>
      </c>
      <c r="B77" s="34">
        <f>D77-C77*7</f>
        <v>-7</v>
      </c>
      <c r="C77" s="23">
        <v>1</v>
      </c>
      <c r="D77" s="35">
        <f>'[1]Engr'!D68</f>
        <v>0</v>
      </c>
    </row>
    <row r="78" spans="2:4" ht="12.75">
      <c r="B78" s="34"/>
      <c r="C78" s="23"/>
      <c r="D78" s="34"/>
    </row>
    <row r="79" spans="2:4" ht="12.75">
      <c r="B79" s="34"/>
      <c r="C79" s="23"/>
      <c r="D79" s="35"/>
    </row>
    <row r="83" ht="12.75">
      <c r="A83" s="1" t="s">
        <v>94</v>
      </c>
    </row>
    <row r="85" ht="12.75">
      <c r="A85" s="1"/>
    </row>
    <row r="86" spans="6:7" ht="12.75">
      <c r="F86" s="228"/>
      <c r="G86" s="228"/>
    </row>
    <row r="87" spans="6:17" ht="12.75">
      <c r="F87" s="220"/>
      <c r="G87" s="220"/>
      <c r="H87" s="220"/>
      <c r="I87" s="220"/>
      <c r="J87" s="220"/>
      <c r="K87" s="220"/>
      <c r="L87" s="220"/>
      <c r="M87" s="220"/>
      <c r="N87" s="220"/>
      <c r="O87" s="220"/>
      <c r="P87" s="220"/>
      <c r="Q87" s="220"/>
    </row>
    <row r="88" spans="1:17" ht="20.25" customHeight="1">
      <c r="A88" s="1"/>
      <c r="B88" s="11"/>
      <c r="C88" s="24"/>
      <c r="D88" s="24"/>
      <c r="E88" s="24"/>
      <c r="G88" s="212"/>
      <c r="H88" s="211"/>
      <c r="I88" s="211"/>
      <c r="J88" s="211"/>
      <c r="K88" s="211"/>
      <c r="L88" s="211"/>
      <c r="M88" s="211"/>
      <c r="N88" s="211"/>
      <c r="O88" s="211"/>
      <c r="P88" s="211"/>
      <c r="Q88" s="211"/>
    </row>
    <row r="89" spans="1:17" ht="12.75">
      <c r="A89" s="10"/>
      <c r="C89" s="25"/>
      <c r="D89" s="25"/>
      <c r="E89" s="227"/>
      <c r="F89" s="227"/>
      <c r="G89" s="212"/>
      <c r="H89" s="22"/>
      <c r="I89" s="22"/>
      <c r="J89" s="22"/>
      <c r="K89" s="22"/>
      <c r="L89" s="22"/>
      <c r="M89" s="22"/>
      <c r="N89" s="22"/>
      <c r="O89" s="22"/>
      <c r="P89" s="22"/>
      <c r="Q89" s="22"/>
    </row>
    <row r="90" ht="12.75">
      <c r="A90" s="1"/>
    </row>
    <row r="91" spans="2:17" ht="12.75">
      <c r="B91" s="23"/>
      <c r="C91" s="22"/>
      <c r="D91" s="26"/>
      <c r="E91" s="36"/>
      <c r="F91" s="36"/>
      <c r="G91" s="30"/>
      <c r="H91" s="32"/>
      <c r="I91" s="31"/>
      <c r="J91" s="32"/>
      <c r="K91" s="31"/>
      <c r="L91" s="32"/>
      <c r="M91" s="31"/>
      <c r="N91" s="32"/>
      <c r="O91" s="31"/>
      <c r="P91" s="32"/>
      <c r="Q91" s="31"/>
    </row>
    <row r="92" spans="2:17" ht="12.75">
      <c r="B92" s="23"/>
      <c r="C92" s="22"/>
      <c r="D92" s="26"/>
      <c r="E92" s="36"/>
      <c r="F92" s="36"/>
      <c r="G92" s="30"/>
      <c r="H92" s="32"/>
      <c r="I92" s="31"/>
      <c r="J92" s="32"/>
      <c r="K92" s="31"/>
      <c r="L92" s="32"/>
      <c r="M92" s="31"/>
      <c r="N92" s="32"/>
      <c r="O92" s="31"/>
      <c r="P92" s="32"/>
      <c r="Q92" s="31"/>
    </row>
    <row r="93" spans="2:17" ht="12.75">
      <c r="B93" s="23"/>
      <c r="C93" s="22"/>
      <c r="D93" s="26"/>
      <c r="E93" s="36"/>
      <c r="F93" s="36"/>
      <c r="G93" s="30"/>
      <c r="H93" s="32"/>
      <c r="I93" s="31"/>
      <c r="J93" s="32"/>
      <c r="K93" s="31"/>
      <c r="L93" s="32"/>
      <c r="M93" s="31"/>
      <c r="N93" s="32"/>
      <c r="O93" s="31"/>
      <c r="P93" s="32"/>
      <c r="Q93" s="31"/>
    </row>
    <row r="94" spans="2:17" ht="12.75">
      <c r="B94" s="23"/>
      <c r="C94" s="22"/>
      <c r="D94" s="26"/>
      <c r="E94" s="36"/>
      <c r="F94" s="36"/>
      <c r="G94" s="30"/>
      <c r="H94" s="32"/>
      <c r="I94" s="31"/>
      <c r="J94" s="32"/>
      <c r="K94" s="31"/>
      <c r="L94" s="32"/>
      <c r="M94" s="31"/>
      <c r="N94" s="32"/>
      <c r="O94" s="31"/>
      <c r="P94" s="32"/>
      <c r="Q94" s="31"/>
    </row>
    <row r="95" spans="2:17" ht="12.75">
      <c r="B95" s="23"/>
      <c r="C95" s="22"/>
      <c r="D95" s="26"/>
      <c r="E95" s="36"/>
      <c r="F95" s="36"/>
      <c r="G95" s="30"/>
      <c r="H95" s="32"/>
      <c r="I95" s="31"/>
      <c r="J95" s="32"/>
      <c r="K95" s="31"/>
      <c r="L95" s="32"/>
      <c r="M95" s="31"/>
      <c r="N95" s="32"/>
      <c r="O95" s="31"/>
      <c r="P95" s="32"/>
      <c r="Q95" s="31"/>
    </row>
    <row r="96" spans="2:17" ht="12.75">
      <c r="B96" s="23"/>
      <c r="C96" s="22"/>
      <c r="D96" s="26"/>
      <c r="E96" s="36"/>
      <c r="F96" s="36"/>
      <c r="G96" s="30"/>
      <c r="H96" s="32"/>
      <c r="I96" s="31"/>
      <c r="J96" s="32"/>
      <c r="K96" s="31"/>
      <c r="L96" s="32"/>
      <c r="M96" s="31"/>
      <c r="N96" s="32"/>
      <c r="O96" s="31"/>
      <c r="P96" s="32"/>
      <c r="Q96" s="31"/>
    </row>
    <row r="97" spans="2:17" ht="12.75">
      <c r="B97" s="23"/>
      <c r="C97" s="22"/>
      <c r="D97" s="26"/>
      <c r="E97" s="36"/>
      <c r="F97" s="36"/>
      <c r="G97" s="30"/>
      <c r="H97" s="32"/>
      <c r="I97" s="31"/>
      <c r="J97" s="32"/>
      <c r="K97" s="31"/>
      <c r="L97" s="32"/>
      <c r="M97" s="31"/>
      <c r="N97" s="32"/>
      <c r="O97" s="31"/>
      <c r="P97" s="32"/>
      <c r="Q97" s="31"/>
    </row>
    <row r="98" spans="2:17" ht="12.75">
      <c r="B98" s="23"/>
      <c r="C98" s="22"/>
      <c r="D98" s="26"/>
      <c r="E98" s="36"/>
      <c r="F98" s="36"/>
      <c r="G98" s="30"/>
      <c r="H98" s="32"/>
      <c r="I98" s="31"/>
      <c r="J98" s="32"/>
      <c r="K98" s="31"/>
      <c r="L98" s="32"/>
      <c r="M98" s="31"/>
      <c r="N98" s="32"/>
      <c r="O98" s="31"/>
      <c r="P98" s="32"/>
      <c r="Q98" s="31"/>
    </row>
    <row r="99" spans="2:17" ht="12.75">
      <c r="B99" s="23"/>
      <c r="C99" s="22"/>
      <c r="D99" s="26"/>
      <c r="E99" s="36"/>
      <c r="F99" s="36"/>
      <c r="G99" s="30"/>
      <c r="H99" s="32"/>
      <c r="I99" s="31"/>
      <c r="J99" s="32"/>
      <c r="K99" s="31"/>
      <c r="L99" s="32"/>
      <c r="M99" s="31"/>
      <c r="N99" s="32"/>
      <c r="O99" s="31"/>
      <c r="P99" s="32"/>
      <c r="Q99" s="31"/>
    </row>
    <row r="100" spans="2:17" ht="12.75">
      <c r="B100" s="23"/>
      <c r="C100" s="22"/>
      <c r="D100" s="26"/>
      <c r="E100" s="36"/>
      <c r="F100" s="36"/>
      <c r="G100" s="30"/>
      <c r="H100" s="32"/>
      <c r="I100" s="31"/>
      <c r="J100" s="32"/>
      <c r="K100" s="31"/>
      <c r="L100" s="32"/>
      <c r="M100" s="31"/>
      <c r="N100" s="32"/>
      <c r="O100" s="31"/>
      <c r="P100" s="32"/>
      <c r="Q100" s="31"/>
    </row>
    <row r="101" spans="2:17" ht="12.75">
      <c r="B101" s="23"/>
      <c r="C101" s="22"/>
      <c r="D101" s="26"/>
      <c r="E101" s="36"/>
      <c r="F101" s="36"/>
      <c r="G101" s="30"/>
      <c r="H101" s="32"/>
      <c r="I101" s="31"/>
      <c r="J101" s="32"/>
      <c r="K101" s="31"/>
      <c r="L101" s="32"/>
      <c r="M101" s="31"/>
      <c r="N101" s="32"/>
      <c r="O101" s="31"/>
      <c r="P101" s="32"/>
      <c r="Q101" s="31"/>
    </row>
    <row r="102" spans="2:17" ht="12.75">
      <c r="B102" s="28"/>
      <c r="C102" s="22"/>
      <c r="D102" s="114"/>
      <c r="E102" s="36"/>
      <c r="F102" s="36"/>
      <c r="G102" s="30"/>
      <c r="H102" s="32"/>
      <c r="I102" s="31"/>
      <c r="J102" s="32"/>
      <c r="K102" s="31"/>
      <c r="L102" s="32"/>
      <c r="M102" s="31"/>
      <c r="N102" s="32"/>
      <c r="O102" s="31"/>
      <c r="P102" s="32"/>
      <c r="Q102" s="31"/>
    </row>
    <row r="103" spans="2:17" ht="12.75">
      <c r="B103" s="23"/>
      <c r="C103" s="22"/>
      <c r="D103" s="26"/>
      <c r="E103" s="36"/>
      <c r="F103" s="36"/>
      <c r="G103" s="30"/>
      <c r="H103" s="32"/>
      <c r="I103" s="31"/>
      <c r="J103" s="32"/>
      <c r="K103" s="31"/>
      <c r="L103" s="32"/>
      <c r="M103" s="31"/>
      <c r="N103" s="32"/>
      <c r="O103" s="31"/>
      <c r="P103" s="32"/>
      <c r="Q103" s="31"/>
    </row>
    <row r="104" spans="2:17" ht="12.75">
      <c r="B104" s="28"/>
      <c r="C104" s="22"/>
      <c r="D104" s="114"/>
      <c r="E104" s="36"/>
      <c r="F104" s="36"/>
      <c r="G104" s="30"/>
      <c r="H104" s="32"/>
      <c r="I104" s="31"/>
      <c r="J104" s="32"/>
      <c r="K104" s="31"/>
      <c r="L104" s="32"/>
      <c r="M104" s="31"/>
      <c r="N104" s="32"/>
      <c r="O104" s="31"/>
      <c r="P104" s="32"/>
      <c r="Q104" s="31"/>
    </row>
    <row r="105" spans="5:6" ht="12.75">
      <c r="E105" s="36"/>
      <c r="F105" s="36"/>
    </row>
    <row r="106" spans="1:17" ht="12.75">
      <c r="A106" s="27"/>
      <c r="E106" s="37"/>
      <c r="F106" s="37"/>
      <c r="G106" s="37"/>
      <c r="H106" s="37"/>
      <c r="I106" s="37"/>
      <c r="J106" s="37"/>
      <c r="K106" s="37"/>
      <c r="L106" s="37"/>
      <c r="M106" s="37"/>
      <c r="N106" s="37"/>
      <c r="O106" s="37"/>
      <c r="P106" s="37"/>
      <c r="Q106" s="37"/>
    </row>
    <row r="107" spans="1:19" ht="12.75">
      <c r="A107" s="27"/>
      <c r="E107" s="37"/>
      <c r="F107" s="37"/>
      <c r="I107" s="27"/>
      <c r="K107" s="27"/>
      <c r="M107" s="27"/>
      <c r="O107" s="27"/>
      <c r="Q107" s="27"/>
      <c r="S107" s="27"/>
    </row>
    <row r="108" spans="1:19" ht="24" customHeight="1">
      <c r="A108" s="27"/>
      <c r="E108" s="37"/>
      <c r="F108" s="209"/>
      <c r="G108" s="209"/>
      <c r="H108" s="226"/>
      <c r="I108" s="226"/>
      <c r="J108" s="226"/>
      <c r="K108" s="226"/>
      <c r="L108" s="226"/>
      <c r="M108" s="226"/>
      <c r="N108" s="226"/>
      <c r="O108" s="226"/>
      <c r="P108" s="208"/>
      <c r="Q108" s="208"/>
      <c r="R108" s="208"/>
      <c r="S108" s="208"/>
    </row>
    <row r="109" spans="1:19" ht="12.75">
      <c r="A109" s="27"/>
      <c r="E109" s="37"/>
      <c r="F109" s="209"/>
      <c r="G109" s="209"/>
      <c r="H109" s="22"/>
      <c r="I109" s="22"/>
      <c r="J109" s="22"/>
      <c r="K109" s="22"/>
      <c r="L109" s="22"/>
      <c r="M109" s="22"/>
      <c r="N109" s="22"/>
      <c r="O109" s="22"/>
      <c r="P109" s="22"/>
      <c r="Q109" s="22"/>
      <c r="S109" s="27"/>
    </row>
    <row r="110" ht="12.75">
      <c r="A110" s="1"/>
    </row>
    <row r="111" spans="1:19" ht="12.75">
      <c r="A111" s="20"/>
      <c r="B111" s="50"/>
      <c r="C111" s="22"/>
      <c r="D111" s="26"/>
      <c r="G111" s="30"/>
      <c r="H111" s="32"/>
      <c r="I111" s="31"/>
      <c r="J111" s="32"/>
      <c r="K111" s="31"/>
      <c r="L111" s="32"/>
      <c r="M111" s="31"/>
      <c r="N111" s="32"/>
      <c r="O111" s="31"/>
      <c r="P111" s="32"/>
      <c r="Q111" s="31"/>
      <c r="R111" s="32"/>
      <c r="S111" s="31"/>
    </row>
    <row r="112" spans="1:19" ht="12.75">
      <c r="A112" s="20"/>
      <c r="B112" s="23"/>
      <c r="C112" s="22"/>
      <c r="D112" s="26"/>
      <c r="G112" s="30"/>
      <c r="H112" s="32"/>
      <c r="I112" s="31"/>
      <c r="J112" s="32"/>
      <c r="K112" s="31"/>
      <c r="L112" s="32"/>
      <c r="M112" s="31"/>
      <c r="N112" s="32"/>
      <c r="O112" s="31"/>
      <c r="P112" s="32"/>
      <c r="Q112" s="31"/>
      <c r="R112" s="32"/>
      <c r="S112" s="31"/>
    </row>
    <row r="113" spans="1:19" ht="12.75">
      <c r="A113" s="20"/>
      <c r="B113" s="23"/>
      <c r="C113" s="22"/>
      <c r="D113" s="26"/>
      <c r="G113" s="30"/>
      <c r="H113" s="32"/>
      <c r="I113" s="31"/>
      <c r="J113" s="32"/>
      <c r="K113" s="31"/>
      <c r="L113" s="32"/>
      <c r="M113" s="31"/>
      <c r="N113" s="32"/>
      <c r="O113" s="31"/>
      <c r="P113" s="32"/>
      <c r="Q113" s="31"/>
      <c r="R113" s="32"/>
      <c r="S113" s="31"/>
    </row>
    <row r="114" spans="1:19" ht="12.75">
      <c r="A114" s="20"/>
      <c r="B114" s="50"/>
      <c r="C114" s="22"/>
      <c r="D114" s="26"/>
      <c r="G114" s="30"/>
      <c r="H114" s="32"/>
      <c r="I114" s="31"/>
      <c r="J114" s="32"/>
      <c r="K114" s="31"/>
      <c r="L114" s="32"/>
      <c r="M114" s="31"/>
      <c r="N114" s="32"/>
      <c r="O114" s="31"/>
      <c r="P114" s="32"/>
      <c r="Q114" s="31"/>
      <c r="R114" s="32"/>
      <c r="S114" s="31"/>
    </row>
    <row r="115" spans="1:19" ht="12.75">
      <c r="A115" s="27"/>
      <c r="E115" s="37"/>
      <c r="F115" s="37"/>
      <c r="G115" s="37"/>
      <c r="H115" s="37"/>
      <c r="I115" s="37"/>
      <c r="J115" s="37"/>
      <c r="K115" s="37"/>
      <c r="L115" s="37"/>
      <c r="M115" s="37"/>
      <c r="N115" s="37"/>
      <c r="O115" s="37"/>
      <c r="P115" s="37"/>
      <c r="Q115" s="37"/>
      <c r="S115" s="27"/>
    </row>
    <row r="118" spans="1:4" ht="12.75">
      <c r="A118" s="1"/>
      <c r="B118" s="25"/>
      <c r="C118" s="3"/>
      <c r="D118" s="25"/>
    </row>
    <row r="119" spans="2:4" ht="12.75">
      <c r="B119" s="33"/>
      <c r="C119" s="23"/>
      <c r="D119" s="34"/>
    </row>
    <row r="120" spans="2:4" ht="12.75">
      <c r="B120" s="34"/>
      <c r="C120" s="23"/>
      <c r="D120" s="34"/>
    </row>
    <row r="121" spans="2:4" ht="12.75">
      <c r="B121" s="34"/>
      <c r="C121" s="23"/>
      <c r="D121" s="35"/>
    </row>
    <row r="122" spans="2:4" ht="12.75">
      <c r="B122" s="34"/>
      <c r="C122" s="23"/>
      <c r="D122" s="34"/>
    </row>
    <row r="123" spans="2:4" ht="12.75">
      <c r="B123" s="34"/>
      <c r="C123" s="23"/>
      <c r="D123" s="35"/>
    </row>
    <row r="127" ht="12.75">
      <c r="A127" s="1"/>
    </row>
    <row r="129" ht="12.75">
      <c r="A129" s="1"/>
    </row>
    <row r="144" ht="12.75">
      <c r="B144" s="29"/>
    </row>
    <row r="147" ht="12.75">
      <c r="A147" s="1"/>
    </row>
    <row r="148" ht="12.75">
      <c r="A148" s="1"/>
    </row>
    <row r="150" spans="2:20" ht="25.5" customHeight="1">
      <c r="B150" s="227"/>
      <c r="C150" s="227"/>
      <c r="D150" s="5"/>
      <c r="E150" s="210"/>
      <c r="F150" s="210"/>
      <c r="G150" s="210"/>
      <c r="H150" s="227"/>
      <c r="I150" s="227"/>
      <c r="J150" s="227"/>
      <c r="K150" s="227"/>
      <c r="L150" s="227"/>
      <c r="M150" s="227"/>
      <c r="S150" s="146"/>
      <c r="T150" s="135"/>
    </row>
    <row r="151" spans="2:20" ht="25.5" customHeight="1">
      <c r="B151" s="227"/>
      <c r="C151" s="227"/>
      <c r="D151" s="185"/>
      <c r="E151" s="210"/>
      <c r="F151" s="210"/>
      <c r="G151" s="210"/>
      <c r="H151" s="227"/>
      <c r="I151" s="227"/>
      <c r="J151" s="227"/>
      <c r="K151" s="227"/>
      <c r="L151" s="227"/>
      <c r="M151" s="227"/>
      <c r="S151" s="146"/>
      <c r="T151" s="135"/>
    </row>
    <row r="152" spans="2:20" ht="12.75">
      <c r="B152" s="227"/>
      <c r="C152" s="227"/>
      <c r="D152" s="186"/>
      <c r="E152" s="210"/>
      <c r="F152" s="210"/>
      <c r="G152" s="210"/>
      <c r="H152" s="227"/>
      <c r="I152" s="227"/>
      <c r="J152" s="20"/>
      <c r="L152" s="20"/>
      <c r="S152" s="147"/>
      <c r="T152" s="139"/>
    </row>
    <row r="153" spans="2:13" ht="12.75">
      <c r="B153" s="213"/>
      <c r="C153" s="226"/>
      <c r="D153" s="187"/>
      <c r="E153" s="215"/>
      <c r="F153" s="215"/>
      <c r="G153" s="215"/>
      <c r="H153" s="215"/>
      <c r="I153" s="215"/>
      <c r="J153" s="215"/>
      <c r="K153" s="215"/>
      <c r="L153" s="215"/>
      <c r="M153" s="215"/>
    </row>
    <row r="154" spans="2:12" ht="12.75">
      <c r="B154" s="213"/>
      <c r="C154" s="226"/>
      <c r="D154" s="187"/>
      <c r="E154" s="210"/>
      <c r="F154" s="210"/>
      <c r="G154" s="210"/>
      <c r="H154" s="227"/>
      <c r="I154" s="227"/>
      <c r="J154" s="138"/>
      <c r="L154" s="138"/>
    </row>
    <row r="155" spans="1:12" ht="12.75">
      <c r="A155" s="46"/>
      <c r="B155" s="226"/>
      <c r="C155" s="226"/>
      <c r="D155" s="188"/>
      <c r="E155" s="210"/>
      <c r="F155" s="210"/>
      <c r="G155" s="210"/>
      <c r="H155" s="227"/>
      <c r="I155" s="227"/>
      <c r="J155" s="137"/>
      <c r="L155" s="136"/>
    </row>
    <row r="156" spans="2:13" ht="12.75">
      <c r="B156" s="226"/>
      <c r="C156" s="226"/>
      <c r="D156" s="186"/>
      <c r="E156" s="214"/>
      <c r="F156" s="214"/>
      <c r="G156" s="214"/>
      <c r="H156" s="218"/>
      <c r="I156" s="218"/>
      <c r="J156" s="201"/>
      <c r="K156" s="201"/>
      <c r="L156" s="201"/>
      <c r="M156" s="201"/>
    </row>
    <row r="157" spans="2:12" ht="12.75">
      <c r="B157" s="227"/>
      <c r="C157" s="227"/>
      <c r="D157" s="186"/>
      <c r="E157" s="210"/>
      <c r="F157" s="210"/>
      <c r="G157" s="210"/>
      <c r="H157" s="135"/>
      <c r="J157" s="139"/>
      <c r="L157" s="139"/>
    </row>
    <row r="158" spans="1:12" ht="12.75">
      <c r="A158" s="22"/>
      <c r="B158" s="227"/>
      <c r="C158" s="227"/>
      <c r="D158" s="186"/>
      <c r="E158" s="210"/>
      <c r="F158" s="210"/>
      <c r="G158" s="210"/>
      <c r="H158" s="135"/>
      <c r="J158" s="139"/>
      <c r="L158" s="139"/>
    </row>
    <row r="159" spans="4:7" ht="12.75">
      <c r="D159" s="52"/>
      <c r="E159" s="210"/>
      <c r="F159" s="210"/>
      <c r="G159" s="210"/>
    </row>
    <row r="160" spans="5:7" ht="12.75">
      <c r="E160" s="210"/>
      <c r="F160" s="210"/>
      <c r="G160" s="210"/>
    </row>
    <row r="161" spans="1:20" ht="12.75">
      <c r="A161" s="85"/>
      <c r="B161" s="85"/>
      <c r="C161" s="85"/>
      <c r="D161" s="85"/>
      <c r="E161" s="216"/>
      <c r="F161" s="216"/>
      <c r="G161" s="216"/>
      <c r="H161" s="85"/>
      <c r="I161" s="85"/>
      <c r="J161" s="85"/>
      <c r="K161" s="85"/>
      <c r="L161" s="85"/>
      <c r="M161" s="85"/>
      <c r="N161" s="85"/>
      <c r="O161" s="85"/>
      <c r="P161" s="85"/>
      <c r="Q161" s="85"/>
      <c r="R161" s="85"/>
      <c r="S161" s="52"/>
      <c r="T161" s="52"/>
    </row>
    <row r="162" spans="1:20" ht="12.75">
      <c r="A162" s="85"/>
      <c r="B162" s="85"/>
      <c r="C162" s="85"/>
      <c r="D162" s="85"/>
      <c r="E162" s="216"/>
      <c r="F162" s="216"/>
      <c r="G162" s="216"/>
      <c r="H162" s="85"/>
      <c r="I162" s="85"/>
      <c r="J162" s="85"/>
      <c r="K162" s="85"/>
      <c r="L162" s="85"/>
      <c r="M162" s="85"/>
      <c r="N162" s="85"/>
      <c r="O162" s="85"/>
      <c r="P162" s="85"/>
      <c r="Q162" s="85"/>
      <c r="R162" s="85"/>
      <c r="S162" s="52"/>
      <c r="T162" s="52"/>
    </row>
    <row r="163" spans="1:20" ht="12.75">
      <c r="A163" s="85"/>
      <c r="B163" s="140"/>
      <c r="C163" s="85"/>
      <c r="D163" s="85"/>
      <c r="E163" s="216"/>
      <c r="F163" s="216"/>
      <c r="G163" s="216"/>
      <c r="H163" s="85"/>
      <c r="I163" s="85"/>
      <c r="J163" s="85"/>
      <c r="K163" s="85"/>
      <c r="L163" s="85"/>
      <c r="M163" s="85"/>
      <c r="N163" s="85"/>
      <c r="O163" s="85"/>
      <c r="P163" s="85"/>
      <c r="Q163" s="85"/>
      <c r="R163" s="85"/>
      <c r="S163" s="52"/>
      <c r="T163" s="52"/>
    </row>
    <row r="164" spans="1:20" ht="12.75">
      <c r="A164" s="85"/>
      <c r="B164" s="141"/>
      <c r="C164" s="85"/>
      <c r="D164" s="85"/>
      <c r="E164" s="216"/>
      <c r="F164" s="216"/>
      <c r="G164" s="216"/>
      <c r="H164" s="85"/>
      <c r="I164" s="85"/>
      <c r="J164" s="85"/>
      <c r="K164" s="85"/>
      <c r="L164" s="85"/>
      <c r="M164" s="85"/>
      <c r="N164" s="85"/>
      <c r="O164" s="85"/>
      <c r="P164" s="85"/>
      <c r="Q164" s="85"/>
      <c r="R164" s="85"/>
      <c r="S164" s="52"/>
      <c r="T164" s="52"/>
    </row>
    <row r="165" spans="1:20" ht="12.75">
      <c r="A165" s="85"/>
      <c r="B165" s="85"/>
      <c r="C165" s="85"/>
      <c r="D165" s="85"/>
      <c r="E165" s="216"/>
      <c r="F165" s="216"/>
      <c r="G165" s="216"/>
      <c r="H165" s="85"/>
      <c r="I165" s="85"/>
      <c r="J165" s="85"/>
      <c r="K165" s="85"/>
      <c r="L165" s="85"/>
      <c r="M165" s="85"/>
      <c r="N165" s="85"/>
      <c r="O165" s="85"/>
      <c r="P165" s="85"/>
      <c r="Q165" s="85"/>
      <c r="R165" s="85"/>
      <c r="S165" s="52"/>
      <c r="T165" s="52"/>
    </row>
    <row r="166" spans="1:20" ht="12.75">
      <c r="A166" s="85"/>
      <c r="B166" s="85"/>
      <c r="C166" s="85"/>
      <c r="D166" s="85"/>
      <c r="E166" s="216"/>
      <c r="F166" s="216"/>
      <c r="G166" s="216"/>
      <c r="H166" s="85"/>
      <c r="I166" s="85"/>
      <c r="J166" s="85"/>
      <c r="K166" s="85"/>
      <c r="L166" s="85"/>
      <c r="M166" s="85"/>
      <c r="N166" s="85"/>
      <c r="O166" s="85"/>
      <c r="P166" s="85"/>
      <c r="Q166" s="85"/>
      <c r="R166" s="85"/>
      <c r="S166" s="52"/>
      <c r="T166" s="52"/>
    </row>
    <row r="167" spans="1:20" ht="12.75">
      <c r="A167" s="85"/>
      <c r="B167" s="85"/>
      <c r="C167" s="85"/>
      <c r="D167" s="85"/>
      <c r="E167" s="216"/>
      <c r="F167" s="216"/>
      <c r="G167" s="216"/>
      <c r="H167" s="85"/>
      <c r="I167" s="85"/>
      <c r="J167" s="85"/>
      <c r="K167" s="85"/>
      <c r="L167" s="85"/>
      <c r="M167" s="85"/>
      <c r="N167" s="85"/>
      <c r="O167" s="85"/>
      <c r="P167" s="85"/>
      <c r="Q167" s="85"/>
      <c r="R167" s="85"/>
      <c r="S167" s="52"/>
      <c r="T167" s="52"/>
    </row>
    <row r="168" spans="1:20" ht="12.75">
      <c r="A168" s="85"/>
      <c r="B168" s="85"/>
      <c r="C168" s="85"/>
      <c r="D168" s="85"/>
      <c r="E168" s="216"/>
      <c r="F168" s="216"/>
      <c r="G168" s="216"/>
      <c r="H168" s="85"/>
      <c r="I168" s="85"/>
      <c r="J168" s="85"/>
      <c r="K168" s="85"/>
      <c r="L168" s="85"/>
      <c r="M168" s="85"/>
      <c r="N168" s="85"/>
      <c r="O168" s="85"/>
      <c r="P168" s="85"/>
      <c r="Q168" s="85"/>
      <c r="R168" s="85"/>
      <c r="S168" s="52"/>
      <c r="T168" s="52"/>
    </row>
    <row r="169" spans="1:20" ht="12.75">
      <c r="A169" s="112"/>
      <c r="B169" s="85"/>
      <c r="C169" s="85"/>
      <c r="D169" s="85"/>
      <c r="E169" s="216"/>
      <c r="F169" s="216"/>
      <c r="G169" s="216"/>
      <c r="H169" s="85"/>
      <c r="I169" s="85"/>
      <c r="J169" s="85"/>
      <c r="K169" s="85"/>
      <c r="L169" s="85"/>
      <c r="M169" s="85"/>
      <c r="N169" s="85"/>
      <c r="O169" s="85"/>
      <c r="P169" s="85"/>
      <c r="Q169" s="85"/>
      <c r="R169" s="85"/>
      <c r="S169" s="52"/>
      <c r="T169" s="52"/>
    </row>
    <row r="170" spans="1:20" ht="12.75">
      <c r="A170" s="85"/>
      <c r="B170" s="85"/>
      <c r="C170" s="85"/>
      <c r="D170" s="85"/>
      <c r="E170" s="216"/>
      <c r="F170" s="216"/>
      <c r="G170" s="216"/>
      <c r="H170" s="85"/>
      <c r="I170" s="85"/>
      <c r="J170" s="85"/>
      <c r="K170" s="85"/>
      <c r="L170" s="85"/>
      <c r="M170" s="85"/>
      <c r="N170" s="85"/>
      <c r="O170" s="85"/>
      <c r="P170" s="85"/>
      <c r="Q170" s="85"/>
      <c r="R170" s="85"/>
      <c r="S170" s="52"/>
      <c r="T170" s="52"/>
    </row>
    <row r="171" spans="1:20" ht="18.75">
      <c r="A171" s="91"/>
      <c r="B171" s="106"/>
      <c r="C171" s="106"/>
      <c r="D171" s="148"/>
      <c r="E171" s="216"/>
      <c r="F171" s="216"/>
      <c r="G171" s="216"/>
      <c r="H171" s="149"/>
      <c r="I171" s="150"/>
      <c r="J171" s="105"/>
      <c r="K171" s="105"/>
      <c r="L171" s="106"/>
      <c r="M171" s="106"/>
      <c r="N171" s="106"/>
      <c r="O171" s="85"/>
      <c r="P171" s="85"/>
      <c r="Q171" s="85"/>
      <c r="R171" s="85"/>
      <c r="S171" s="52"/>
      <c r="T171" s="52"/>
    </row>
    <row r="172" spans="1:20" ht="12.75">
      <c r="A172" s="95"/>
      <c r="B172" s="112"/>
      <c r="C172" s="85"/>
      <c r="D172" s="96"/>
      <c r="E172" s="97"/>
      <c r="F172" s="98"/>
      <c r="G172" s="97"/>
      <c r="H172" s="99"/>
      <c r="I172" s="100"/>
      <c r="J172" s="101"/>
      <c r="K172" s="101"/>
      <c r="L172" s="85"/>
      <c r="M172" s="85"/>
      <c r="N172" s="85"/>
      <c r="O172" s="85"/>
      <c r="P172" s="85"/>
      <c r="Q172" s="85"/>
      <c r="R172" s="85"/>
      <c r="S172" s="52"/>
      <c r="T172" s="52"/>
    </row>
    <row r="173" spans="1:20" ht="12.75">
      <c r="A173" s="95"/>
      <c r="B173" s="112"/>
      <c r="C173" s="104"/>
      <c r="D173" s="203"/>
      <c r="E173" s="203"/>
      <c r="F173" s="203"/>
      <c r="G173" s="203"/>
      <c r="H173" s="244"/>
      <c r="I173" s="244"/>
      <c r="J173" s="244"/>
      <c r="K173" s="101"/>
      <c r="L173" s="101"/>
      <c r="M173" s="101"/>
      <c r="N173" s="101"/>
      <c r="O173" s="85"/>
      <c r="P173" s="85"/>
      <c r="Q173" s="85"/>
      <c r="R173" s="85"/>
      <c r="S173" s="52"/>
      <c r="T173" s="52"/>
    </row>
    <row r="174" spans="1:20" ht="12.75">
      <c r="A174" s="104"/>
      <c r="B174" s="104"/>
      <c r="C174" s="104"/>
      <c r="D174" s="203"/>
      <c r="E174" s="203"/>
      <c r="F174" s="203"/>
      <c r="G174" s="203"/>
      <c r="H174" s="244"/>
      <c r="I174" s="244"/>
      <c r="J174" s="244"/>
      <c r="K174" s="101"/>
      <c r="L174" s="101"/>
      <c r="M174" s="101"/>
      <c r="N174" s="101"/>
      <c r="O174" s="85"/>
      <c r="P174" s="85"/>
      <c r="Q174" s="85"/>
      <c r="R174" s="85"/>
      <c r="S174" s="52"/>
      <c r="T174" s="52"/>
    </row>
    <row r="175" spans="1:20" ht="12.75">
      <c r="A175" s="95"/>
      <c r="B175" s="112"/>
      <c r="C175" s="85"/>
      <c r="D175" s="96"/>
      <c r="E175" s="97"/>
      <c r="F175" s="98"/>
      <c r="G175" s="97"/>
      <c r="H175" s="99"/>
      <c r="I175" s="97"/>
      <c r="J175" s="101"/>
      <c r="K175" s="101"/>
      <c r="L175" s="101"/>
      <c r="M175" s="101"/>
      <c r="N175" s="101"/>
      <c r="O175" s="85"/>
      <c r="P175" s="85"/>
      <c r="Q175" s="85"/>
      <c r="R175" s="113"/>
      <c r="S175" s="52"/>
      <c r="T175" s="52"/>
    </row>
    <row r="176" spans="1:20" ht="12.75">
      <c r="A176" s="95"/>
      <c r="B176" s="91"/>
      <c r="C176" s="112"/>
      <c r="D176" s="151"/>
      <c r="E176" s="90"/>
      <c r="F176" s="152"/>
      <c r="G176" s="90"/>
      <c r="H176" s="205"/>
      <c r="I176" s="205"/>
      <c r="J176" s="205"/>
      <c r="K176" s="101"/>
      <c r="L176" s="101"/>
      <c r="M176" s="101"/>
      <c r="N176" s="101"/>
      <c r="O176" s="85"/>
      <c r="P176" s="85"/>
      <c r="Q176" s="85"/>
      <c r="R176" s="85"/>
      <c r="S176" s="52"/>
      <c r="T176" s="52"/>
    </row>
    <row r="177" spans="1:20" ht="12.75">
      <c r="A177" s="95"/>
      <c r="B177" s="112"/>
      <c r="C177" s="85"/>
      <c r="D177" s="151"/>
      <c r="E177" s="90"/>
      <c r="F177" s="152"/>
      <c r="G177" s="90"/>
      <c r="H177" s="99"/>
      <c r="I177" s="97"/>
      <c r="J177" s="101"/>
      <c r="K177" s="101"/>
      <c r="L177" s="101"/>
      <c r="M177" s="101"/>
      <c r="N177" s="101"/>
      <c r="O177" s="85"/>
      <c r="P177" s="85"/>
      <c r="Q177" s="85"/>
      <c r="R177" s="85"/>
      <c r="S177" s="52"/>
      <c r="T177" s="52"/>
    </row>
    <row r="178" spans="1:20" ht="12.75">
      <c r="A178" s="116"/>
      <c r="B178" s="85"/>
      <c r="C178" s="85"/>
      <c r="D178" s="96"/>
      <c r="E178" s="97"/>
      <c r="F178" s="98"/>
      <c r="G178" s="97"/>
      <c r="H178" s="99"/>
      <c r="I178" s="100"/>
      <c r="J178" s="101"/>
      <c r="K178" s="101"/>
      <c r="L178" s="101"/>
      <c r="M178" s="101"/>
      <c r="N178" s="101"/>
      <c r="O178" s="91"/>
      <c r="P178" s="85"/>
      <c r="Q178" s="92"/>
      <c r="R178" s="85"/>
      <c r="S178" s="52"/>
      <c r="T178" s="52"/>
    </row>
    <row r="179" spans="1:20" ht="12.75">
      <c r="A179" s="95"/>
      <c r="B179" s="116"/>
      <c r="C179" s="85"/>
      <c r="D179" s="96"/>
      <c r="E179" s="97"/>
      <c r="F179" s="98"/>
      <c r="G179" s="97"/>
      <c r="H179" s="99"/>
      <c r="I179" s="100"/>
      <c r="J179" s="101"/>
      <c r="K179" s="101"/>
      <c r="L179" s="101"/>
      <c r="M179" s="101"/>
      <c r="N179" s="101"/>
      <c r="O179" s="85"/>
      <c r="P179" s="85"/>
      <c r="Q179" s="85"/>
      <c r="R179" s="85"/>
      <c r="S179" s="52"/>
      <c r="T179" s="52"/>
    </row>
    <row r="180" spans="1:20" ht="12.75">
      <c r="A180" s="95"/>
      <c r="B180" s="116"/>
      <c r="C180" s="85"/>
      <c r="D180" s="96"/>
      <c r="E180" s="97"/>
      <c r="F180" s="98"/>
      <c r="G180" s="97"/>
      <c r="H180" s="99"/>
      <c r="I180" s="100"/>
      <c r="J180" s="101"/>
      <c r="K180" s="90"/>
      <c r="L180" s="91"/>
      <c r="M180" s="85"/>
      <c r="N180" s="92"/>
      <c r="O180" s="85"/>
      <c r="P180" s="85"/>
      <c r="Q180" s="85"/>
      <c r="R180" s="85"/>
      <c r="S180" s="52"/>
      <c r="T180" s="52"/>
    </row>
    <row r="181" spans="1:20" ht="12.75">
      <c r="A181" s="95"/>
      <c r="B181" s="116"/>
      <c r="C181" s="85"/>
      <c r="D181" s="96"/>
      <c r="E181" s="97"/>
      <c r="F181" s="98"/>
      <c r="G181" s="97"/>
      <c r="H181" s="99"/>
      <c r="I181" s="100"/>
      <c r="J181" s="101"/>
      <c r="K181" s="90"/>
      <c r="L181" s="91"/>
      <c r="M181" s="85"/>
      <c r="N181" s="92"/>
      <c r="O181" s="85"/>
      <c r="P181" s="85"/>
      <c r="Q181" s="85"/>
      <c r="R181" s="85"/>
      <c r="S181" s="52"/>
      <c r="T181" s="52"/>
    </row>
    <row r="182" spans="1:20" ht="12.75">
      <c r="A182" s="95"/>
      <c r="B182" s="116"/>
      <c r="C182" s="85"/>
      <c r="D182" s="96"/>
      <c r="E182" s="97"/>
      <c r="F182" s="98"/>
      <c r="G182" s="97"/>
      <c r="H182" s="99"/>
      <c r="I182" s="100"/>
      <c r="J182" s="101"/>
      <c r="K182" s="93"/>
      <c r="L182" s="85"/>
      <c r="M182" s="85"/>
      <c r="N182" s="85"/>
      <c r="O182" s="85"/>
      <c r="P182" s="85"/>
      <c r="Q182" s="85"/>
      <c r="R182" s="85"/>
      <c r="S182" s="52"/>
      <c r="T182" s="52"/>
    </row>
    <row r="183" spans="1:20" ht="12.75">
      <c r="A183" s="95"/>
      <c r="B183" s="112"/>
      <c r="C183" s="104"/>
      <c r="D183" s="203"/>
      <c r="E183" s="203"/>
      <c r="F183" s="203"/>
      <c r="G183" s="203"/>
      <c r="H183" s="244"/>
      <c r="I183" s="244"/>
      <c r="J183" s="238"/>
      <c r="K183" s="238"/>
      <c r="L183" s="238"/>
      <c r="M183" s="238"/>
      <c r="N183" s="238"/>
      <c r="O183" s="238"/>
      <c r="P183" s="85"/>
      <c r="Q183" s="85"/>
      <c r="R183" s="85"/>
      <c r="S183" s="52"/>
      <c r="T183" s="52"/>
    </row>
    <row r="184" spans="1:20" ht="12.75">
      <c r="A184" s="104"/>
      <c r="B184" s="104"/>
      <c r="C184" s="104"/>
      <c r="D184" s="203"/>
      <c r="E184" s="203"/>
      <c r="F184" s="203"/>
      <c r="G184" s="203"/>
      <c r="H184" s="244"/>
      <c r="I184" s="244"/>
      <c r="J184" s="238"/>
      <c r="K184" s="238"/>
      <c r="L184" s="238"/>
      <c r="M184" s="238"/>
      <c r="N184" s="238"/>
      <c r="O184" s="238"/>
      <c r="P184" s="85"/>
      <c r="Q184" s="85"/>
      <c r="R184" s="85"/>
      <c r="S184" s="52"/>
      <c r="T184" s="52"/>
    </row>
    <row r="185" spans="1:20" ht="12.75">
      <c r="A185" s="95"/>
      <c r="B185" s="116"/>
      <c r="C185" s="85"/>
      <c r="D185" s="96"/>
      <c r="E185" s="97"/>
      <c r="F185" s="98"/>
      <c r="G185" s="97"/>
      <c r="H185" s="99"/>
      <c r="I185" s="100"/>
      <c r="J185" s="101"/>
      <c r="K185" s="93"/>
      <c r="L185" s="85"/>
      <c r="M185" s="85"/>
      <c r="N185" s="85"/>
      <c r="O185" s="85"/>
      <c r="P185" s="85"/>
      <c r="Q185" s="85"/>
      <c r="R185" s="85"/>
      <c r="S185" s="52"/>
      <c r="T185" s="52"/>
    </row>
    <row r="186" spans="1:20" ht="12.75">
      <c r="A186" s="94"/>
      <c r="B186" s="85"/>
      <c r="C186" s="85"/>
      <c r="D186" s="96"/>
      <c r="E186" s="97"/>
      <c r="F186" s="98"/>
      <c r="G186" s="97"/>
      <c r="H186" s="99"/>
      <c r="I186" s="100"/>
      <c r="J186" s="101"/>
      <c r="K186" s="93"/>
      <c r="L186" s="85"/>
      <c r="M186" s="85"/>
      <c r="N186" s="85"/>
      <c r="O186" s="85"/>
      <c r="P186" s="85"/>
      <c r="Q186" s="85"/>
      <c r="R186" s="85"/>
      <c r="S186" s="52"/>
      <c r="T186" s="52"/>
    </row>
    <row r="187" spans="1:20" ht="12.75">
      <c r="A187" s="95"/>
      <c r="B187" s="116"/>
      <c r="C187" s="85"/>
      <c r="D187" s="96"/>
      <c r="E187" s="97"/>
      <c r="F187" s="98"/>
      <c r="G187" s="97"/>
      <c r="H187" s="97"/>
      <c r="I187" s="97"/>
      <c r="J187" s="101"/>
      <c r="K187" s="90"/>
      <c r="L187" s="85"/>
      <c r="M187" s="85"/>
      <c r="N187" s="85"/>
      <c r="O187" s="85"/>
      <c r="P187" s="85"/>
      <c r="Q187" s="85"/>
      <c r="R187" s="85"/>
      <c r="S187" s="52"/>
      <c r="T187" s="52"/>
    </row>
    <row r="188" spans="1:20" ht="12.75">
      <c r="A188" s="95"/>
      <c r="B188" s="116"/>
      <c r="C188" s="85"/>
      <c r="D188" s="99"/>
      <c r="E188" s="97"/>
      <c r="F188" s="236"/>
      <c r="G188" s="236"/>
      <c r="H188" s="243"/>
      <c r="I188" s="243"/>
      <c r="J188" s="103"/>
      <c r="K188" s="90"/>
      <c r="L188" s="242"/>
      <c r="M188" s="242"/>
      <c r="N188" s="242"/>
      <c r="O188" s="242"/>
      <c r="P188" s="85"/>
      <c r="Q188" s="85"/>
      <c r="R188" s="85"/>
      <c r="S188" s="52"/>
      <c r="T188" s="52"/>
    </row>
    <row r="189" spans="1:20" ht="12.75">
      <c r="A189" s="116"/>
      <c r="B189" s="85"/>
      <c r="C189" s="85"/>
      <c r="D189" s="96"/>
      <c r="E189" s="97"/>
      <c r="F189" s="152"/>
      <c r="G189" s="90"/>
      <c r="H189" s="154"/>
      <c r="I189" s="154"/>
      <c r="J189" s="103"/>
      <c r="K189" s="90"/>
      <c r="L189" s="116"/>
      <c r="M189" s="90"/>
      <c r="N189" s="116"/>
      <c r="O189" s="116"/>
      <c r="P189" s="85"/>
      <c r="Q189" s="85"/>
      <c r="R189" s="85"/>
      <c r="S189" s="52"/>
      <c r="T189" s="52"/>
    </row>
    <row r="190" spans="1:20" ht="12.75">
      <c r="A190" s="95"/>
      <c r="B190" s="116"/>
      <c r="C190" s="85"/>
      <c r="D190" s="96"/>
      <c r="E190" s="97"/>
      <c r="F190" s="152"/>
      <c r="G190" s="90"/>
      <c r="H190" s="154"/>
      <c r="I190" s="154"/>
      <c r="J190" s="103"/>
      <c r="K190" s="90"/>
      <c r="L190" s="116"/>
      <c r="M190" s="90"/>
      <c r="N190" s="116"/>
      <c r="O190" s="116"/>
      <c r="P190" s="85"/>
      <c r="Q190" s="85"/>
      <c r="R190" s="85"/>
      <c r="S190" s="52"/>
      <c r="T190" s="52"/>
    </row>
    <row r="191" spans="1:20" ht="12.75">
      <c r="A191" s="95"/>
      <c r="B191" s="116"/>
      <c r="C191" s="85"/>
      <c r="D191" s="96"/>
      <c r="E191" s="97"/>
      <c r="F191" s="236"/>
      <c r="G191" s="236"/>
      <c r="H191" s="243"/>
      <c r="I191" s="243"/>
      <c r="J191" s="103"/>
      <c r="K191" s="90"/>
      <c r="L191" s="242"/>
      <c r="M191" s="242"/>
      <c r="N191" s="242"/>
      <c r="O191" s="242"/>
      <c r="P191" s="85"/>
      <c r="Q191" s="85"/>
      <c r="R191" s="85"/>
      <c r="S191" s="52"/>
      <c r="T191" s="52"/>
    </row>
    <row r="192" spans="1:20" ht="12.75">
      <c r="A192" s="95"/>
      <c r="B192" s="116"/>
      <c r="C192" s="85"/>
      <c r="D192" s="96"/>
      <c r="E192" s="97"/>
      <c r="F192" s="152"/>
      <c r="G192" s="90"/>
      <c r="H192" s="154"/>
      <c r="I192" s="154"/>
      <c r="J192" s="103"/>
      <c r="K192" s="90"/>
      <c r="L192" s="116"/>
      <c r="M192" s="90"/>
      <c r="N192" s="116"/>
      <c r="O192" s="116"/>
      <c r="P192" s="85"/>
      <c r="Q192" s="85"/>
      <c r="R192" s="85"/>
      <c r="S192" s="52"/>
      <c r="T192" s="52"/>
    </row>
    <row r="193" spans="1:20" ht="12.75">
      <c r="A193" s="95"/>
      <c r="B193" s="116"/>
      <c r="C193" s="85"/>
      <c r="D193" s="99"/>
      <c r="E193" s="97"/>
      <c r="F193" s="152"/>
      <c r="G193" s="90"/>
      <c r="H193" s="243"/>
      <c r="I193" s="243"/>
      <c r="J193" s="103"/>
      <c r="K193" s="90"/>
      <c r="L193" s="242"/>
      <c r="M193" s="242"/>
      <c r="N193" s="242"/>
      <c r="O193" s="242"/>
      <c r="P193" s="85"/>
      <c r="Q193" s="85"/>
      <c r="R193" s="85"/>
      <c r="S193" s="52"/>
      <c r="T193" s="52"/>
    </row>
    <row r="194" spans="1:20" ht="12.75">
      <c r="A194" s="95"/>
      <c r="B194" s="116"/>
      <c r="C194" s="85"/>
      <c r="D194" s="96"/>
      <c r="E194" s="97"/>
      <c r="F194" s="98"/>
      <c r="G194" s="97"/>
      <c r="H194" s="97"/>
      <c r="I194" s="97"/>
      <c r="J194" s="101"/>
      <c r="K194" s="90"/>
      <c r="L194" s="85"/>
      <c r="M194" s="97"/>
      <c r="N194" s="111"/>
      <c r="O194" s="85"/>
      <c r="P194" s="85"/>
      <c r="Q194" s="113"/>
      <c r="R194" s="85"/>
      <c r="S194" s="52"/>
      <c r="T194" s="52"/>
    </row>
    <row r="195" spans="1:20" ht="12.75">
      <c r="A195" s="95"/>
      <c r="B195" s="116"/>
      <c r="C195" s="85"/>
      <c r="D195" s="96"/>
      <c r="E195" s="97"/>
      <c r="F195" s="236"/>
      <c r="G195" s="236"/>
      <c r="H195" s="97"/>
      <c r="I195" s="97"/>
      <c r="J195" s="101"/>
      <c r="K195" s="90"/>
      <c r="L195" s="236"/>
      <c r="M195" s="236"/>
      <c r="N195" s="111"/>
      <c r="O195" s="85"/>
      <c r="P195" s="85"/>
      <c r="Q195" s="85"/>
      <c r="R195" s="85"/>
      <c r="S195" s="52"/>
      <c r="T195" s="52"/>
    </row>
    <row r="196" spans="1:20" ht="12.75">
      <c r="A196" s="95"/>
      <c r="B196" s="116"/>
      <c r="C196" s="85"/>
      <c r="D196" s="96"/>
      <c r="E196" s="97"/>
      <c r="F196" s="98"/>
      <c r="G196" s="97"/>
      <c r="H196" s="99"/>
      <c r="I196" s="100"/>
      <c r="J196" s="101"/>
      <c r="K196" s="93"/>
      <c r="L196" s="85"/>
      <c r="M196" s="85"/>
      <c r="N196" s="111"/>
      <c r="O196" s="85"/>
      <c r="P196" s="85"/>
      <c r="Q196" s="85"/>
      <c r="R196" s="85"/>
      <c r="S196" s="52"/>
      <c r="T196" s="52"/>
    </row>
    <row r="197" spans="1:20" ht="12.75">
      <c r="A197" s="95"/>
      <c r="B197" s="116"/>
      <c r="C197" s="85"/>
      <c r="D197" s="235"/>
      <c r="E197" s="235"/>
      <c r="F197" s="235"/>
      <c r="G197" s="235"/>
      <c r="H197" s="229"/>
      <c r="I197" s="229"/>
      <c r="J197" s="235"/>
      <c r="K197" s="235"/>
      <c r="L197" s="235"/>
      <c r="M197" s="235"/>
      <c r="N197" s="229"/>
      <c r="O197" s="229"/>
      <c r="P197" s="85"/>
      <c r="Q197" s="85"/>
      <c r="R197" s="85"/>
      <c r="S197" s="52"/>
      <c r="T197" s="52"/>
    </row>
    <row r="198" spans="1:20" ht="12.75">
      <c r="A198" s="95"/>
      <c r="B198" s="116"/>
      <c r="C198" s="85"/>
      <c r="D198" s="96"/>
      <c r="E198" s="97"/>
      <c r="F198" s="98"/>
      <c r="G198" s="97"/>
      <c r="H198" s="99"/>
      <c r="I198" s="100"/>
      <c r="J198" s="101"/>
      <c r="K198" s="93"/>
      <c r="L198" s="85"/>
      <c r="M198" s="85"/>
      <c r="N198" s="111"/>
      <c r="O198" s="85"/>
      <c r="P198" s="85"/>
      <c r="Q198" s="85"/>
      <c r="R198" s="85"/>
      <c r="S198" s="52"/>
      <c r="T198" s="52"/>
    </row>
    <row r="199" spans="1:20" ht="12.75">
      <c r="A199" s="95"/>
      <c r="B199" s="112"/>
      <c r="C199" s="85"/>
      <c r="D199" s="96"/>
      <c r="E199" s="97"/>
      <c r="F199" s="98"/>
      <c r="G199" s="97"/>
      <c r="H199" s="99"/>
      <c r="I199" s="100"/>
      <c r="J199" s="101"/>
      <c r="K199" s="101"/>
      <c r="L199" s="85"/>
      <c r="M199" s="85"/>
      <c r="N199" s="111"/>
      <c r="O199" s="85"/>
      <c r="P199" s="85"/>
      <c r="Q199" s="85"/>
      <c r="R199" s="85"/>
      <c r="S199" s="52"/>
      <c r="T199" s="52"/>
    </row>
    <row r="200" spans="1:20" ht="12.75">
      <c r="A200" s="95"/>
      <c r="B200" s="112"/>
      <c r="C200" s="85"/>
      <c r="D200" s="96"/>
      <c r="E200" s="97"/>
      <c r="F200" s="98"/>
      <c r="G200" s="128"/>
      <c r="H200" s="129"/>
      <c r="I200" s="129"/>
      <c r="J200" s="118"/>
      <c r="K200" s="104"/>
      <c r="L200" s="85"/>
      <c r="M200" s="85"/>
      <c r="N200" s="85"/>
      <c r="O200" s="85"/>
      <c r="P200" s="85"/>
      <c r="Q200" s="85"/>
      <c r="R200" s="85"/>
      <c r="S200" s="52"/>
      <c r="T200" s="52"/>
    </row>
    <row r="201" spans="1:20" ht="12.75">
      <c r="A201" s="95"/>
      <c r="B201" s="112"/>
      <c r="C201" s="85"/>
      <c r="D201" s="96"/>
      <c r="E201" s="204"/>
      <c r="F201" s="204"/>
      <c r="G201" s="234"/>
      <c r="H201" s="234"/>
      <c r="I201" s="234"/>
      <c r="J201" s="234"/>
      <c r="K201" s="104"/>
      <c r="L201" s="85"/>
      <c r="M201" s="85"/>
      <c r="N201" s="85"/>
      <c r="O201" s="85"/>
      <c r="P201" s="85"/>
      <c r="Q201" s="85"/>
      <c r="R201" s="85"/>
      <c r="S201" s="52"/>
      <c r="T201" s="52"/>
    </row>
    <row r="202" spans="1:20" ht="12.75">
      <c r="A202" s="95"/>
      <c r="B202" s="112"/>
      <c r="C202" s="85"/>
      <c r="D202" s="96"/>
      <c r="E202" s="204"/>
      <c r="F202" s="204"/>
      <c r="G202" s="234"/>
      <c r="H202" s="234"/>
      <c r="I202" s="234"/>
      <c r="J202" s="234"/>
      <c r="K202" s="101"/>
      <c r="L202" s="85"/>
      <c r="M202" s="85"/>
      <c r="N202" s="85"/>
      <c r="O202" s="85"/>
      <c r="P202" s="85"/>
      <c r="Q202" s="85"/>
      <c r="R202" s="85"/>
      <c r="S202" s="52"/>
      <c r="T202" s="52"/>
    </row>
    <row r="203" spans="1:20" ht="12.75">
      <c r="A203" s="94"/>
      <c r="B203" s="85"/>
      <c r="C203" s="85"/>
      <c r="D203" s="96"/>
      <c r="E203" s="206"/>
      <c r="F203" s="206"/>
      <c r="G203" s="99"/>
      <c r="H203" s="97"/>
      <c r="I203" s="100"/>
      <c r="J203" s="97"/>
      <c r="K203" s="101"/>
      <c r="L203" s="85"/>
      <c r="M203" s="85"/>
      <c r="N203" s="85"/>
      <c r="O203" s="85"/>
      <c r="P203" s="85"/>
      <c r="Q203" s="85"/>
      <c r="R203" s="85"/>
      <c r="S203" s="52"/>
      <c r="T203" s="52"/>
    </row>
    <row r="204" spans="1:20" ht="12.75">
      <c r="A204" s="95"/>
      <c r="B204" s="94"/>
      <c r="C204" s="85"/>
      <c r="D204" s="96"/>
      <c r="E204" s="157"/>
      <c r="F204" s="157"/>
      <c r="G204" s="99"/>
      <c r="H204" s="97"/>
      <c r="I204" s="100"/>
      <c r="J204" s="97"/>
      <c r="K204" s="101"/>
      <c r="L204" s="85"/>
      <c r="M204" s="85"/>
      <c r="N204" s="85"/>
      <c r="O204" s="85"/>
      <c r="P204" s="85"/>
      <c r="Q204" s="85"/>
      <c r="R204" s="85"/>
      <c r="S204" s="52"/>
      <c r="T204" s="52"/>
    </row>
    <row r="205" spans="1:20" ht="12.75">
      <c r="A205" s="94"/>
      <c r="B205" s="94"/>
      <c r="C205" s="94"/>
      <c r="D205" s="96"/>
      <c r="E205" s="206"/>
      <c r="F205" s="206"/>
      <c r="G205" s="99"/>
      <c r="H205" s="97"/>
      <c r="I205" s="100"/>
      <c r="J205" s="97"/>
      <c r="K205" s="97"/>
      <c r="L205" s="85"/>
      <c r="M205" s="85"/>
      <c r="N205" s="85"/>
      <c r="O205" s="85"/>
      <c r="P205" s="85"/>
      <c r="Q205" s="85"/>
      <c r="R205" s="85"/>
      <c r="S205" s="52"/>
      <c r="T205" s="52"/>
    </row>
    <row r="206" spans="1:20" ht="12.75">
      <c r="A206" s="95"/>
      <c r="B206" s="94"/>
      <c r="C206" s="85"/>
      <c r="D206" s="96"/>
      <c r="E206" s="157"/>
      <c r="F206" s="157"/>
      <c r="G206" s="99"/>
      <c r="H206" s="97"/>
      <c r="I206" s="100"/>
      <c r="J206" s="97"/>
      <c r="K206" s="101"/>
      <c r="L206" s="85"/>
      <c r="M206" s="85"/>
      <c r="N206" s="85"/>
      <c r="O206" s="85"/>
      <c r="P206" s="85"/>
      <c r="Q206" s="85"/>
      <c r="R206" s="85"/>
      <c r="S206" s="52"/>
      <c r="T206" s="52"/>
    </row>
    <row r="207" spans="1:20" ht="12.75">
      <c r="A207" s="94"/>
      <c r="B207" s="94"/>
      <c r="C207" s="85"/>
      <c r="D207" s="96"/>
      <c r="E207" s="206"/>
      <c r="F207" s="206"/>
      <c r="G207" s="99"/>
      <c r="H207" s="97"/>
      <c r="I207" s="100"/>
      <c r="J207" s="97"/>
      <c r="K207" s="97"/>
      <c r="L207" s="85"/>
      <c r="M207" s="85"/>
      <c r="N207" s="85"/>
      <c r="O207" s="85"/>
      <c r="P207" s="85"/>
      <c r="Q207" s="85"/>
      <c r="R207" s="85"/>
      <c r="S207" s="52"/>
      <c r="T207" s="52"/>
    </row>
    <row r="208" spans="1:20" ht="12.75">
      <c r="A208" s="94"/>
      <c r="B208" s="94"/>
      <c r="C208" s="85"/>
      <c r="D208" s="96"/>
      <c r="E208" s="157"/>
      <c r="F208" s="157"/>
      <c r="G208" s="99"/>
      <c r="H208" s="97"/>
      <c r="I208" s="100"/>
      <c r="J208" s="97"/>
      <c r="K208" s="101"/>
      <c r="L208" s="85"/>
      <c r="M208" s="85"/>
      <c r="N208" s="85"/>
      <c r="O208" s="85"/>
      <c r="P208" s="85"/>
      <c r="Q208" s="85"/>
      <c r="R208" s="85"/>
      <c r="S208" s="52"/>
      <c r="T208" s="52"/>
    </row>
    <row r="209" spans="1:20" ht="12.75">
      <c r="A209" s="94"/>
      <c r="B209" s="94"/>
      <c r="C209" s="85"/>
      <c r="D209" s="96"/>
      <c r="E209" s="239"/>
      <c r="F209" s="239"/>
      <c r="G209" s="99"/>
      <c r="H209" s="97"/>
      <c r="I209" s="100"/>
      <c r="J209" s="97"/>
      <c r="K209" s="97"/>
      <c r="L209" s="85"/>
      <c r="M209" s="85"/>
      <c r="N209" s="85"/>
      <c r="O209" s="85"/>
      <c r="P209" s="85"/>
      <c r="Q209" s="85"/>
      <c r="R209" s="85"/>
      <c r="S209" s="52"/>
      <c r="T209" s="52"/>
    </row>
    <row r="210" spans="1:20" ht="12.75">
      <c r="A210" s="94"/>
      <c r="B210" s="94"/>
      <c r="C210" s="85"/>
      <c r="D210" s="96"/>
      <c r="E210" s="159"/>
      <c r="F210" s="157"/>
      <c r="G210" s="99"/>
      <c r="H210" s="97"/>
      <c r="I210" s="100"/>
      <c r="J210" s="97"/>
      <c r="K210" s="97"/>
      <c r="L210" s="85"/>
      <c r="M210" s="85"/>
      <c r="N210" s="85"/>
      <c r="O210" s="85"/>
      <c r="P210" s="85"/>
      <c r="Q210" s="85"/>
      <c r="R210" s="85"/>
      <c r="S210" s="52"/>
      <c r="T210" s="52"/>
    </row>
    <row r="211" spans="1:20" ht="12.75">
      <c r="A211" s="94"/>
      <c r="B211" s="94"/>
      <c r="C211" s="85"/>
      <c r="D211" s="96"/>
      <c r="E211" s="239"/>
      <c r="F211" s="239"/>
      <c r="G211" s="99"/>
      <c r="H211" s="97"/>
      <c r="I211" s="100"/>
      <c r="J211" s="97"/>
      <c r="K211" s="97"/>
      <c r="L211" s="85"/>
      <c r="M211" s="85"/>
      <c r="N211" s="85"/>
      <c r="O211" s="85"/>
      <c r="P211" s="85"/>
      <c r="Q211" s="85"/>
      <c r="R211" s="85"/>
      <c r="S211" s="52"/>
      <c r="T211" s="52"/>
    </row>
    <row r="212" spans="1:20" ht="12.75">
      <c r="A212" s="94"/>
      <c r="B212" s="94"/>
      <c r="C212" s="85"/>
      <c r="D212" s="96"/>
      <c r="E212" s="159"/>
      <c r="F212" s="157"/>
      <c r="G212" s="99"/>
      <c r="H212" s="97"/>
      <c r="I212" s="100"/>
      <c r="J212" s="97"/>
      <c r="K212" s="97"/>
      <c r="L212" s="85"/>
      <c r="M212" s="85"/>
      <c r="N212" s="85"/>
      <c r="O212" s="85"/>
      <c r="P212" s="85"/>
      <c r="Q212" s="85"/>
      <c r="R212" s="85"/>
      <c r="S212" s="52"/>
      <c r="T212" s="52"/>
    </row>
    <row r="213" spans="1:20" ht="12.75">
      <c r="A213" s="94"/>
      <c r="B213" s="94"/>
      <c r="C213" s="85"/>
      <c r="D213" s="96"/>
      <c r="E213" s="206"/>
      <c r="F213" s="206"/>
      <c r="G213" s="99"/>
      <c r="H213" s="97"/>
      <c r="I213" s="100"/>
      <c r="J213" s="97"/>
      <c r="K213" s="97"/>
      <c r="L213" s="85"/>
      <c r="M213" s="85"/>
      <c r="N213" s="85"/>
      <c r="O213" s="85"/>
      <c r="P213" s="85"/>
      <c r="Q213" s="85"/>
      <c r="R213" s="85"/>
      <c r="S213" s="52"/>
      <c r="T213" s="52"/>
    </row>
    <row r="214" spans="1:20" ht="12.75">
      <c r="A214" s="94"/>
      <c r="B214" s="94"/>
      <c r="C214" s="85"/>
      <c r="D214" s="96"/>
      <c r="E214" s="157"/>
      <c r="F214" s="157"/>
      <c r="G214" s="99"/>
      <c r="H214" s="97"/>
      <c r="I214" s="100"/>
      <c r="J214" s="97"/>
      <c r="K214" s="97"/>
      <c r="L214" s="85"/>
      <c r="M214" s="85"/>
      <c r="N214" s="85"/>
      <c r="O214" s="85"/>
      <c r="P214" s="85"/>
      <c r="Q214" s="85"/>
      <c r="R214" s="85"/>
      <c r="S214" s="52"/>
      <c r="T214" s="52"/>
    </row>
    <row r="215" spans="1:20" ht="12.75">
      <c r="A215" s="94"/>
      <c r="B215" s="94"/>
      <c r="C215" s="85"/>
      <c r="D215" s="96"/>
      <c r="E215" s="206"/>
      <c r="F215" s="206"/>
      <c r="G215" s="99"/>
      <c r="H215" s="97"/>
      <c r="I215" s="100"/>
      <c r="J215" s="97"/>
      <c r="K215" s="97"/>
      <c r="L215" s="85"/>
      <c r="M215" s="85"/>
      <c r="N215" s="85"/>
      <c r="O215" s="85"/>
      <c r="P215" s="85"/>
      <c r="Q215" s="85"/>
      <c r="R215" s="85"/>
      <c r="S215" s="52"/>
      <c r="T215" s="52"/>
    </row>
    <row r="216" spans="1:20" ht="12.75">
      <c r="A216" s="94"/>
      <c r="B216" s="94"/>
      <c r="C216" s="85"/>
      <c r="D216" s="96"/>
      <c r="E216" s="157"/>
      <c r="F216" s="157"/>
      <c r="G216" s="99"/>
      <c r="H216" s="97"/>
      <c r="I216" s="100"/>
      <c r="J216" s="97"/>
      <c r="K216" s="97"/>
      <c r="L216" s="85"/>
      <c r="M216" s="85"/>
      <c r="N216" s="85"/>
      <c r="O216" s="85"/>
      <c r="P216" s="85"/>
      <c r="Q216" s="85"/>
      <c r="R216" s="85"/>
      <c r="S216" s="52"/>
      <c r="T216" s="52"/>
    </row>
    <row r="217" spans="1:20" ht="12.75">
      <c r="A217" s="94"/>
      <c r="B217" s="94"/>
      <c r="C217" s="85"/>
      <c r="D217" s="96"/>
      <c r="E217" s="206"/>
      <c r="F217" s="206"/>
      <c r="G217" s="99"/>
      <c r="H217" s="97"/>
      <c r="I217" s="100"/>
      <c r="J217" s="97"/>
      <c r="K217" s="97"/>
      <c r="L217" s="85"/>
      <c r="M217" s="85"/>
      <c r="N217" s="85"/>
      <c r="O217" s="85"/>
      <c r="P217" s="85"/>
      <c r="Q217" s="85"/>
      <c r="R217" s="85"/>
      <c r="S217" s="52"/>
      <c r="T217" s="52"/>
    </row>
    <row r="218" spans="1:20" ht="12.75">
      <c r="A218" s="94"/>
      <c r="B218" s="94"/>
      <c r="C218" s="85"/>
      <c r="D218" s="96"/>
      <c r="E218" s="157"/>
      <c r="F218" s="157"/>
      <c r="G218" s="99"/>
      <c r="H218" s="97"/>
      <c r="I218" s="100"/>
      <c r="J218" s="97"/>
      <c r="K218" s="97"/>
      <c r="L218" s="85"/>
      <c r="M218" s="85"/>
      <c r="N218" s="85"/>
      <c r="O218" s="85"/>
      <c r="P218" s="85"/>
      <c r="Q218" s="85"/>
      <c r="R218" s="85"/>
      <c r="S218" s="52"/>
      <c r="T218" s="52"/>
    </row>
    <row r="219" spans="1:20" ht="12.75">
      <c r="A219" s="94"/>
      <c r="B219" s="94"/>
      <c r="C219" s="85"/>
      <c r="D219" s="96"/>
      <c r="E219" s="206"/>
      <c r="F219" s="206"/>
      <c r="G219" s="99"/>
      <c r="H219" s="97"/>
      <c r="I219" s="100"/>
      <c r="J219" s="97"/>
      <c r="K219" s="97"/>
      <c r="L219" s="85"/>
      <c r="M219" s="85"/>
      <c r="N219" s="85"/>
      <c r="O219" s="85"/>
      <c r="P219" s="85"/>
      <c r="Q219" s="85"/>
      <c r="R219" s="85"/>
      <c r="S219" s="52"/>
      <c r="T219" s="52"/>
    </row>
    <row r="220" spans="1:20" ht="12.75">
      <c r="A220" s="112"/>
      <c r="B220" s="112"/>
      <c r="C220" s="85"/>
      <c r="D220" s="96"/>
      <c r="E220" s="157"/>
      <c r="F220" s="157"/>
      <c r="G220" s="97"/>
      <c r="H220" s="97"/>
      <c r="I220" s="100"/>
      <c r="J220" s="97"/>
      <c r="K220" s="101"/>
      <c r="L220" s="85"/>
      <c r="M220" s="85"/>
      <c r="N220" s="85"/>
      <c r="O220" s="85"/>
      <c r="P220" s="85"/>
      <c r="Q220" s="85"/>
      <c r="R220" s="85"/>
      <c r="S220" s="52"/>
      <c r="T220" s="52"/>
    </row>
    <row r="221" spans="1:20" ht="12.75">
      <c r="A221" s="94"/>
      <c r="B221" s="94"/>
      <c r="C221" s="85"/>
      <c r="D221" s="96"/>
      <c r="E221" s="239"/>
      <c r="F221" s="239"/>
      <c r="G221" s="99"/>
      <c r="H221" s="97"/>
      <c r="I221" s="100"/>
      <c r="J221" s="97"/>
      <c r="K221" s="107"/>
      <c r="L221" s="85"/>
      <c r="M221" s="85"/>
      <c r="N221" s="85"/>
      <c r="O221" s="85"/>
      <c r="P221" s="85"/>
      <c r="Q221" s="85"/>
      <c r="R221" s="85"/>
      <c r="S221" s="52"/>
      <c r="T221" s="52"/>
    </row>
    <row r="222" spans="1:20" ht="12.75">
      <c r="A222" s="94"/>
      <c r="B222" s="94"/>
      <c r="C222" s="85"/>
      <c r="D222" s="96"/>
      <c r="E222" s="158"/>
      <c r="F222" s="158"/>
      <c r="G222" s="97"/>
      <c r="H222" s="97"/>
      <c r="I222" s="100"/>
      <c r="J222" s="97"/>
      <c r="K222" s="97"/>
      <c r="L222" s="85"/>
      <c r="M222" s="85"/>
      <c r="N222" s="85"/>
      <c r="O222" s="85"/>
      <c r="P222" s="85"/>
      <c r="Q222" s="85"/>
      <c r="R222" s="85"/>
      <c r="S222" s="52"/>
      <c r="T222" s="52"/>
    </row>
    <row r="223" spans="1:20" ht="12.75">
      <c r="A223" s="94"/>
      <c r="B223" s="94"/>
      <c r="C223" s="85"/>
      <c r="D223" s="96"/>
      <c r="E223" s="239"/>
      <c r="F223" s="239"/>
      <c r="G223" s="99"/>
      <c r="H223" s="97"/>
      <c r="I223" s="100"/>
      <c r="J223" s="97"/>
      <c r="K223" s="97"/>
      <c r="L223" s="85"/>
      <c r="M223" s="85"/>
      <c r="N223" s="85"/>
      <c r="O223" s="85"/>
      <c r="P223" s="85"/>
      <c r="Q223" s="85"/>
      <c r="R223" s="85"/>
      <c r="S223" s="52"/>
      <c r="T223" s="52"/>
    </row>
    <row r="224" spans="1:20" ht="12.75">
      <c r="A224" s="94"/>
      <c r="B224" s="94"/>
      <c r="C224" s="85"/>
      <c r="D224" s="96"/>
      <c r="E224" s="158"/>
      <c r="F224" s="158"/>
      <c r="G224" s="97"/>
      <c r="H224" s="97"/>
      <c r="I224" s="100"/>
      <c r="J224" s="97"/>
      <c r="K224" s="97"/>
      <c r="L224" s="85"/>
      <c r="M224" s="85"/>
      <c r="N224" s="85"/>
      <c r="O224" s="85"/>
      <c r="P224" s="85"/>
      <c r="Q224" s="85"/>
      <c r="R224" s="85"/>
      <c r="S224" s="52"/>
      <c r="T224" s="52"/>
    </row>
    <row r="225" spans="1:20" ht="29.25" customHeight="1">
      <c r="A225" s="240"/>
      <c r="B225" s="241"/>
      <c r="C225" s="241"/>
      <c r="D225" s="241"/>
      <c r="E225" s="239"/>
      <c r="F225" s="239"/>
      <c r="G225" s="98"/>
      <c r="H225" s="97"/>
      <c r="I225" s="100"/>
      <c r="J225" s="97"/>
      <c r="K225" s="107"/>
      <c r="L225" s="85"/>
      <c r="M225" s="85"/>
      <c r="N225" s="85"/>
      <c r="O225" s="85"/>
      <c r="P225" s="85"/>
      <c r="Q225" s="85"/>
      <c r="R225" s="85"/>
      <c r="S225" s="52"/>
      <c r="T225" s="52"/>
    </row>
    <row r="226" spans="1:20" ht="12.75">
      <c r="A226" s="94"/>
      <c r="B226" s="94"/>
      <c r="C226" s="85"/>
      <c r="D226" s="96"/>
      <c r="E226" s="158"/>
      <c r="F226" s="158"/>
      <c r="G226" s="97"/>
      <c r="H226" s="97"/>
      <c r="I226" s="100"/>
      <c r="J226" s="97"/>
      <c r="K226" s="97"/>
      <c r="L226" s="85"/>
      <c r="M226" s="85"/>
      <c r="N226" s="85"/>
      <c r="O226" s="85"/>
      <c r="P226" s="85"/>
      <c r="Q226" s="85"/>
      <c r="R226" s="85"/>
      <c r="S226" s="52"/>
      <c r="T226" s="52"/>
    </row>
    <row r="227" spans="1:20" ht="12.75">
      <c r="A227" s="94"/>
      <c r="B227" s="94"/>
      <c r="C227" s="85"/>
      <c r="D227" s="96"/>
      <c r="E227" s="239"/>
      <c r="F227" s="239"/>
      <c r="G227" s="99"/>
      <c r="H227" s="97"/>
      <c r="I227" s="100"/>
      <c r="J227" s="97"/>
      <c r="K227" s="97"/>
      <c r="L227" s="85"/>
      <c r="M227" s="85"/>
      <c r="N227" s="85"/>
      <c r="O227" s="85"/>
      <c r="P227" s="85"/>
      <c r="Q227" s="85"/>
      <c r="R227" s="85"/>
      <c r="S227" s="52"/>
      <c r="T227" s="52"/>
    </row>
    <row r="228" spans="1:20" ht="12.75">
      <c r="A228" s="95"/>
      <c r="B228" s="94"/>
      <c r="C228" s="85"/>
      <c r="D228" s="96"/>
      <c r="E228" s="157"/>
      <c r="F228" s="157"/>
      <c r="G228" s="99"/>
      <c r="H228" s="97"/>
      <c r="I228" s="100"/>
      <c r="J228" s="97"/>
      <c r="K228" s="97"/>
      <c r="L228" s="85"/>
      <c r="M228" s="85"/>
      <c r="N228" s="85"/>
      <c r="O228" s="85"/>
      <c r="P228" s="85"/>
      <c r="Q228" s="85"/>
      <c r="R228" s="85"/>
      <c r="S228" s="52"/>
      <c r="T228" s="52"/>
    </row>
    <row r="229" spans="1:20" ht="12.75">
      <c r="A229" s="94"/>
      <c r="B229" s="94"/>
      <c r="C229" s="85"/>
      <c r="D229" s="96"/>
      <c r="E229" s="207"/>
      <c r="F229" s="207"/>
      <c r="G229" s="155"/>
      <c r="H229" s="107"/>
      <c r="I229" s="155"/>
      <c r="J229" s="107"/>
      <c r="K229" s="97"/>
      <c r="L229" s="85"/>
      <c r="M229" s="85"/>
      <c r="N229" s="85"/>
      <c r="O229" s="85"/>
      <c r="P229" s="85"/>
      <c r="Q229" s="85"/>
      <c r="R229" s="85"/>
      <c r="S229" s="52"/>
      <c r="T229" s="52"/>
    </row>
    <row r="230" spans="1:20" ht="12.75">
      <c r="A230" s="94"/>
      <c r="B230" s="94"/>
      <c r="C230" s="85"/>
      <c r="D230" s="96"/>
      <c r="E230" s="99"/>
      <c r="F230" s="99"/>
      <c r="G230" s="99"/>
      <c r="H230" s="97"/>
      <c r="I230" s="99"/>
      <c r="J230" s="97"/>
      <c r="K230" s="97"/>
      <c r="L230" s="85"/>
      <c r="M230" s="85"/>
      <c r="N230" s="85"/>
      <c r="O230" s="85"/>
      <c r="P230" s="85"/>
      <c r="Q230" s="85"/>
      <c r="R230" s="85"/>
      <c r="S230" s="52"/>
      <c r="T230" s="52"/>
    </row>
    <row r="231" spans="1:20" ht="12.75">
      <c r="A231" s="95"/>
      <c r="B231" s="94"/>
      <c r="C231" s="85"/>
      <c r="D231" s="235"/>
      <c r="E231" s="235"/>
      <c r="F231" s="235"/>
      <c r="G231" s="235"/>
      <c r="H231" s="235"/>
      <c r="I231" s="231"/>
      <c r="J231" s="231"/>
      <c r="K231" s="107"/>
      <c r="L231" s="91"/>
      <c r="M231" s="85"/>
      <c r="N231" s="108"/>
      <c r="O231" s="85"/>
      <c r="P231" s="85"/>
      <c r="Q231" s="85"/>
      <c r="R231" s="85"/>
      <c r="S231" s="52"/>
      <c r="T231" s="52"/>
    </row>
    <row r="232" spans="1:20" ht="12.75">
      <c r="A232" s="95"/>
      <c r="B232" s="94"/>
      <c r="C232" s="85"/>
      <c r="D232" s="134"/>
      <c r="E232" s="134"/>
      <c r="F232" s="134"/>
      <c r="G232" s="134"/>
      <c r="H232" s="134"/>
      <c r="I232" s="100"/>
      <c r="J232" s="100"/>
      <c r="K232" s="107"/>
      <c r="L232" s="91"/>
      <c r="M232" s="85"/>
      <c r="N232" s="108"/>
      <c r="O232" s="85"/>
      <c r="P232" s="85"/>
      <c r="Q232" s="85"/>
      <c r="R232" s="85"/>
      <c r="S232" s="52"/>
      <c r="T232" s="52"/>
    </row>
    <row r="233" spans="1:20" ht="12.75">
      <c r="A233" s="95"/>
      <c r="B233" s="94"/>
      <c r="C233" s="85"/>
      <c r="D233" s="96"/>
      <c r="E233" s="97"/>
      <c r="F233" s="98"/>
      <c r="G233" s="97"/>
      <c r="H233" s="99"/>
      <c r="I233" s="100"/>
      <c r="J233" s="101"/>
      <c r="K233" s="102"/>
      <c r="L233" s="85"/>
      <c r="M233" s="85"/>
      <c r="N233" s="92"/>
      <c r="O233" s="85"/>
      <c r="P233" s="85"/>
      <c r="Q233" s="85"/>
      <c r="R233" s="85"/>
      <c r="S233" s="52"/>
      <c r="T233" s="52"/>
    </row>
    <row r="234" spans="1:20" ht="12.75">
      <c r="A234" s="95"/>
      <c r="B234" s="112"/>
      <c r="C234" s="85"/>
      <c r="D234" s="96"/>
      <c r="E234" s="115"/>
      <c r="F234" s="156"/>
      <c r="G234" s="236"/>
      <c r="H234" s="236"/>
      <c r="I234" s="236"/>
      <c r="J234" s="236"/>
      <c r="K234" s="104"/>
      <c r="L234" s="85"/>
      <c r="M234" s="85"/>
      <c r="N234" s="85"/>
      <c r="O234" s="85"/>
      <c r="P234" s="85"/>
      <c r="Q234" s="85"/>
      <c r="R234" s="85"/>
      <c r="S234" s="52"/>
      <c r="T234" s="52"/>
    </row>
    <row r="235" spans="1:20" ht="12.75">
      <c r="A235" s="95"/>
      <c r="B235" s="85"/>
      <c r="C235" s="85"/>
      <c r="D235" s="96"/>
      <c r="E235" s="97"/>
      <c r="F235" s="160"/>
      <c r="G235" s="238"/>
      <c r="H235" s="238"/>
      <c r="I235" s="238"/>
      <c r="J235" s="238"/>
      <c r="K235" s="104"/>
      <c r="L235" s="85"/>
      <c r="M235" s="85"/>
      <c r="N235" s="85"/>
      <c r="O235" s="85"/>
      <c r="P235" s="85"/>
      <c r="Q235" s="85"/>
      <c r="R235" s="85"/>
      <c r="S235" s="52"/>
      <c r="T235" s="52"/>
    </row>
    <row r="236" spans="1:20" ht="12.75">
      <c r="A236" s="94"/>
      <c r="B236" s="85"/>
      <c r="C236" s="85"/>
      <c r="D236" s="96"/>
      <c r="E236" s="97"/>
      <c r="F236" s="160"/>
      <c r="G236" s="153"/>
      <c r="H236" s="115"/>
      <c r="I236" s="153"/>
      <c r="J236" s="115"/>
      <c r="K236" s="104"/>
      <c r="L236" s="85"/>
      <c r="M236" s="85"/>
      <c r="N236" s="85"/>
      <c r="O236" s="85"/>
      <c r="P236" s="85"/>
      <c r="Q236" s="85"/>
      <c r="R236" s="85"/>
      <c r="S236" s="52"/>
      <c r="T236" s="52"/>
    </row>
    <row r="237" spans="1:20" ht="12.75">
      <c r="A237" s="116"/>
      <c r="B237" s="85"/>
      <c r="C237" s="85"/>
      <c r="D237" s="96"/>
      <c r="E237" s="97"/>
      <c r="F237" s="160"/>
      <c r="G237" s="153"/>
      <c r="H237" s="115"/>
      <c r="I237" s="153"/>
      <c r="J237" s="115"/>
      <c r="K237" s="104"/>
      <c r="L237" s="85"/>
      <c r="M237" s="85"/>
      <c r="N237" s="85"/>
      <c r="O237" s="85"/>
      <c r="P237" s="85"/>
      <c r="Q237" s="85"/>
      <c r="R237" s="85"/>
      <c r="S237" s="52"/>
      <c r="T237" s="52"/>
    </row>
    <row r="238" spans="1:20" ht="12.75">
      <c r="A238" s="95"/>
      <c r="B238" s="112"/>
      <c r="C238" s="85"/>
      <c r="D238" s="96"/>
      <c r="E238" s="97"/>
      <c r="F238" s="98"/>
      <c r="G238" s="99"/>
      <c r="H238" s="99"/>
      <c r="I238" s="100"/>
      <c r="J238" s="101"/>
      <c r="K238" s="101"/>
      <c r="L238" s="85"/>
      <c r="M238" s="85"/>
      <c r="N238" s="85"/>
      <c r="O238" s="85"/>
      <c r="P238" s="85"/>
      <c r="Q238" s="85"/>
      <c r="R238" s="85"/>
      <c r="S238" s="52"/>
      <c r="T238" s="52"/>
    </row>
    <row r="239" spans="1:20" ht="12.75">
      <c r="A239" s="95"/>
      <c r="B239" s="112"/>
      <c r="C239" s="85"/>
      <c r="D239" s="96"/>
      <c r="E239" s="97"/>
      <c r="F239" s="98"/>
      <c r="G239" s="99"/>
      <c r="H239" s="97"/>
      <c r="I239" s="100"/>
      <c r="J239" s="97"/>
      <c r="K239" s="97"/>
      <c r="L239" s="85"/>
      <c r="M239" s="85"/>
      <c r="N239" s="85"/>
      <c r="O239" s="85"/>
      <c r="P239" s="85"/>
      <c r="Q239" s="85"/>
      <c r="R239" s="85"/>
      <c r="S239" s="52"/>
      <c r="T239" s="52"/>
    </row>
    <row r="240" spans="1:20" ht="12.75">
      <c r="A240" s="94"/>
      <c r="B240" s="85"/>
      <c r="C240" s="85"/>
      <c r="D240" s="161"/>
      <c r="E240" s="85"/>
      <c r="F240" s="98"/>
      <c r="G240" s="99"/>
      <c r="H240" s="97"/>
      <c r="I240" s="100"/>
      <c r="J240" s="97"/>
      <c r="K240" s="97"/>
      <c r="L240" s="85"/>
      <c r="M240" s="85"/>
      <c r="N240" s="85"/>
      <c r="O240" s="85"/>
      <c r="P240" s="85"/>
      <c r="Q240" s="85"/>
      <c r="R240" s="85"/>
      <c r="S240" s="52"/>
      <c r="T240" s="52"/>
    </row>
    <row r="241" spans="1:20" ht="12.75">
      <c r="A241" s="95"/>
      <c r="B241" s="94"/>
      <c r="C241" s="85"/>
      <c r="D241" s="96"/>
      <c r="E241" s="97"/>
      <c r="F241" s="98"/>
      <c r="G241" s="99"/>
      <c r="H241" s="97"/>
      <c r="I241" s="100"/>
      <c r="J241" s="97"/>
      <c r="K241" s="101"/>
      <c r="L241" s="85"/>
      <c r="M241" s="85"/>
      <c r="N241" s="85"/>
      <c r="O241" s="85"/>
      <c r="P241" s="85"/>
      <c r="Q241" s="85"/>
      <c r="R241" s="85"/>
      <c r="S241" s="52"/>
      <c r="T241" s="52"/>
    </row>
    <row r="242" spans="1:20" ht="12.75">
      <c r="A242" s="95"/>
      <c r="B242" s="112"/>
      <c r="C242" s="85"/>
      <c r="D242" s="97"/>
      <c r="E242" s="85"/>
      <c r="F242" s="98"/>
      <c r="G242" s="100"/>
      <c r="H242" s="97"/>
      <c r="I242" s="97"/>
      <c r="J242" s="97"/>
      <c r="K242" s="97"/>
      <c r="L242" s="85"/>
      <c r="M242" s="85"/>
      <c r="N242" s="85"/>
      <c r="O242" s="85"/>
      <c r="P242" s="85"/>
      <c r="Q242" s="85"/>
      <c r="R242" s="85"/>
      <c r="S242" s="52"/>
      <c r="T242" s="52"/>
    </row>
    <row r="243" spans="1:20" ht="12.75">
      <c r="A243" s="94"/>
      <c r="B243" s="85"/>
      <c r="C243" s="85"/>
      <c r="D243" s="96"/>
      <c r="E243" s="97"/>
      <c r="F243" s="98"/>
      <c r="G243" s="97"/>
      <c r="H243" s="97"/>
      <c r="I243" s="97"/>
      <c r="J243" s="97"/>
      <c r="K243" s="97"/>
      <c r="L243" s="85"/>
      <c r="M243" s="85"/>
      <c r="N243" s="85"/>
      <c r="O243" s="85"/>
      <c r="P243" s="85"/>
      <c r="Q243" s="85"/>
      <c r="R243" s="85"/>
      <c r="S243" s="52"/>
      <c r="T243" s="52"/>
    </row>
    <row r="244" spans="1:20" ht="12.75">
      <c r="A244" s="94"/>
      <c r="B244" s="85"/>
      <c r="C244" s="85"/>
      <c r="D244" s="96"/>
      <c r="E244" s="97"/>
      <c r="F244" s="98"/>
      <c r="G244" s="97"/>
      <c r="H244" s="97"/>
      <c r="I244" s="97"/>
      <c r="J244" s="97"/>
      <c r="K244" s="101"/>
      <c r="L244" s="85"/>
      <c r="M244" s="85"/>
      <c r="N244" s="85"/>
      <c r="O244" s="85"/>
      <c r="P244" s="85"/>
      <c r="Q244" s="85"/>
      <c r="R244" s="85"/>
      <c r="S244" s="52"/>
      <c r="T244" s="52"/>
    </row>
    <row r="245" spans="1:20" ht="12.75">
      <c r="A245" s="95"/>
      <c r="B245" s="85"/>
      <c r="C245" s="85"/>
      <c r="D245" s="235"/>
      <c r="E245" s="235"/>
      <c r="F245" s="235"/>
      <c r="G245" s="235"/>
      <c r="H245" s="235"/>
      <c r="I245" s="237"/>
      <c r="J245" s="237"/>
      <c r="K245" s="90"/>
      <c r="L245" s="91"/>
      <c r="M245" s="85"/>
      <c r="N245" s="92"/>
      <c r="O245" s="85"/>
      <c r="P245" s="85"/>
      <c r="Q245" s="85"/>
      <c r="R245" s="85"/>
      <c r="S245" s="52"/>
      <c r="T245" s="52"/>
    </row>
    <row r="246" spans="1:20" ht="12.75">
      <c r="A246" s="95"/>
      <c r="B246" s="112"/>
      <c r="C246" s="85"/>
      <c r="D246" s="96"/>
      <c r="E246" s="97"/>
      <c r="F246" s="98"/>
      <c r="G246" s="97"/>
      <c r="H246" s="97"/>
      <c r="I246" s="100"/>
      <c r="J246" s="97"/>
      <c r="K246" s="101"/>
      <c r="L246" s="85"/>
      <c r="M246" s="85"/>
      <c r="N246" s="85"/>
      <c r="O246" s="85"/>
      <c r="P246" s="85"/>
      <c r="Q246" s="85"/>
      <c r="R246" s="85"/>
      <c r="S246" s="52"/>
      <c r="T246" s="52"/>
    </row>
    <row r="247" spans="1:20" ht="12.75">
      <c r="A247" s="95"/>
      <c r="B247" s="112"/>
      <c r="C247" s="85"/>
      <c r="D247" s="232"/>
      <c r="E247" s="232"/>
      <c r="F247" s="234"/>
      <c r="G247" s="234"/>
      <c r="H247" s="232"/>
      <c r="I247" s="232"/>
      <c r="J247" s="104"/>
      <c r="K247" s="104"/>
      <c r="L247" s="85"/>
      <c r="M247" s="85"/>
      <c r="N247" s="85"/>
      <c r="O247" s="85"/>
      <c r="P247" s="85"/>
      <c r="Q247" s="85"/>
      <c r="R247" s="85"/>
      <c r="S247" s="52"/>
      <c r="T247" s="52"/>
    </row>
    <row r="248" spans="1:20" ht="12.75">
      <c r="A248" s="95"/>
      <c r="B248" s="104"/>
      <c r="C248" s="104"/>
      <c r="D248" s="232"/>
      <c r="E248" s="232"/>
      <c r="F248" s="234"/>
      <c r="G248" s="234"/>
      <c r="H248" s="232"/>
      <c r="I248" s="232"/>
      <c r="J248" s="104"/>
      <c r="K248" s="104"/>
      <c r="L248" s="85"/>
      <c r="M248" s="85"/>
      <c r="N248" s="85"/>
      <c r="O248" s="85"/>
      <c r="P248" s="85"/>
      <c r="Q248" s="85"/>
      <c r="R248" s="85"/>
      <c r="S248" s="52"/>
      <c r="T248" s="52"/>
    </row>
    <row r="249" spans="1:20" ht="12.75">
      <c r="A249" s="95"/>
      <c r="B249" s="112"/>
      <c r="C249" s="85"/>
      <c r="D249" s="96"/>
      <c r="E249" s="97"/>
      <c r="F249" s="98"/>
      <c r="G249" s="97"/>
      <c r="H249" s="99"/>
      <c r="I249" s="100"/>
      <c r="J249" s="101"/>
      <c r="K249" s="101"/>
      <c r="L249" s="85"/>
      <c r="M249" s="85"/>
      <c r="N249" s="85"/>
      <c r="O249" s="85"/>
      <c r="P249" s="85"/>
      <c r="Q249" s="85"/>
      <c r="R249" s="85"/>
      <c r="S249" s="52"/>
      <c r="T249" s="52"/>
    </row>
    <row r="250" spans="1:20" ht="12.75">
      <c r="A250" s="95"/>
      <c r="B250" s="91"/>
      <c r="C250" s="85"/>
      <c r="D250" s="96"/>
      <c r="E250" s="97"/>
      <c r="F250" s="98"/>
      <c r="G250" s="97"/>
      <c r="H250" s="99"/>
      <c r="I250" s="97"/>
      <c r="J250" s="101"/>
      <c r="K250" s="101"/>
      <c r="L250" s="85"/>
      <c r="M250" s="85"/>
      <c r="N250" s="85"/>
      <c r="O250" s="85"/>
      <c r="P250" s="85"/>
      <c r="Q250" s="85"/>
      <c r="R250" s="85"/>
      <c r="S250" s="52"/>
      <c r="T250" s="52"/>
    </row>
    <row r="251" spans="1:20" ht="12.75">
      <c r="A251" s="162"/>
      <c r="B251" s="85"/>
      <c r="C251" s="116"/>
      <c r="D251" s="163"/>
      <c r="E251" s="90"/>
      <c r="F251" s="152"/>
      <c r="G251" s="97"/>
      <c r="H251" s="151"/>
      <c r="I251" s="90"/>
      <c r="J251" s="103"/>
      <c r="K251" s="90"/>
      <c r="L251" s="116"/>
      <c r="M251" s="116"/>
      <c r="N251" s="116"/>
      <c r="O251" s="85"/>
      <c r="P251" s="85"/>
      <c r="Q251" s="85"/>
      <c r="R251" s="85"/>
      <c r="S251" s="52"/>
      <c r="T251" s="52"/>
    </row>
    <row r="252" spans="1:20" ht="12.75">
      <c r="A252" s="162"/>
      <c r="B252" s="85"/>
      <c r="C252" s="116"/>
      <c r="D252" s="163"/>
      <c r="E252" s="90"/>
      <c r="F252" s="152"/>
      <c r="G252" s="97"/>
      <c r="H252" s="151"/>
      <c r="I252" s="90"/>
      <c r="J252" s="103"/>
      <c r="K252" s="90"/>
      <c r="L252" s="116"/>
      <c r="M252" s="116"/>
      <c r="N252" s="116"/>
      <c r="O252" s="85"/>
      <c r="P252" s="85"/>
      <c r="Q252" s="85"/>
      <c r="R252" s="85"/>
      <c r="S252" s="52"/>
      <c r="T252" s="52"/>
    </row>
    <row r="253" spans="1:20" ht="12.75">
      <c r="A253" s="162"/>
      <c r="B253" s="85"/>
      <c r="C253" s="116"/>
      <c r="D253" s="163"/>
      <c r="E253" s="90"/>
      <c r="F253" s="152"/>
      <c r="G253" s="97"/>
      <c r="H253" s="151"/>
      <c r="I253" s="90"/>
      <c r="J253" s="103"/>
      <c r="K253" s="90"/>
      <c r="L253" s="116"/>
      <c r="M253" s="116"/>
      <c r="N253" s="116"/>
      <c r="O253" s="85"/>
      <c r="P253" s="85"/>
      <c r="Q253" s="85"/>
      <c r="R253" s="85"/>
      <c r="S253" s="52"/>
      <c r="T253" s="52"/>
    </row>
    <row r="254" spans="1:20" ht="12.75">
      <c r="A254" s="122"/>
      <c r="B254" s="85"/>
      <c r="C254" s="85"/>
      <c r="D254" s="96"/>
      <c r="E254" s="97"/>
      <c r="F254" s="233"/>
      <c r="G254" s="233"/>
      <c r="H254" s="99"/>
      <c r="I254" s="97"/>
      <c r="J254" s="101"/>
      <c r="K254" s="97"/>
      <c r="L254" s="85"/>
      <c r="M254" s="85"/>
      <c r="N254" s="85"/>
      <c r="O254" s="85"/>
      <c r="P254" s="85"/>
      <c r="Q254" s="85"/>
      <c r="R254" s="85"/>
      <c r="S254" s="52"/>
      <c r="T254" s="52"/>
    </row>
    <row r="255" spans="1:20" ht="12.75">
      <c r="A255" s="164"/>
      <c r="B255" s="112"/>
      <c r="C255" s="85"/>
      <c r="D255" s="96"/>
      <c r="E255" s="97"/>
      <c r="F255" s="98"/>
      <c r="G255" s="97"/>
      <c r="H255" s="99"/>
      <c r="I255" s="97"/>
      <c r="J255" s="101"/>
      <c r="K255" s="101"/>
      <c r="L255" s="85"/>
      <c r="M255" s="85"/>
      <c r="N255" s="85"/>
      <c r="O255" s="85"/>
      <c r="P255" s="85"/>
      <c r="Q255" s="85"/>
      <c r="R255" s="85"/>
      <c r="S255" s="52"/>
      <c r="T255" s="52"/>
    </row>
    <row r="256" spans="1:20" ht="12.75">
      <c r="A256" s="164"/>
      <c r="B256" s="91"/>
      <c r="C256" s="85"/>
      <c r="D256" s="96"/>
      <c r="E256" s="97"/>
      <c r="F256" s="98"/>
      <c r="G256" s="97"/>
      <c r="H256" s="99"/>
      <c r="I256" s="97"/>
      <c r="J256" s="101"/>
      <c r="K256" s="101"/>
      <c r="L256" s="85"/>
      <c r="M256" s="85"/>
      <c r="N256" s="85"/>
      <c r="O256" s="85"/>
      <c r="P256" s="85"/>
      <c r="Q256" s="85"/>
      <c r="R256" s="85"/>
      <c r="S256" s="52"/>
      <c r="T256" s="52"/>
    </row>
    <row r="257" spans="1:20" ht="12.75">
      <c r="A257" s="165"/>
      <c r="B257" s="85"/>
      <c r="C257" s="85"/>
      <c r="D257" s="96"/>
      <c r="E257" s="97"/>
      <c r="F257" s="98"/>
      <c r="G257" s="97"/>
      <c r="H257" s="99"/>
      <c r="I257" s="97"/>
      <c r="J257" s="101"/>
      <c r="K257" s="101"/>
      <c r="L257" s="85"/>
      <c r="M257" s="85"/>
      <c r="N257" s="85"/>
      <c r="O257" s="85"/>
      <c r="P257" s="85"/>
      <c r="Q257" s="85"/>
      <c r="R257" s="85"/>
      <c r="S257" s="52"/>
      <c r="T257" s="52"/>
    </row>
    <row r="258" spans="1:20" ht="12.75">
      <c r="A258" s="165"/>
      <c r="B258" s="85"/>
      <c r="C258" s="85"/>
      <c r="D258" s="96"/>
      <c r="E258" s="97"/>
      <c r="F258" s="98"/>
      <c r="G258" s="97"/>
      <c r="H258" s="99"/>
      <c r="I258" s="97"/>
      <c r="J258" s="101"/>
      <c r="K258" s="101"/>
      <c r="L258" s="85"/>
      <c r="M258" s="85"/>
      <c r="N258" s="85"/>
      <c r="O258" s="85"/>
      <c r="P258" s="85"/>
      <c r="Q258" s="85"/>
      <c r="R258" s="85"/>
      <c r="S258" s="52"/>
      <c r="T258" s="52"/>
    </row>
    <row r="259" spans="1:20" ht="12.75">
      <c r="A259" s="164"/>
      <c r="B259" s="165"/>
      <c r="C259" s="85"/>
      <c r="D259" s="96"/>
      <c r="E259" s="97"/>
      <c r="F259" s="98"/>
      <c r="G259" s="97"/>
      <c r="H259" s="99"/>
      <c r="I259" s="97"/>
      <c r="J259" s="101"/>
      <c r="K259" s="101"/>
      <c r="L259" s="85"/>
      <c r="M259" s="85"/>
      <c r="N259" s="85"/>
      <c r="O259" s="85"/>
      <c r="P259" s="85"/>
      <c r="Q259" s="85"/>
      <c r="R259" s="85"/>
      <c r="S259" s="52"/>
      <c r="T259" s="52"/>
    </row>
    <row r="260" spans="1:20" ht="12.75">
      <c r="A260" s="116"/>
      <c r="B260" s="85"/>
      <c r="C260" s="85"/>
      <c r="D260" s="96"/>
      <c r="E260" s="97"/>
      <c r="F260" s="98"/>
      <c r="G260" s="97"/>
      <c r="H260" s="99"/>
      <c r="I260" s="97"/>
      <c r="J260" s="101"/>
      <c r="K260" s="97"/>
      <c r="L260" s="85"/>
      <c r="M260" s="85"/>
      <c r="N260" s="85"/>
      <c r="O260" s="85"/>
      <c r="P260" s="85"/>
      <c r="Q260" s="85"/>
      <c r="R260" s="85"/>
      <c r="S260" s="52"/>
      <c r="T260" s="52"/>
    </row>
    <row r="261" spans="1:20" ht="12.75">
      <c r="A261" s="116"/>
      <c r="B261" s="85"/>
      <c r="C261" s="85"/>
      <c r="D261" s="96"/>
      <c r="E261" s="97"/>
      <c r="F261" s="233"/>
      <c r="G261" s="233"/>
      <c r="H261" s="99"/>
      <c r="I261" s="97"/>
      <c r="J261" s="101"/>
      <c r="K261" s="97"/>
      <c r="L261" s="85"/>
      <c r="M261" s="85"/>
      <c r="N261" s="85"/>
      <c r="O261" s="85"/>
      <c r="P261" s="85"/>
      <c r="Q261" s="85"/>
      <c r="R261" s="85"/>
      <c r="S261" s="52"/>
      <c r="T261" s="52"/>
    </row>
    <row r="262" spans="1:20" ht="12.75">
      <c r="A262" s="164"/>
      <c r="B262" s="116"/>
      <c r="C262" s="85"/>
      <c r="D262" s="96"/>
      <c r="E262" s="97"/>
      <c r="F262" s="98"/>
      <c r="G262" s="97"/>
      <c r="H262" s="99"/>
      <c r="I262" s="97"/>
      <c r="J262" s="101"/>
      <c r="K262" s="97"/>
      <c r="L262" s="85"/>
      <c r="M262" s="85"/>
      <c r="N262" s="85"/>
      <c r="O262" s="85"/>
      <c r="P262" s="85"/>
      <c r="Q262" s="85"/>
      <c r="R262" s="85"/>
      <c r="S262" s="52"/>
      <c r="T262" s="52"/>
    </row>
    <row r="263" spans="1:20" ht="12.75">
      <c r="A263" s="95"/>
      <c r="B263" s="116"/>
      <c r="C263" s="85"/>
      <c r="D263" s="96"/>
      <c r="E263" s="97"/>
      <c r="F263" s="98"/>
      <c r="G263" s="97"/>
      <c r="H263" s="99"/>
      <c r="I263" s="97"/>
      <c r="J263" s="101"/>
      <c r="K263" s="97"/>
      <c r="L263" s="85"/>
      <c r="M263" s="85"/>
      <c r="N263" s="85"/>
      <c r="O263" s="85"/>
      <c r="P263" s="85"/>
      <c r="Q263" s="85"/>
      <c r="R263" s="85"/>
      <c r="S263" s="52"/>
      <c r="T263" s="52"/>
    </row>
    <row r="264" spans="1:20" ht="12.75">
      <c r="A264" s="95"/>
      <c r="B264" s="91"/>
      <c r="C264" s="85"/>
      <c r="D264" s="96"/>
      <c r="E264" s="97"/>
      <c r="F264" s="98"/>
      <c r="G264" s="97"/>
      <c r="H264" s="99"/>
      <c r="I264" s="97"/>
      <c r="J264" s="101"/>
      <c r="K264" s="101"/>
      <c r="L264" s="85"/>
      <c r="M264" s="85"/>
      <c r="N264" s="85"/>
      <c r="O264" s="85"/>
      <c r="P264" s="85"/>
      <c r="Q264" s="85"/>
      <c r="R264" s="85"/>
      <c r="S264" s="52"/>
      <c r="T264" s="52"/>
    </row>
    <row r="265" spans="1:20" ht="12.75">
      <c r="A265" s="165"/>
      <c r="B265" s="85"/>
      <c r="C265" s="85"/>
      <c r="D265" s="96"/>
      <c r="E265" s="97"/>
      <c r="F265" s="98"/>
      <c r="G265" s="97"/>
      <c r="H265" s="99"/>
      <c r="I265" s="97"/>
      <c r="J265" s="101"/>
      <c r="K265" s="101"/>
      <c r="L265" s="85"/>
      <c r="M265" s="85"/>
      <c r="N265" s="85"/>
      <c r="O265" s="85"/>
      <c r="P265" s="85"/>
      <c r="Q265" s="85"/>
      <c r="R265" s="85"/>
      <c r="S265" s="52"/>
      <c r="T265" s="52"/>
    </row>
    <row r="266" spans="1:20" ht="12.75">
      <c r="A266" s="116"/>
      <c r="B266" s="85"/>
      <c r="C266" s="116"/>
      <c r="D266" s="163"/>
      <c r="E266" s="90"/>
      <c r="F266" s="236"/>
      <c r="G266" s="236"/>
      <c r="H266" s="99"/>
      <c r="I266" s="97"/>
      <c r="J266" s="101"/>
      <c r="K266" s="97"/>
      <c r="L266" s="116"/>
      <c r="M266" s="116"/>
      <c r="N266" s="116"/>
      <c r="O266" s="85"/>
      <c r="P266" s="85"/>
      <c r="Q266" s="85"/>
      <c r="R266" s="85"/>
      <c r="S266" s="52"/>
      <c r="T266" s="52"/>
    </row>
    <row r="267" spans="1:20" ht="12.75">
      <c r="A267" s="166"/>
      <c r="B267" s="116"/>
      <c r="C267" s="116"/>
      <c r="D267" s="163"/>
      <c r="E267" s="90"/>
      <c r="F267" s="152"/>
      <c r="G267" s="97"/>
      <c r="H267" s="99"/>
      <c r="I267" s="97"/>
      <c r="J267" s="101"/>
      <c r="K267" s="97"/>
      <c r="L267" s="116"/>
      <c r="M267" s="116"/>
      <c r="N267" s="116"/>
      <c r="O267" s="85"/>
      <c r="P267" s="85"/>
      <c r="Q267" s="85"/>
      <c r="R267" s="85"/>
      <c r="S267" s="52"/>
      <c r="T267" s="52"/>
    </row>
    <row r="268" spans="1:20" ht="12.75">
      <c r="A268" s="166"/>
      <c r="B268" s="116"/>
      <c r="C268" s="116"/>
      <c r="D268" s="163"/>
      <c r="E268" s="90"/>
      <c r="F268" s="152"/>
      <c r="G268" s="97"/>
      <c r="H268" s="99"/>
      <c r="I268" s="97"/>
      <c r="J268" s="101"/>
      <c r="K268" s="97"/>
      <c r="L268" s="116"/>
      <c r="M268" s="116"/>
      <c r="N268" s="116"/>
      <c r="O268" s="85"/>
      <c r="P268" s="85"/>
      <c r="Q268" s="85"/>
      <c r="R268" s="85"/>
      <c r="S268" s="52"/>
      <c r="T268" s="52"/>
    </row>
    <row r="269" spans="1:20" ht="12.75">
      <c r="A269" s="95"/>
      <c r="B269" s="91"/>
      <c r="C269" s="116"/>
      <c r="D269" s="163"/>
      <c r="E269" s="90"/>
      <c r="F269" s="152"/>
      <c r="G269" s="97"/>
      <c r="H269" s="151"/>
      <c r="I269" s="90"/>
      <c r="J269" s="103"/>
      <c r="K269" s="103"/>
      <c r="L269" s="116"/>
      <c r="M269" s="116"/>
      <c r="N269" s="116"/>
      <c r="O269" s="85"/>
      <c r="P269" s="85"/>
      <c r="Q269" s="85"/>
      <c r="R269" s="85"/>
      <c r="S269" s="52"/>
      <c r="T269" s="52"/>
    </row>
    <row r="270" spans="1:20" ht="12.75">
      <c r="A270" s="122"/>
      <c r="B270" s="85"/>
      <c r="C270" s="116"/>
      <c r="D270" s="163"/>
      <c r="E270" s="90"/>
      <c r="F270" s="236"/>
      <c r="G270" s="236"/>
      <c r="H270" s="99"/>
      <c r="I270" s="97"/>
      <c r="J270" s="101"/>
      <c r="K270" s="97"/>
      <c r="L270" s="116"/>
      <c r="M270" s="116"/>
      <c r="N270" s="116"/>
      <c r="O270" s="85"/>
      <c r="P270" s="85"/>
      <c r="Q270" s="85"/>
      <c r="R270" s="85"/>
      <c r="S270" s="52"/>
      <c r="T270" s="52"/>
    </row>
    <row r="271" spans="1:20" ht="12.75">
      <c r="A271" s="166"/>
      <c r="B271" s="116"/>
      <c r="C271" s="116"/>
      <c r="D271" s="163"/>
      <c r="E271" s="90"/>
      <c r="F271" s="152"/>
      <c r="G271" s="97"/>
      <c r="H271" s="151"/>
      <c r="I271" s="90"/>
      <c r="J271" s="103"/>
      <c r="K271" s="103"/>
      <c r="L271" s="116"/>
      <c r="M271" s="116"/>
      <c r="N271" s="116"/>
      <c r="O271" s="85"/>
      <c r="P271" s="85"/>
      <c r="Q271" s="85"/>
      <c r="R271" s="85"/>
      <c r="S271" s="52"/>
      <c r="T271" s="52"/>
    </row>
    <row r="272" spans="1:20" ht="12.75">
      <c r="A272" s="95"/>
      <c r="B272" s="91"/>
      <c r="C272" s="85"/>
      <c r="D272" s="96"/>
      <c r="E272" s="97"/>
      <c r="F272" s="98"/>
      <c r="G272" s="97"/>
      <c r="H272" s="99"/>
      <c r="I272" s="97"/>
      <c r="J272" s="101"/>
      <c r="K272" s="101"/>
      <c r="L272" s="85"/>
      <c r="M272" s="85"/>
      <c r="N272" s="85"/>
      <c r="O272" s="85"/>
      <c r="P272" s="85"/>
      <c r="Q272" s="85"/>
      <c r="R272" s="85"/>
      <c r="S272" s="52"/>
      <c r="T272" s="52"/>
    </row>
    <row r="273" spans="1:20" ht="12.75">
      <c r="A273" s="167"/>
      <c r="B273" s="85"/>
      <c r="C273" s="85"/>
      <c r="D273" s="96"/>
      <c r="E273" s="97"/>
      <c r="F273" s="98"/>
      <c r="G273" s="97"/>
      <c r="H273" s="99"/>
      <c r="I273" s="97"/>
      <c r="J273" s="101"/>
      <c r="K273" s="101"/>
      <c r="L273" s="85"/>
      <c r="M273" s="85"/>
      <c r="N273" s="85"/>
      <c r="O273" s="85"/>
      <c r="P273" s="85"/>
      <c r="Q273" s="85"/>
      <c r="R273" s="85"/>
      <c r="S273" s="52"/>
      <c r="T273" s="52"/>
    </row>
    <row r="274" spans="1:20" ht="12.75">
      <c r="A274" s="167"/>
      <c r="B274" s="85"/>
      <c r="C274" s="85"/>
      <c r="D274" s="96"/>
      <c r="E274" s="97"/>
      <c r="F274" s="98"/>
      <c r="G274" s="97"/>
      <c r="H274" s="99"/>
      <c r="I274" s="97"/>
      <c r="J274" s="101"/>
      <c r="K274" s="101"/>
      <c r="L274" s="85"/>
      <c r="M274" s="85"/>
      <c r="N274" s="85"/>
      <c r="O274" s="85"/>
      <c r="P274" s="85"/>
      <c r="Q274" s="85"/>
      <c r="R274" s="85"/>
      <c r="S274" s="52"/>
      <c r="T274" s="52"/>
    </row>
    <row r="275" spans="1:20" ht="12.75">
      <c r="A275" s="167"/>
      <c r="B275" s="85"/>
      <c r="C275" s="85"/>
      <c r="D275" s="96"/>
      <c r="E275" s="97"/>
      <c r="F275" s="98"/>
      <c r="G275" s="97"/>
      <c r="H275" s="99"/>
      <c r="I275" s="97"/>
      <c r="J275" s="101"/>
      <c r="K275" s="97"/>
      <c r="L275" s="85"/>
      <c r="M275" s="85"/>
      <c r="N275" s="85"/>
      <c r="O275" s="85"/>
      <c r="P275" s="85"/>
      <c r="Q275" s="85"/>
      <c r="R275" s="85"/>
      <c r="S275" s="52"/>
      <c r="T275" s="52"/>
    </row>
    <row r="276" spans="1:20" ht="12.75">
      <c r="A276" s="116"/>
      <c r="B276" s="85"/>
      <c r="C276" s="85"/>
      <c r="D276" s="96"/>
      <c r="E276" s="97"/>
      <c r="F276" s="98"/>
      <c r="G276" s="97"/>
      <c r="H276" s="99"/>
      <c r="I276" s="97"/>
      <c r="J276" s="101"/>
      <c r="K276" s="97"/>
      <c r="L276" s="85"/>
      <c r="M276" s="85"/>
      <c r="N276" s="85"/>
      <c r="O276" s="85"/>
      <c r="P276" s="85"/>
      <c r="Q276" s="85"/>
      <c r="R276" s="85"/>
      <c r="S276" s="52"/>
      <c r="T276" s="52"/>
    </row>
    <row r="277" spans="1:20" ht="12.75">
      <c r="A277" s="116"/>
      <c r="B277" s="85"/>
      <c r="C277" s="85"/>
      <c r="D277" s="96"/>
      <c r="E277" s="97"/>
      <c r="F277" s="233"/>
      <c r="G277" s="233"/>
      <c r="H277" s="99"/>
      <c r="I277" s="97"/>
      <c r="J277" s="101"/>
      <c r="K277" s="97"/>
      <c r="L277" s="85"/>
      <c r="M277" s="85"/>
      <c r="N277" s="85"/>
      <c r="O277" s="85"/>
      <c r="P277" s="85"/>
      <c r="Q277" s="85"/>
      <c r="R277" s="85"/>
      <c r="S277" s="52"/>
      <c r="T277" s="52"/>
    </row>
    <row r="278" spans="1:20" ht="12.75">
      <c r="A278" s="164"/>
      <c r="B278" s="113"/>
      <c r="C278" s="85"/>
      <c r="D278" s="96"/>
      <c r="E278" s="97"/>
      <c r="F278" s="98"/>
      <c r="G278" s="97"/>
      <c r="H278" s="99"/>
      <c r="I278" s="97"/>
      <c r="J278" s="101"/>
      <c r="K278" s="101"/>
      <c r="L278" s="85"/>
      <c r="M278" s="85"/>
      <c r="N278" s="85"/>
      <c r="O278" s="85"/>
      <c r="P278" s="85"/>
      <c r="Q278" s="85"/>
      <c r="R278" s="85"/>
      <c r="S278" s="52"/>
      <c r="T278" s="52"/>
    </row>
    <row r="279" spans="1:20" ht="12.75">
      <c r="A279" s="95"/>
      <c r="B279" s="91"/>
      <c r="C279" s="85"/>
      <c r="D279" s="96"/>
      <c r="E279" s="97"/>
      <c r="F279" s="98"/>
      <c r="G279" s="97"/>
      <c r="H279" s="99"/>
      <c r="I279" s="97"/>
      <c r="J279" s="101"/>
      <c r="K279" s="101"/>
      <c r="L279" s="85"/>
      <c r="M279" s="85"/>
      <c r="N279" s="85"/>
      <c r="O279" s="85"/>
      <c r="P279" s="85"/>
      <c r="Q279" s="85"/>
      <c r="R279" s="85"/>
      <c r="S279" s="52"/>
      <c r="T279" s="52"/>
    </row>
    <row r="280" spans="1:20" ht="12.75">
      <c r="A280" s="122"/>
      <c r="B280" s="85"/>
      <c r="C280" s="116"/>
      <c r="D280" s="163"/>
      <c r="E280" s="90"/>
      <c r="F280" s="236"/>
      <c r="G280" s="236"/>
      <c r="H280" s="151"/>
      <c r="I280" s="90"/>
      <c r="J280" s="103"/>
      <c r="K280" s="97"/>
      <c r="L280" s="116"/>
      <c r="M280" s="116"/>
      <c r="N280" s="116"/>
      <c r="O280" s="85"/>
      <c r="P280" s="85"/>
      <c r="Q280" s="85"/>
      <c r="R280" s="85"/>
      <c r="S280" s="52"/>
      <c r="T280" s="52"/>
    </row>
    <row r="281" spans="1:20" ht="12.75">
      <c r="A281" s="95"/>
      <c r="B281" s="112"/>
      <c r="C281" s="85"/>
      <c r="D281" s="96"/>
      <c r="E281" s="97"/>
      <c r="F281" s="98"/>
      <c r="G281" s="97"/>
      <c r="H281" s="99"/>
      <c r="I281" s="97"/>
      <c r="J281" s="101"/>
      <c r="K281" s="101"/>
      <c r="L281" s="85"/>
      <c r="M281" s="85"/>
      <c r="N281" s="85"/>
      <c r="O281" s="85"/>
      <c r="P281" s="85"/>
      <c r="Q281" s="85"/>
      <c r="R281" s="85"/>
      <c r="S281" s="52"/>
      <c r="T281" s="52"/>
    </row>
    <row r="282" spans="1:20" ht="12.75">
      <c r="A282" s="95"/>
      <c r="B282" s="112"/>
      <c r="C282" s="85"/>
      <c r="D282" s="96"/>
      <c r="E282" s="97"/>
      <c r="F282" s="98"/>
      <c r="G282" s="97"/>
      <c r="H282" s="99"/>
      <c r="I282" s="97"/>
      <c r="J282" s="101"/>
      <c r="K282" s="101"/>
      <c r="L282" s="85"/>
      <c r="M282" s="85"/>
      <c r="N282" s="85"/>
      <c r="O282" s="85"/>
      <c r="P282" s="85"/>
      <c r="Q282" s="85"/>
      <c r="R282" s="85"/>
      <c r="S282" s="52"/>
      <c r="T282" s="52"/>
    </row>
    <row r="283" spans="1:20" ht="12.75">
      <c r="A283" s="122"/>
      <c r="B283" s="85"/>
      <c r="C283" s="85"/>
      <c r="D283" s="96"/>
      <c r="E283" s="97"/>
      <c r="F283" s="233"/>
      <c r="G283" s="233"/>
      <c r="H283" s="99"/>
      <c r="I283" s="97"/>
      <c r="J283" s="103"/>
      <c r="K283" s="97"/>
      <c r="L283" s="85"/>
      <c r="M283" s="85"/>
      <c r="N283" s="85"/>
      <c r="O283" s="85"/>
      <c r="P283" s="85"/>
      <c r="Q283" s="85"/>
      <c r="R283" s="85"/>
      <c r="S283" s="52"/>
      <c r="T283" s="52"/>
    </row>
    <row r="284" spans="1:20" ht="12.75">
      <c r="A284" s="95"/>
      <c r="B284" s="112"/>
      <c r="C284" s="85"/>
      <c r="D284" s="96"/>
      <c r="E284" s="97"/>
      <c r="F284" s="98"/>
      <c r="G284" s="97"/>
      <c r="H284" s="99"/>
      <c r="I284" s="97"/>
      <c r="J284" s="101"/>
      <c r="K284" s="101"/>
      <c r="L284" s="85"/>
      <c r="M284" s="85"/>
      <c r="N284" s="85"/>
      <c r="O284" s="85"/>
      <c r="P284" s="85"/>
      <c r="Q284" s="85"/>
      <c r="R284" s="85"/>
      <c r="S284" s="52"/>
      <c r="T284" s="52"/>
    </row>
    <row r="285" spans="1:20" ht="12.75">
      <c r="A285" s="95"/>
      <c r="B285" s="112"/>
      <c r="C285" s="85"/>
      <c r="D285" s="96"/>
      <c r="E285" s="97"/>
      <c r="F285" s="98"/>
      <c r="G285" s="97"/>
      <c r="H285" s="99"/>
      <c r="I285" s="97"/>
      <c r="J285" s="101"/>
      <c r="K285" s="101"/>
      <c r="L285" s="85"/>
      <c r="M285" s="85"/>
      <c r="N285" s="85"/>
      <c r="O285" s="85"/>
      <c r="P285" s="85"/>
      <c r="Q285" s="85"/>
      <c r="R285" s="85"/>
      <c r="S285" s="52"/>
      <c r="T285" s="52"/>
    </row>
    <row r="286" spans="1:20" ht="12.75">
      <c r="A286" s="167"/>
      <c r="B286" s="85"/>
      <c r="C286" s="85"/>
      <c r="D286" s="96"/>
      <c r="E286" s="97"/>
      <c r="F286" s="98"/>
      <c r="G286" s="97"/>
      <c r="H286" s="99"/>
      <c r="I286" s="97"/>
      <c r="J286" s="101"/>
      <c r="K286" s="101"/>
      <c r="L286" s="85"/>
      <c r="M286" s="85"/>
      <c r="N286" s="85"/>
      <c r="O286" s="85"/>
      <c r="P286" s="85"/>
      <c r="Q286" s="85"/>
      <c r="R286" s="85"/>
      <c r="S286" s="52"/>
      <c r="T286" s="52"/>
    </row>
    <row r="287" spans="1:20" ht="12.75">
      <c r="A287" s="122"/>
      <c r="B287" s="85"/>
      <c r="C287" s="85"/>
      <c r="D287" s="96"/>
      <c r="E287" s="97"/>
      <c r="F287" s="233"/>
      <c r="G287" s="233"/>
      <c r="H287" s="99"/>
      <c r="I287" s="97"/>
      <c r="J287" s="103"/>
      <c r="K287" s="97"/>
      <c r="L287" s="85"/>
      <c r="M287" s="85"/>
      <c r="N287" s="85"/>
      <c r="O287" s="85"/>
      <c r="P287" s="85"/>
      <c r="Q287" s="85"/>
      <c r="R287" s="85"/>
      <c r="S287" s="52"/>
      <c r="T287" s="52"/>
    </row>
    <row r="288" spans="1:20" ht="12.75">
      <c r="A288" s="122"/>
      <c r="B288" s="85"/>
      <c r="C288" s="85"/>
      <c r="D288" s="96"/>
      <c r="E288" s="97"/>
      <c r="F288" s="98"/>
      <c r="G288" s="97"/>
      <c r="H288" s="99"/>
      <c r="I288" s="97"/>
      <c r="J288" s="103"/>
      <c r="K288" s="97"/>
      <c r="L288" s="85"/>
      <c r="M288" s="85"/>
      <c r="N288" s="85"/>
      <c r="O288" s="85"/>
      <c r="P288" s="85"/>
      <c r="Q288" s="85"/>
      <c r="R288" s="85"/>
      <c r="S288" s="52"/>
      <c r="T288" s="52"/>
    </row>
    <row r="289" spans="1:20" ht="12.75">
      <c r="A289" s="95"/>
      <c r="B289" s="112"/>
      <c r="C289" s="85"/>
      <c r="D289" s="96"/>
      <c r="E289" s="97"/>
      <c r="F289" s="98"/>
      <c r="G289" s="97"/>
      <c r="H289" s="99"/>
      <c r="I289" s="97"/>
      <c r="J289" s="101"/>
      <c r="K289" s="101"/>
      <c r="L289" s="85"/>
      <c r="M289" s="85"/>
      <c r="N289" s="85"/>
      <c r="O289" s="85"/>
      <c r="P289" s="85"/>
      <c r="Q289" s="85"/>
      <c r="R289" s="85"/>
      <c r="S289" s="52"/>
      <c r="T289" s="52"/>
    </row>
    <row r="290" spans="1:20" ht="12.75">
      <c r="A290" s="95"/>
      <c r="B290" s="112"/>
      <c r="C290" s="85"/>
      <c r="D290" s="96"/>
      <c r="E290" s="97"/>
      <c r="F290" s="98"/>
      <c r="G290" s="97"/>
      <c r="H290" s="99"/>
      <c r="I290" s="97"/>
      <c r="J290" s="101"/>
      <c r="K290" s="101"/>
      <c r="L290" s="85"/>
      <c r="M290" s="85"/>
      <c r="N290" s="85"/>
      <c r="O290" s="85"/>
      <c r="P290" s="85"/>
      <c r="Q290" s="85"/>
      <c r="R290" s="85"/>
      <c r="S290" s="52"/>
      <c r="T290" s="52"/>
    </row>
    <row r="291" spans="1:20" ht="12.75">
      <c r="A291" s="95"/>
      <c r="B291" s="112"/>
      <c r="C291" s="85"/>
      <c r="D291" s="96"/>
      <c r="E291" s="97"/>
      <c r="F291" s="98"/>
      <c r="G291" s="97"/>
      <c r="H291" s="99"/>
      <c r="I291" s="97"/>
      <c r="J291" s="101"/>
      <c r="K291" s="101"/>
      <c r="L291" s="85"/>
      <c r="M291" s="85"/>
      <c r="N291" s="85"/>
      <c r="O291" s="85"/>
      <c r="P291" s="85"/>
      <c r="Q291" s="85"/>
      <c r="R291" s="85"/>
      <c r="S291" s="52"/>
      <c r="T291" s="52"/>
    </row>
    <row r="292" spans="1:20" ht="12.75">
      <c r="A292" s="95"/>
      <c r="B292" s="91"/>
      <c r="C292" s="85"/>
      <c r="D292" s="96"/>
      <c r="E292" s="97"/>
      <c r="F292" s="98"/>
      <c r="G292" s="97"/>
      <c r="H292" s="99"/>
      <c r="I292" s="97"/>
      <c r="J292" s="101"/>
      <c r="K292" s="101"/>
      <c r="L292" s="85"/>
      <c r="M292" s="85"/>
      <c r="N292" s="85"/>
      <c r="O292" s="85"/>
      <c r="P292" s="85"/>
      <c r="Q292" s="85"/>
      <c r="R292" s="85"/>
      <c r="S292" s="52"/>
      <c r="T292" s="52"/>
    </row>
    <row r="293" spans="1:20" ht="12.75">
      <c r="A293" s="168"/>
      <c r="B293" s="85"/>
      <c r="C293" s="85"/>
      <c r="D293" s="96"/>
      <c r="E293" s="97"/>
      <c r="F293" s="98"/>
      <c r="G293" s="97"/>
      <c r="H293" s="99"/>
      <c r="I293" s="97"/>
      <c r="J293" s="103"/>
      <c r="K293" s="97"/>
      <c r="L293" s="85"/>
      <c r="M293" s="85"/>
      <c r="N293" s="85"/>
      <c r="O293" s="85"/>
      <c r="P293" s="85"/>
      <c r="Q293" s="85"/>
      <c r="R293" s="85"/>
      <c r="S293" s="52"/>
      <c r="T293" s="52"/>
    </row>
    <row r="294" spans="1:20" ht="12.75">
      <c r="A294" s="168"/>
      <c r="B294" s="85"/>
      <c r="C294" s="85"/>
      <c r="D294" s="96"/>
      <c r="E294" s="97"/>
      <c r="F294" s="98"/>
      <c r="G294" s="97"/>
      <c r="H294" s="99"/>
      <c r="I294" s="97"/>
      <c r="J294" s="103"/>
      <c r="K294" s="97"/>
      <c r="L294" s="85"/>
      <c r="M294" s="85"/>
      <c r="N294" s="85"/>
      <c r="O294" s="85"/>
      <c r="P294" s="85"/>
      <c r="Q294" s="85"/>
      <c r="R294" s="85"/>
      <c r="S294" s="52"/>
      <c r="T294" s="52"/>
    </row>
    <row r="295" spans="1:20" ht="12.75">
      <c r="A295" s="122"/>
      <c r="B295" s="85"/>
      <c r="C295" s="85"/>
      <c r="D295" s="96"/>
      <c r="E295" s="97"/>
      <c r="F295" s="233"/>
      <c r="G295" s="233"/>
      <c r="H295" s="99"/>
      <c r="I295" s="97"/>
      <c r="J295" s="103"/>
      <c r="K295" s="97"/>
      <c r="L295" s="85"/>
      <c r="M295" s="85"/>
      <c r="N295" s="85"/>
      <c r="O295" s="85"/>
      <c r="P295" s="85"/>
      <c r="Q295" s="85"/>
      <c r="R295" s="85"/>
      <c r="S295" s="52"/>
      <c r="T295" s="52"/>
    </row>
    <row r="296" spans="1:20" ht="12.75">
      <c r="A296" s="95"/>
      <c r="B296" s="122"/>
      <c r="C296" s="85"/>
      <c r="D296" s="96"/>
      <c r="E296" s="97"/>
      <c r="F296" s="98"/>
      <c r="G296" s="97"/>
      <c r="H296" s="99"/>
      <c r="I296" s="97"/>
      <c r="J296" s="101"/>
      <c r="K296" s="101"/>
      <c r="L296" s="85"/>
      <c r="M296" s="85"/>
      <c r="N296" s="85"/>
      <c r="O296" s="85"/>
      <c r="P296" s="85"/>
      <c r="Q296" s="85"/>
      <c r="R296" s="85"/>
      <c r="S296" s="52"/>
      <c r="T296" s="52"/>
    </row>
    <row r="297" spans="1:20" ht="12.75">
      <c r="A297" s="95"/>
      <c r="B297" s="122"/>
      <c r="C297" s="85"/>
      <c r="D297" s="96"/>
      <c r="E297" s="97"/>
      <c r="F297" s="98"/>
      <c r="G297" s="97"/>
      <c r="H297" s="99"/>
      <c r="I297" s="97"/>
      <c r="J297" s="101"/>
      <c r="K297" s="101"/>
      <c r="L297" s="85"/>
      <c r="M297" s="85"/>
      <c r="N297" s="85"/>
      <c r="O297" s="85"/>
      <c r="P297" s="85"/>
      <c r="Q297" s="85"/>
      <c r="R297" s="85"/>
      <c r="S297" s="52"/>
      <c r="T297" s="52"/>
    </row>
    <row r="298" spans="1:20" ht="12.75">
      <c r="A298" s="95"/>
      <c r="B298" s="169"/>
      <c r="C298" s="85"/>
      <c r="D298" s="96"/>
      <c r="E298" s="97"/>
      <c r="F298" s="98"/>
      <c r="G298" s="97"/>
      <c r="H298" s="99"/>
      <c r="I298" s="97"/>
      <c r="J298" s="101"/>
      <c r="K298" s="101"/>
      <c r="L298" s="85"/>
      <c r="M298" s="85"/>
      <c r="N298" s="85"/>
      <c r="O298" s="85"/>
      <c r="P298" s="85"/>
      <c r="Q298" s="85"/>
      <c r="R298" s="85"/>
      <c r="S298" s="52"/>
      <c r="T298" s="52"/>
    </row>
    <row r="299" spans="1:20" ht="12.75">
      <c r="A299" s="122"/>
      <c r="B299" s="85"/>
      <c r="C299" s="85"/>
      <c r="D299" s="96"/>
      <c r="E299" s="97"/>
      <c r="F299" s="233"/>
      <c r="G299" s="233"/>
      <c r="H299" s="99"/>
      <c r="I299" s="97"/>
      <c r="J299" s="103"/>
      <c r="K299" s="97"/>
      <c r="L299" s="85"/>
      <c r="M299" s="85"/>
      <c r="N299" s="85"/>
      <c r="O299" s="85"/>
      <c r="P299" s="85"/>
      <c r="Q299" s="85"/>
      <c r="R299" s="85"/>
      <c r="S299" s="52"/>
      <c r="T299" s="52"/>
    </row>
    <row r="300" spans="1:20" ht="12.75">
      <c r="A300" s="122"/>
      <c r="B300" s="122"/>
      <c r="C300" s="85"/>
      <c r="D300" s="96"/>
      <c r="E300" s="97"/>
      <c r="F300" s="98"/>
      <c r="G300" s="97"/>
      <c r="H300" s="99"/>
      <c r="I300" s="97"/>
      <c r="J300" s="101"/>
      <c r="K300" s="101"/>
      <c r="L300" s="85"/>
      <c r="M300" s="85"/>
      <c r="N300" s="85"/>
      <c r="O300" s="85"/>
      <c r="P300" s="85"/>
      <c r="Q300" s="85"/>
      <c r="R300" s="85"/>
      <c r="S300" s="52"/>
      <c r="T300" s="52"/>
    </row>
    <row r="301" spans="1:20" ht="12.75">
      <c r="A301" s="122"/>
      <c r="B301" s="122"/>
      <c r="C301" s="85"/>
      <c r="D301" s="96"/>
      <c r="E301" s="97"/>
      <c r="F301" s="233"/>
      <c r="G301" s="233"/>
      <c r="H301" s="99"/>
      <c r="I301" s="97"/>
      <c r="J301" s="103"/>
      <c r="K301" s="97"/>
      <c r="L301" s="85"/>
      <c r="M301" s="85"/>
      <c r="N301" s="85"/>
      <c r="O301" s="85"/>
      <c r="P301" s="85"/>
      <c r="Q301" s="85"/>
      <c r="R301" s="85"/>
      <c r="S301" s="52"/>
      <c r="T301" s="52"/>
    </row>
    <row r="302" spans="1:20" ht="12.75">
      <c r="A302" s="122"/>
      <c r="B302" s="122"/>
      <c r="C302" s="85"/>
      <c r="D302" s="96"/>
      <c r="E302" s="97"/>
      <c r="F302" s="98"/>
      <c r="G302" s="97"/>
      <c r="H302" s="99"/>
      <c r="I302" s="97"/>
      <c r="J302" s="101"/>
      <c r="K302" s="97"/>
      <c r="L302" s="85"/>
      <c r="M302" s="85"/>
      <c r="N302" s="85"/>
      <c r="O302" s="85"/>
      <c r="P302" s="85"/>
      <c r="Q302" s="85"/>
      <c r="R302" s="85"/>
      <c r="S302" s="52"/>
      <c r="T302" s="52"/>
    </row>
    <row r="303" spans="1:20" ht="12.75">
      <c r="A303" s="122"/>
      <c r="B303" s="122"/>
      <c r="C303" s="85"/>
      <c r="D303" s="96"/>
      <c r="E303" s="97"/>
      <c r="F303" s="233"/>
      <c r="G303" s="233"/>
      <c r="H303" s="99"/>
      <c r="I303" s="97"/>
      <c r="J303" s="103"/>
      <c r="K303" s="97"/>
      <c r="L303" s="85"/>
      <c r="M303" s="85"/>
      <c r="N303" s="85"/>
      <c r="O303" s="85"/>
      <c r="P303" s="85"/>
      <c r="Q303" s="85"/>
      <c r="R303" s="85"/>
      <c r="S303" s="52"/>
      <c r="T303" s="52"/>
    </row>
    <row r="304" spans="1:20" ht="12.75">
      <c r="A304" s="95"/>
      <c r="B304" s="122"/>
      <c r="C304" s="85"/>
      <c r="D304" s="96"/>
      <c r="E304" s="97"/>
      <c r="F304" s="98"/>
      <c r="G304" s="97"/>
      <c r="H304" s="99"/>
      <c r="I304" s="97"/>
      <c r="J304" s="101"/>
      <c r="K304" s="101"/>
      <c r="L304" s="85"/>
      <c r="M304" s="85"/>
      <c r="N304" s="85"/>
      <c r="O304" s="85"/>
      <c r="P304" s="85"/>
      <c r="Q304" s="85"/>
      <c r="R304" s="85"/>
      <c r="S304" s="52"/>
      <c r="T304" s="52"/>
    </row>
    <row r="305" spans="1:20" ht="12.75">
      <c r="A305" s="95"/>
      <c r="B305" s="169"/>
      <c r="C305" s="85"/>
      <c r="D305" s="96"/>
      <c r="E305" s="97"/>
      <c r="F305" s="98"/>
      <c r="G305" s="97"/>
      <c r="H305" s="99"/>
      <c r="I305" s="97"/>
      <c r="J305" s="101"/>
      <c r="K305" s="97"/>
      <c r="L305" s="85"/>
      <c r="M305" s="85"/>
      <c r="N305" s="85"/>
      <c r="O305" s="85"/>
      <c r="P305" s="85"/>
      <c r="Q305" s="85"/>
      <c r="R305" s="85"/>
      <c r="S305" s="52"/>
      <c r="T305" s="52"/>
    </row>
    <row r="306" spans="1:20" ht="12.75">
      <c r="A306" s="122"/>
      <c r="B306" s="85"/>
      <c r="C306" s="134"/>
      <c r="D306" s="96"/>
      <c r="E306" s="97"/>
      <c r="F306" s="233"/>
      <c r="G306" s="233"/>
      <c r="H306" s="99"/>
      <c r="I306" s="97"/>
      <c r="J306" s="103"/>
      <c r="K306" s="97"/>
      <c r="L306" s="85"/>
      <c r="M306" s="85"/>
      <c r="N306" s="85"/>
      <c r="O306" s="85"/>
      <c r="P306" s="85"/>
      <c r="Q306" s="85"/>
      <c r="R306" s="85"/>
      <c r="S306" s="52"/>
      <c r="T306" s="52"/>
    </row>
    <row r="307" spans="1:20" ht="12.75">
      <c r="A307" s="144"/>
      <c r="B307" s="85"/>
      <c r="C307" s="85"/>
      <c r="D307" s="96"/>
      <c r="E307" s="97"/>
      <c r="F307" s="98"/>
      <c r="G307" s="97"/>
      <c r="H307" s="99"/>
      <c r="I307" s="97"/>
      <c r="J307" s="101"/>
      <c r="K307" s="97"/>
      <c r="L307" s="85"/>
      <c r="M307" s="85"/>
      <c r="N307" s="85"/>
      <c r="O307" s="85"/>
      <c r="P307" s="85"/>
      <c r="Q307" s="85"/>
      <c r="R307" s="85"/>
      <c r="S307" s="52"/>
      <c r="T307" s="52"/>
    </row>
    <row r="308" spans="1:20" ht="12.75">
      <c r="A308" s="95"/>
      <c r="B308" s="144"/>
      <c r="C308" s="85"/>
      <c r="D308" s="96"/>
      <c r="E308" s="97"/>
      <c r="F308" s="98"/>
      <c r="G308" s="97"/>
      <c r="H308" s="99"/>
      <c r="I308" s="97"/>
      <c r="J308" s="101"/>
      <c r="K308" s="97"/>
      <c r="L308" s="85"/>
      <c r="M308" s="85"/>
      <c r="N308" s="85"/>
      <c r="O308" s="85"/>
      <c r="P308" s="85"/>
      <c r="Q308" s="85"/>
      <c r="R308" s="85"/>
      <c r="S308" s="52"/>
      <c r="T308" s="52"/>
    </row>
    <row r="309" spans="1:20" ht="12.75">
      <c r="A309" s="95"/>
      <c r="B309" s="169"/>
      <c r="C309" s="85"/>
      <c r="D309" s="96"/>
      <c r="E309" s="97"/>
      <c r="F309" s="98"/>
      <c r="G309" s="97"/>
      <c r="H309" s="99"/>
      <c r="I309" s="97"/>
      <c r="J309" s="101"/>
      <c r="K309" s="97"/>
      <c r="L309" s="85"/>
      <c r="M309" s="85"/>
      <c r="N309" s="85"/>
      <c r="O309" s="85"/>
      <c r="P309" s="85"/>
      <c r="Q309" s="85"/>
      <c r="R309" s="85"/>
      <c r="S309" s="52"/>
      <c r="T309" s="52"/>
    </row>
    <row r="310" spans="1:20" ht="12.75">
      <c r="A310" s="122"/>
      <c r="B310" s="85"/>
      <c r="C310" s="85"/>
      <c r="D310" s="96"/>
      <c r="E310" s="97"/>
      <c r="F310" s="233"/>
      <c r="G310" s="233"/>
      <c r="H310" s="99"/>
      <c r="I310" s="97"/>
      <c r="J310" s="103"/>
      <c r="K310" s="97"/>
      <c r="L310" s="85"/>
      <c r="M310" s="85"/>
      <c r="N310" s="85"/>
      <c r="O310" s="85"/>
      <c r="P310" s="85"/>
      <c r="Q310" s="85"/>
      <c r="R310" s="85"/>
      <c r="S310" s="52"/>
      <c r="T310" s="52"/>
    </row>
    <row r="311" spans="1:20" ht="12.75">
      <c r="A311" s="95"/>
      <c r="B311" s="112"/>
      <c r="C311" s="85"/>
      <c r="D311" s="96"/>
      <c r="E311" s="97"/>
      <c r="F311" s="98"/>
      <c r="G311" s="97"/>
      <c r="H311" s="99"/>
      <c r="I311" s="97"/>
      <c r="J311" s="101"/>
      <c r="K311" s="101"/>
      <c r="L311" s="85"/>
      <c r="M311" s="85"/>
      <c r="N311" s="85"/>
      <c r="O311" s="85"/>
      <c r="P311" s="85"/>
      <c r="Q311" s="85"/>
      <c r="R311" s="85"/>
      <c r="S311" s="52"/>
      <c r="T311" s="52"/>
    </row>
    <row r="312" spans="1:20" ht="12.75">
      <c r="A312" s="95"/>
      <c r="B312" s="112"/>
      <c r="C312" s="85"/>
      <c r="D312" s="96"/>
      <c r="E312" s="97"/>
      <c r="F312" s="98"/>
      <c r="G312" s="97"/>
      <c r="H312" s="99"/>
      <c r="I312" s="97"/>
      <c r="J312" s="101"/>
      <c r="K312" s="101"/>
      <c r="L312" s="85"/>
      <c r="M312" s="85"/>
      <c r="N312" s="85"/>
      <c r="O312" s="85"/>
      <c r="P312" s="85"/>
      <c r="Q312" s="85"/>
      <c r="R312" s="85"/>
      <c r="S312" s="52"/>
      <c r="T312" s="52"/>
    </row>
    <row r="313" spans="1:20" ht="12.75">
      <c r="A313" s="95"/>
      <c r="B313" s="112"/>
      <c r="C313" s="85"/>
      <c r="D313" s="96"/>
      <c r="E313" s="97"/>
      <c r="F313" s="98"/>
      <c r="G313" s="97"/>
      <c r="H313" s="99"/>
      <c r="I313" s="97"/>
      <c r="J313" s="101"/>
      <c r="K313" s="101"/>
      <c r="L313" s="85"/>
      <c r="M313" s="85"/>
      <c r="N313" s="85"/>
      <c r="O313" s="85"/>
      <c r="P313" s="85"/>
      <c r="Q313" s="85"/>
      <c r="R313" s="85"/>
      <c r="S313" s="52"/>
      <c r="T313" s="52"/>
    </row>
    <row r="314" spans="1:20" ht="12.75">
      <c r="A314" s="122"/>
      <c r="B314" s="112"/>
      <c r="C314" s="85"/>
      <c r="D314" s="96"/>
      <c r="E314" s="97"/>
      <c r="F314" s="233"/>
      <c r="G314" s="233"/>
      <c r="H314" s="99"/>
      <c r="I314" s="97"/>
      <c r="J314" s="103"/>
      <c r="K314" s="97"/>
      <c r="L314" s="85"/>
      <c r="M314" s="85"/>
      <c r="N314" s="85"/>
      <c r="O314" s="85"/>
      <c r="P314" s="85"/>
      <c r="Q314" s="85"/>
      <c r="R314" s="85"/>
      <c r="S314" s="52"/>
      <c r="T314" s="52"/>
    </row>
    <row r="315" spans="1:20" ht="12.75">
      <c r="A315" s="122"/>
      <c r="B315" s="112"/>
      <c r="C315" s="85"/>
      <c r="D315" s="96"/>
      <c r="E315" s="97"/>
      <c r="F315" s="98"/>
      <c r="G315" s="97"/>
      <c r="H315" s="230"/>
      <c r="I315" s="230"/>
      <c r="J315" s="103"/>
      <c r="K315" s="97"/>
      <c r="L315" s="85"/>
      <c r="M315" s="85"/>
      <c r="N315" s="85"/>
      <c r="O315" s="85"/>
      <c r="P315" s="85"/>
      <c r="Q315" s="85"/>
      <c r="R315" s="85"/>
      <c r="S315" s="52"/>
      <c r="T315" s="52"/>
    </row>
    <row r="316" spans="1:20" ht="12.75">
      <c r="A316" s="122"/>
      <c r="B316" s="112"/>
      <c r="C316" s="85"/>
      <c r="D316" s="96"/>
      <c r="E316" s="97"/>
      <c r="F316" s="233"/>
      <c r="G316" s="233"/>
      <c r="H316" s="230"/>
      <c r="I316" s="230"/>
      <c r="J316" s="103"/>
      <c r="K316" s="97"/>
      <c r="L316" s="85"/>
      <c r="M316" s="85"/>
      <c r="N316" s="85"/>
      <c r="O316" s="85"/>
      <c r="P316" s="85"/>
      <c r="Q316" s="85"/>
      <c r="R316" s="85"/>
      <c r="S316" s="52"/>
      <c r="T316" s="52"/>
    </row>
    <row r="317" spans="1:20" ht="12.75">
      <c r="A317" s="85"/>
      <c r="B317" s="235"/>
      <c r="C317" s="235"/>
      <c r="D317" s="235"/>
      <c r="E317" s="235"/>
      <c r="F317" s="235"/>
      <c r="G317" s="85"/>
      <c r="H317" s="85"/>
      <c r="I317" s="85"/>
      <c r="J317" s="101"/>
      <c r="K317" s="90"/>
      <c r="L317" s="109"/>
      <c r="M317" s="85"/>
      <c r="N317" s="110"/>
      <c r="O317" s="85"/>
      <c r="P317" s="85"/>
      <c r="Q317" s="85"/>
      <c r="R317" s="85"/>
      <c r="S317" s="52"/>
      <c r="T317" s="52"/>
    </row>
    <row r="318" spans="1:20" ht="12.75">
      <c r="A318" s="122"/>
      <c r="B318" s="122"/>
      <c r="C318" s="85"/>
      <c r="D318" s="96"/>
      <c r="E318" s="97"/>
      <c r="F318" s="233"/>
      <c r="G318" s="233"/>
      <c r="H318" s="233"/>
      <c r="I318" s="233"/>
      <c r="J318" s="101"/>
      <c r="K318" s="90"/>
      <c r="L318" s="109"/>
      <c r="M318" s="85"/>
      <c r="N318" s="110"/>
      <c r="O318" s="85"/>
      <c r="P318" s="85"/>
      <c r="Q318" s="85"/>
      <c r="R318" s="85"/>
      <c r="S318" s="52"/>
      <c r="T318" s="52"/>
    </row>
    <row r="319" spans="1:20" ht="12.75">
      <c r="A319" s="95"/>
      <c r="B319" s="112"/>
      <c r="C319" s="85"/>
      <c r="D319" s="96"/>
      <c r="E319" s="97"/>
      <c r="F319" s="98"/>
      <c r="G319" s="97"/>
      <c r="H319" s="99"/>
      <c r="I319" s="97"/>
      <c r="J319" s="101"/>
      <c r="K319" s="101"/>
      <c r="L319" s="85"/>
      <c r="M319" s="85"/>
      <c r="N319" s="85"/>
      <c r="O319" s="85"/>
      <c r="P319" s="85"/>
      <c r="Q319" s="85"/>
      <c r="R319" s="85"/>
      <c r="S319" s="52"/>
      <c r="T319" s="52"/>
    </row>
    <row r="320" spans="1:20" ht="12.75">
      <c r="A320" s="95"/>
      <c r="B320" s="112"/>
      <c r="C320" s="85"/>
      <c r="D320" s="232"/>
      <c r="E320" s="232"/>
      <c r="F320" s="234"/>
      <c r="G320" s="234"/>
      <c r="H320" s="232"/>
      <c r="I320" s="232"/>
      <c r="J320" s="101"/>
      <c r="K320" s="104"/>
      <c r="L320" s="85"/>
      <c r="M320" s="85"/>
      <c r="N320" s="85"/>
      <c r="O320" s="85"/>
      <c r="P320" s="85"/>
      <c r="Q320" s="85"/>
      <c r="R320" s="85"/>
      <c r="S320" s="52"/>
      <c r="T320" s="52"/>
    </row>
    <row r="321" spans="1:20" ht="12.75">
      <c r="A321" s="95"/>
      <c r="B321" s="112"/>
      <c r="C321" s="85"/>
      <c r="D321" s="232"/>
      <c r="E321" s="232"/>
      <c r="F321" s="234"/>
      <c r="G321" s="234"/>
      <c r="H321" s="232"/>
      <c r="I321" s="232"/>
      <c r="J321" s="101"/>
      <c r="K321" s="104"/>
      <c r="L321" s="85"/>
      <c r="M321" s="85"/>
      <c r="N321" s="85"/>
      <c r="O321" s="85"/>
      <c r="P321" s="85"/>
      <c r="Q321" s="85"/>
      <c r="R321" s="85"/>
      <c r="S321" s="52"/>
      <c r="T321" s="52"/>
    </row>
    <row r="322" spans="1:20" ht="12.75">
      <c r="A322" s="95"/>
      <c r="B322" s="112"/>
      <c r="C322" s="85"/>
      <c r="D322" s="96"/>
      <c r="E322" s="97"/>
      <c r="F322" s="98"/>
      <c r="G322" s="97"/>
      <c r="H322" s="99"/>
      <c r="I322" s="97"/>
      <c r="J322" s="101"/>
      <c r="K322" s="101"/>
      <c r="L322" s="85"/>
      <c r="M322" s="85"/>
      <c r="N322" s="85"/>
      <c r="O322" s="85"/>
      <c r="P322" s="85"/>
      <c r="Q322" s="85"/>
      <c r="R322" s="85"/>
      <c r="S322" s="52"/>
      <c r="T322" s="52"/>
    </row>
    <row r="323" spans="1:20" ht="12.75">
      <c r="A323" s="116"/>
      <c r="B323" s="85"/>
      <c r="C323" s="85"/>
      <c r="D323" s="229"/>
      <c r="E323" s="229"/>
      <c r="F323" s="231"/>
      <c r="G323" s="231"/>
      <c r="H323" s="229"/>
      <c r="I323" s="229"/>
      <c r="J323" s="101"/>
      <c r="K323" s="107"/>
      <c r="L323" s="85"/>
      <c r="M323" s="85"/>
      <c r="N323" s="110"/>
      <c r="O323" s="85"/>
      <c r="P323" s="85"/>
      <c r="Q323" s="85"/>
      <c r="R323" s="85"/>
      <c r="S323" s="52"/>
      <c r="T323" s="52"/>
    </row>
    <row r="324" spans="1:20" ht="12.75">
      <c r="A324" s="116"/>
      <c r="B324" s="85"/>
      <c r="C324" s="85"/>
      <c r="D324" s="96"/>
      <c r="E324" s="97"/>
      <c r="F324" s="98"/>
      <c r="G324" s="97"/>
      <c r="H324" s="99"/>
      <c r="I324" s="97"/>
      <c r="J324" s="101"/>
      <c r="K324" s="101"/>
      <c r="L324" s="85"/>
      <c r="M324" s="85"/>
      <c r="N324" s="85"/>
      <c r="O324" s="85"/>
      <c r="P324" s="85"/>
      <c r="Q324" s="85"/>
      <c r="R324" s="85"/>
      <c r="S324" s="52"/>
      <c r="T324" s="52"/>
    </row>
    <row r="325" spans="1:20" ht="12.75">
      <c r="A325" s="95"/>
      <c r="B325" s="116"/>
      <c r="C325" s="85"/>
      <c r="D325" s="96"/>
      <c r="E325" s="97"/>
      <c r="F325" s="98"/>
      <c r="G325" s="97"/>
      <c r="H325" s="99"/>
      <c r="I325" s="97"/>
      <c r="J325" s="101"/>
      <c r="K325" s="93"/>
      <c r="L325" s="91"/>
      <c r="M325" s="85"/>
      <c r="N325" s="108"/>
      <c r="O325" s="85"/>
      <c r="P325" s="85"/>
      <c r="Q325" s="85"/>
      <c r="R325" s="85"/>
      <c r="S325" s="52"/>
      <c r="T325" s="52"/>
    </row>
    <row r="326" spans="1:20" ht="12.75">
      <c r="A326" s="95"/>
      <c r="B326" s="116"/>
      <c r="C326" s="85"/>
      <c r="D326" s="96"/>
      <c r="E326" s="97"/>
      <c r="F326" s="98"/>
      <c r="G326" s="97"/>
      <c r="H326" s="99"/>
      <c r="I326" s="97"/>
      <c r="J326" s="101"/>
      <c r="K326" s="101"/>
      <c r="L326" s="85"/>
      <c r="M326" s="111"/>
      <c r="N326" s="112"/>
      <c r="O326" s="85"/>
      <c r="P326" s="85"/>
      <c r="Q326" s="85"/>
      <c r="R326" s="85"/>
      <c r="S326" s="52"/>
      <c r="T326" s="52"/>
    </row>
    <row r="327" spans="1:20" ht="12.75">
      <c r="A327" s="85"/>
      <c r="B327" s="85"/>
      <c r="C327" s="85"/>
      <c r="D327" s="85"/>
      <c r="E327" s="85"/>
      <c r="F327" s="85"/>
      <c r="G327" s="85"/>
      <c r="H327" s="85"/>
      <c r="I327" s="85"/>
      <c r="J327" s="85"/>
      <c r="K327" s="85"/>
      <c r="L327" s="85"/>
      <c r="M327" s="85"/>
      <c r="N327" s="85"/>
      <c r="O327" s="85"/>
      <c r="P327" s="85"/>
      <c r="Q327" s="85"/>
      <c r="R327" s="85"/>
      <c r="S327" s="52"/>
      <c r="T327" s="52"/>
    </row>
    <row r="328" spans="1:20" ht="12.75">
      <c r="A328" s="85"/>
      <c r="B328" s="85"/>
      <c r="C328" s="85"/>
      <c r="D328" s="85"/>
      <c r="E328" s="85"/>
      <c r="F328" s="85"/>
      <c r="G328" s="85"/>
      <c r="H328" s="85"/>
      <c r="I328" s="85"/>
      <c r="J328" s="85"/>
      <c r="K328" s="85"/>
      <c r="L328" s="85"/>
      <c r="M328" s="85"/>
      <c r="N328" s="85"/>
      <c r="O328" s="85"/>
      <c r="P328" s="85"/>
      <c r="Q328" s="85"/>
      <c r="R328" s="85"/>
      <c r="S328" s="52"/>
      <c r="T328" s="52"/>
    </row>
    <row r="329" spans="1:20" ht="12.75">
      <c r="A329" s="85"/>
      <c r="B329" s="85"/>
      <c r="C329" s="85"/>
      <c r="D329" s="85"/>
      <c r="E329" s="85"/>
      <c r="F329" s="85"/>
      <c r="G329" s="85"/>
      <c r="H329" s="85"/>
      <c r="I329" s="85"/>
      <c r="J329" s="85"/>
      <c r="K329" s="85"/>
      <c r="L329" s="85"/>
      <c r="M329" s="85"/>
      <c r="N329" s="85"/>
      <c r="O329" s="85"/>
      <c r="P329" s="85"/>
      <c r="Q329" s="85"/>
      <c r="R329" s="85"/>
      <c r="S329" s="52"/>
      <c r="T329" s="52"/>
    </row>
    <row r="330" spans="1:20" ht="12.75">
      <c r="A330" s="85"/>
      <c r="B330" s="85"/>
      <c r="C330" s="85"/>
      <c r="D330" s="85"/>
      <c r="E330" s="85"/>
      <c r="F330" s="85"/>
      <c r="G330" s="85"/>
      <c r="H330" s="85"/>
      <c r="I330" s="85"/>
      <c r="J330" s="85"/>
      <c r="K330" s="85"/>
      <c r="L330" s="85"/>
      <c r="M330" s="85"/>
      <c r="N330" s="85"/>
      <c r="O330" s="85"/>
      <c r="P330" s="85"/>
      <c r="Q330" s="85"/>
      <c r="R330" s="85"/>
      <c r="S330" s="52"/>
      <c r="T330" s="52"/>
    </row>
    <row r="331" spans="1:20" ht="12.75">
      <c r="A331" s="85"/>
      <c r="B331" s="85"/>
      <c r="C331" s="85"/>
      <c r="D331" s="85"/>
      <c r="E331" s="85"/>
      <c r="F331" s="85"/>
      <c r="G331" s="85"/>
      <c r="H331" s="85"/>
      <c r="I331" s="85"/>
      <c r="J331" s="85"/>
      <c r="K331" s="85"/>
      <c r="L331" s="85"/>
      <c r="M331" s="85"/>
      <c r="N331" s="85"/>
      <c r="O331" s="85"/>
      <c r="P331" s="85"/>
      <c r="Q331" s="85"/>
      <c r="R331" s="85"/>
      <c r="S331" s="52"/>
      <c r="T331" s="52"/>
    </row>
    <row r="332" spans="1:20" ht="12.75">
      <c r="A332" s="85"/>
      <c r="B332" s="85"/>
      <c r="C332" s="85"/>
      <c r="D332" s="85"/>
      <c r="E332" s="85"/>
      <c r="F332" s="85"/>
      <c r="G332" s="85"/>
      <c r="H332" s="85"/>
      <c r="I332" s="85"/>
      <c r="J332" s="85"/>
      <c r="K332" s="85"/>
      <c r="L332" s="85"/>
      <c r="M332" s="85"/>
      <c r="N332" s="85"/>
      <c r="O332" s="85"/>
      <c r="P332" s="85"/>
      <c r="Q332" s="85"/>
      <c r="R332" s="85"/>
      <c r="S332" s="52"/>
      <c r="T332" s="52"/>
    </row>
    <row r="333" spans="1:20" ht="12.75">
      <c r="A333" s="85"/>
      <c r="B333" s="85"/>
      <c r="C333" s="85"/>
      <c r="D333" s="85"/>
      <c r="E333" s="85"/>
      <c r="F333" s="85"/>
      <c r="G333" s="85"/>
      <c r="H333" s="85"/>
      <c r="I333" s="85"/>
      <c r="J333" s="85"/>
      <c r="K333" s="85"/>
      <c r="L333" s="85"/>
      <c r="M333" s="85"/>
      <c r="N333" s="85"/>
      <c r="O333" s="85"/>
      <c r="P333" s="85"/>
      <c r="Q333" s="85"/>
      <c r="R333" s="85"/>
      <c r="S333" s="52"/>
      <c r="T333" s="52"/>
    </row>
    <row r="334" spans="1:20" ht="12.75">
      <c r="A334" s="85"/>
      <c r="B334" s="85"/>
      <c r="C334" s="85"/>
      <c r="D334" s="85"/>
      <c r="E334" s="85"/>
      <c r="F334" s="85"/>
      <c r="G334" s="85"/>
      <c r="H334" s="85"/>
      <c r="I334" s="85"/>
      <c r="J334" s="85"/>
      <c r="K334" s="85"/>
      <c r="L334" s="85"/>
      <c r="M334" s="85"/>
      <c r="N334" s="85"/>
      <c r="O334" s="85"/>
      <c r="P334" s="85"/>
      <c r="Q334" s="85"/>
      <c r="R334" s="85"/>
      <c r="S334" s="52"/>
      <c r="T334" s="52"/>
    </row>
    <row r="335" spans="1:20" ht="12.75">
      <c r="A335" s="85"/>
      <c r="B335" s="85"/>
      <c r="C335" s="85"/>
      <c r="D335" s="85"/>
      <c r="E335" s="85"/>
      <c r="F335" s="85"/>
      <c r="G335" s="85"/>
      <c r="H335" s="85"/>
      <c r="I335" s="85"/>
      <c r="J335" s="85"/>
      <c r="K335" s="85"/>
      <c r="L335" s="85"/>
      <c r="M335" s="85"/>
      <c r="N335" s="85"/>
      <c r="O335" s="85"/>
      <c r="P335" s="85"/>
      <c r="Q335" s="85"/>
      <c r="R335" s="85"/>
      <c r="S335" s="52"/>
      <c r="T335" s="52"/>
    </row>
    <row r="336" spans="1:20" ht="12.75">
      <c r="A336" s="85"/>
      <c r="B336" s="85"/>
      <c r="C336" s="85"/>
      <c r="D336" s="85"/>
      <c r="E336" s="85"/>
      <c r="F336" s="85"/>
      <c r="G336" s="85"/>
      <c r="H336" s="85"/>
      <c r="I336" s="85"/>
      <c r="J336" s="85"/>
      <c r="K336" s="85"/>
      <c r="L336" s="85"/>
      <c r="M336" s="85"/>
      <c r="N336" s="85"/>
      <c r="O336" s="85"/>
      <c r="P336" s="85"/>
      <c r="Q336" s="85"/>
      <c r="R336" s="85"/>
      <c r="S336" s="52"/>
      <c r="T336" s="52"/>
    </row>
    <row r="337" spans="1:20" ht="12.75">
      <c r="A337" s="85"/>
      <c r="B337" s="85"/>
      <c r="C337" s="85"/>
      <c r="D337" s="85"/>
      <c r="E337" s="85"/>
      <c r="F337" s="85"/>
      <c r="G337" s="85"/>
      <c r="H337" s="85"/>
      <c r="I337" s="85"/>
      <c r="J337" s="85"/>
      <c r="K337" s="85"/>
      <c r="L337" s="85"/>
      <c r="M337" s="85"/>
      <c r="N337" s="85"/>
      <c r="O337" s="85"/>
      <c r="P337" s="85"/>
      <c r="Q337" s="85"/>
      <c r="R337" s="85"/>
      <c r="S337" s="52"/>
      <c r="T337" s="52"/>
    </row>
    <row r="338" spans="1:20" ht="12.75">
      <c r="A338" s="85"/>
      <c r="B338" s="85"/>
      <c r="C338" s="85"/>
      <c r="D338" s="85"/>
      <c r="E338" s="85"/>
      <c r="F338" s="85"/>
      <c r="G338" s="85"/>
      <c r="H338" s="85"/>
      <c r="I338" s="85"/>
      <c r="J338" s="85"/>
      <c r="K338" s="85"/>
      <c r="L338" s="85"/>
      <c r="M338" s="85"/>
      <c r="N338" s="85"/>
      <c r="O338" s="85"/>
      <c r="P338" s="85"/>
      <c r="Q338" s="85"/>
      <c r="R338" s="85"/>
      <c r="S338" s="52"/>
      <c r="T338" s="52"/>
    </row>
    <row r="339" spans="1:20" ht="12.75">
      <c r="A339" s="85"/>
      <c r="B339" s="85"/>
      <c r="C339" s="85"/>
      <c r="D339" s="85"/>
      <c r="E339" s="85"/>
      <c r="F339" s="85"/>
      <c r="G339" s="85"/>
      <c r="H339" s="85"/>
      <c r="I339" s="85"/>
      <c r="J339" s="85"/>
      <c r="K339" s="85"/>
      <c r="L339" s="85"/>
      <c r="M339" s="85"/>
      <c r="N339" s="85"/>
      <c r="O339" s="85"/>
      <c r="P339" s="85"/>
      <c r="Q339" s="85"/>
      <c r="R339" s="85"/>
      <c r="S339" s="52"/>
      <c r="T339" s="52"/>
    </row>
    <row r="340" spans="1:20" ht="12.75">
      <c r="A340" s="85"/>
      <c r="B340" s="85"/>
      <c r="C340" s="85"/>
      <c r="D340" s="85"/>
      <c r="E340" s="85"/>
      <c r="F340" s="85"/>
      <c r="G340" s="85"/>
      <c r="H340" s="85"/>
      <c r="I340" s="85"/>
      <c r="J340" s="85"/>
      <c r="K340" s="85"/>
      <c r="L340" s="85"/>
      <c r="M340" s="85"/>
      <c r="N340" s="85"/>
      <c r="O340" s="85"/>
      <c r="P340" s="85"/>
      <c r="Q340" s="85"/>
      <c r="R340" s="85"/>
      <c r="S340" s="52"/>
      <c r="T340" s="52"/>
    </row>
    <row r="341" spans="1:20" ht="12.75">
      <c r="A341" s="85"/>
      <c r="B341" s="85"/>
      <c r="C341" s="85"/>
      <c r="D341" s="85"/>
      <c r="E341" s="85"/>
      <c r="F341" s="85"/>
      <c r="G341" s="85"/>
      <c r="H341" s="85"/>
      <c r="I341" s="85"/>
      <c r="J341" s="85"/>
      <c r="K341" s="85"/>
      <c r="L341" s="85"/>
      <c r="M341" s="85"/>
      <c r="N341" s="85"/>
      <c r="O341" s="85"/>
      <c r="P341" s="85"/>
      <c r="Q341" s="85"/>
      <c r="R341" s="85"/>
      <c r="S341" s="52"/>
      <c r="T341" s="52"/>
    </row>
    <row r="342" spans="1:20" ht="12.75">
      <c r="A342" s="85"/>
      <c r="B342" s="85"/>
      <c r="C342" s="85"/>
      <c r="D342" s="85"/>
      <c r="E342" s="85"/>
      <c r="F342" s="85"/>
      <c r="G342" s="85"/>
      <c r="H342" s="85"/>
      <c r="I342" s="85"/>
      <c r="J342" s="85"/>
      <c r="K342" s="85"/>
      <c r="L342" s="85"/>
      <c r="M342" s="85"/>
      <c r="N342" s="85"/>
      <c r="O342" s="85"/>
      <c r="P342" s="85"/>
      <c r="Q342" s="85"/>
      <c r="R342" s="85"/>
      <c r="S342" s="52"/>
      <c r="T342" s="52"/>
    </row>
    <row r="343" spans="1:20" ht="12.75">
      <c r="A343" s="85"/>
      <c r="B343" s="85"/>
      <c r="C343" s="85"/>
      <c r="D343" s="85"/>
      <c r="E343" s="85"/>
      <c r="F343" s="85"/>
      <c r="G343" s="85"/>
      <c r="H343" s="85"/>
      <c r="I343" s="85"/>
      <c r="J343" s="85"/>
      <c r="K343" s="85"/>
      <c r="L343" s="85"/>
      <c r="M343" s="85"/>
      <c r="N343" s="85"/>
      <c r="O343" s="85"/>
      <c r="P343" s="85"/>
      <c r="Q343" s="85"/>
      <c r="R343" s="85"/>
      <c r="S343" s="52"/>
      <c r="T343" s="52"/>
    </row>
    <row r="344" spans="1:20" ht="12.75">
      <c r="A344" s="85"/>
      <c r="B344" s="85"/>
      <c r="C344" s="85"/>
      <c r="D344" s="85"/>
      <c r="E344" s="85"/>
      <c r="F344" s="85"/>
      <c r="G344" s="85"/>
      <c r="H344" s="85"/>
      <c r="I344" s="85"/>
      <c r="J344" s="85"/>
      <c r="K344" s="85"/>
      <c r="L344" s="85"/>
      <c r="M344" s="85"/>
      <c r="N344" s="85"/>
      <c r="O344" s="85"/>
      <c r="P344" s="85"/>
      <c r="Q344" s="85"/>
      <c r="R344" s="85"/>
      <c r="S344" s="52"/>
      <c r="T344" s="52"/>
    </row>
    <row r="345" spans="1:20" ht="12.75">
      <c r="A345" s="85"/>
      <c r="B345" s="85"/>
      <c r="C345" s="85"/>
      <c r="D345" s="85"/>
      <c r="E345" s="85"/>
      <c r="F345" s="85"/>
      <c r="G345" s="85"/>
      <c r="H345" s="85"/>
      <c r="I345" s="85"/>
      <c r="J345" s="85"/>
      <c r="K345" s="85"/>
      <c r="L345" s="85"/>
      <c r="M345" s="85"/>
      <c r="N345" s="85"/>
      <c r="O345" s="85"/>
      <c r="P345" s="85"/>
      <c r="Q345" s="85"/>
      <c r="R345" s="85"/>
      <c r="S345" s="52"/>
      <c r="T345" s="52"/>
    </row>
    <row r="346" spans="1:20" ht="12.75">
      <c r="A346" s="85"/>
      <c r="B346" s="85"/>
      <c r="C346" s="85"/>
      <c r="D346" s="85"/>
      <c r="E346" s="85"/>
      <c r="F346" s="85"/>
      <c r="G346" s="85"/>
      <c r="H346" s="85"/>
      <c r="I346" s="85"/>
      <c r="J346" s="85"/>
      <c r="K346" s="85"/>
      <c r="L346" s="85"/>
      <c r="M346" s="85"/>
      <c r="N346" s="85"/>
      <c r="O346" s="85"/>
      <c r="P346" s="85"/>
      <c r="Q346" s="85"/>
      <c r="R346" s="85"/>
      <c r="S346" s="52"/>
      <c r="T346" s="52"/>
    </row>
    <row r="347" spans="1:20" ht="12.75">
      <c r="A347" s="85"/>
      <c r="B347" s="85"/>
      <c r="C347" s="85"/>
      <c r="D347" s="85"/>
      <c r="E347" s="85"/>
      <c r="F347" s="85"/>
      <c r="G347" s="85"/>
      <c r="H347" s="85"/>
      <c r="I347" s="85"/>
      <c r="J347" s="85"/>
      <c r="K347" s="85"/>
      <c r="L347" s="85"/>
      <c r="M347" s="85"/>
      <c r="N347" s="85"/>
      <c r="O347" s="85"/>
      <c r="P347" s="85"/>
      <c r="Q347" s="85"/>
      <c r="R347" s="85"/>
      <c r="S347" s="52"/>
      <c r="T347" s="52"/>
    </row>
    <row r="348" spans="1:20" ht="12.75">
      <c r="A348" s="85"/>
      <c r="B348" s="85"/>
      <c r="C348" s="85"/>
      <c r="D348" s="85"/>
      <c r="E348" s="85"/>
      <c r="F348" s="85"/>
      <c r="G348" s="85"/>
      <c r="H348" s="85"/>
      <c r="I348" s="85"/>
      <c r="J348" s="85"/>
      <c r="K348" s="85"/>
      <c r="L348" s="85"/>
      <c r="M348" s="85"/>
      <c r="N348" s="85"/>
      <c r="O348" s="85"/>
      <c r="P348" s="85"/>
      <c r="Q348" s="85"/>
      <c r="R348" s="85"/>
      <c r="S348" s="52"/>
      <c r="T348" s="52"/>
    </row>
    <row r="349" spans="1:20" ht="12.75">
      <c r="A349" s="85"/>
      <c r="B349" s="85"/>
      <c r="C349" s="85"/>
      <c r="D349" s="85"/>
      <c r="E349" s="85"/>
      <c r="F349" s="85"/>
      <c r="G349" s="85"/>
      <c r="H349" s="85"/>
      <c r="I349" s="85"/>
      <c r="J349" s="85"/>
      <c r="K349" s="85"/>
      <c r="L349" s="85"/>
      <c r="M349" s="85"/>
      <c r="N349" s="85"/>
      <c r="O349" s="85"/>
      <c r="P349" s="85"/>
      <c r="Q349" s="85"/>
      <c r="R349" s="85"/>
      <c r="S349" s="52"/>
      <c r="T349" s="52"/>
    </row>
    <row r="350" spans="1:20" ht="12.75">
      <c r="A350" s="85"/>
      <c r="B350" s="85"/>
      <c r="C350" s="85"/>
      <c r="D350" s="85"/>
      <c r="E350" s="85"/>
      <c r="F350" s="85"/>
      <c r="G350" s="85"/>
      <c r="H350" s="85"/>
      <c r="I350" s="85"/>
      <c r="J350" s="85"/>
      <c r="K350" s="85"/>
      <c r="L350" s="85"/>
      <c r="M350" s="85"/>
      <c r="N350" s="85"/>
      <c r="O350" s="85"/>
      <c r="P350" s="85"/>
      <c r="Q350" s="85"/>
      <c r="R350" s="85"/>
      <c r="S350" s="52"/>
      <c r="T350" s="52"/>
    </row>
    <row r="351" spans="1:20" ht="12.75">
      <c r="A351" s="85"/>
      <c r="B351" s="85"/>
      <c r="C351" s="85"/>
      <c r="D351" s="85"/>
      <c r="E351" s="85"/>
      <c r="F351" s="85"/>
      <c r="G351" s="85"/>
      <c r="H351" s="85"/>
      <c r="I351" s="85"/>
      <c r="J351" s="85"/>
      <c r="K351" s="85"/>
      <c r="L351" s="85"/>
      <c r="M351" s="85"/>
      <c r="N351" s="85"/>
      <c r="O351" s="85"/>
      <c r="P351" s="85"/>
      <c r="Q351" s="85"/>
      <c r="R351" s="85"/>
      <c r="S351" s="52"/>
      <c r="T351" s="52"/>
    </row>
    <row r="352" spans="1:20" ht="12.75">
      <c r="A352" s="85"/>
      <c r="B352" s="85"/>
      <c r="C352" s="85"/>
      <c r="D352" s="85"/>
      <c r="E352" s="85"/>
      <c r="F352" s="85"/>
      <c r="G352" s="85"/>
      <c r="H352" s="85"/>
      <c r="I352" s="85"/>
      <c r="J352" s="85"/>
      <c r="K352" s="85"/>
      <c r="L352" s="85"/>
      <c r="M352" s="85"/>
      <c r="N352" s="85"/>
      <c r="O352" s="85"/>
      <c r="P352" s="85"/>
      <c r="Q352" s="85"/>
      <c r="R352" s="85"/>
      <c r="S352" s="52"/>
      <c r="T352" s="52"/>
    </row>
    <row r="353" spans="1:20" ht="12.75">
      <c r="A353" s="85"/>
      <c r="B353" s="85"/>
      <c r="C353" s="85"/>
      <c r="D353" s="85"/>
      <c r="E353" s="85"/>
      <c r="F353" s="85"/>
      <c r="G353" s="85"/>
      <c r="H353" s="85"/>
      <c r="I353" s="85"/>
      <c r="J353" s="85"/>
      <c r="K353" s="85"/>
      <c r="L353" s="85"/>
      <c r="M353" s="85"/>
      <c r="N353" s="85"/>
      <c r="O353" s="85"/>
      <c r="P353" s="85"/>
      <c r="Q353" s="85"/>
      <c r="R353" s="85"/>
      <c r="S353" s="52"/>
      <c r="T353" s="52"/>
    </row>
    <row r="354" spans="1:20" ht="12.75">
      <c r="A354" s="85"/>
      <c r="B354" s="85"/>
      <c r="C354" s="85"/>
      <c r="D354" s="85"/>
      <c r="E354" s="85"/>
      <c r="F354" s="85"/>
      <c r="G354" s="85"/>
      <c r="H354" s="85"/>
      <c r="I354" s="85"/>
      <c r="J354" s="85"/>
      <c r="K354" s="85"/>
      <c r="L354" s="85"/>
      <c r="M354" s="85"/>
      <c r="N354" s="85"/>
      <c r="O354" s="85"/>
      <c r="P354" s="85"/>
      <c r="Q354" s="85"/>
      <c r="R354" s="85"/>
      <c r="S354" s="52"/>
      <c r="T354" s="52"/>
    </row>
    <row r="355" spans="1:20" ht="12.75">
      <c r="A355" s="85"/>
      <c r="B355" s="85"/>
      <c r="C355" s="85"/>
      <c r="D355" s="85"/>
      <c r="E355" s="85"/>
      <c r="F355" s="85"/>
      <c r="G355" s="85"/>
      <c r="H355" s="85"/>
      <c r="I355" s="85"/>
      <c r="J355" s="85"/>
      <c r="K355" s="85"/>
      <c r="L355" s="85"/>
      <c r="M355" s="85"/>
      <c r="N355" s="85"/>
      <c r="O355" s="85"/>
      <c r="P355" s="85"/>
      <c r="Q355" s="85"/>
      <c r="R355" s="85"/>
      <c r="S355" s="52"/>
      <c r="T355" s="52"/>
    </row>
    <row r="356" spans="1:20" ht="12.75">
      <c r="A356" s="85"/>
      <c r="B356" s="85"/>
      <c r="C356" s="85"/>
      <c r="D356" s="85"/>
      <c r="E356" s="85"/>
      <c r="F356" s="85"/>
      <c r="G356" s="85"/>
      <c r="H356" s="85"/>
      <c r="I356" s="85"/>
      <c r="J356" s="85"/>
      <c r="K356" s="85"/>
      <c r="L356" s="85"/>
      <c r="M356" s="85"/>
      <c r="N356" s="85"/>
      <c r="O356" s="85"/>
      <c r="P356" s="85"/>
      <c r="Q356" s="85"/>
      <c r="R356" s="85"/>
      <c r="S356" s="52"/>
      <c r="T356" s="52"/>
    </row>
    <row r="357" spans="1:20" ht="12.75">
      <c r="A357" s="85"/>
      <c r="B357" s="85"/>
      <c r="C357" s="85"/>
      <c r="D357" s="85"/>
      <c r="E357" s="85"/>
      <c r="F357" s="85"/>
      <c r="G357" s="85"/>
      <c r="H357" s="85"/>
      <c r="I357" s="85"/>
      <c r="J357" s="85"/>
      <c r="K357" s="85"/>
      <c r="L357" s="85"/>
      <c r="M357" s="85"/>
      <c r="N357" s="85"/>
      <c r="O357" s="85"/>
      <c r="P357" s="85"/>
      <c r="Q357" s="85"/>
      <c r="R357" s="85"/>
      <c r="S357" s="52"/>
      <c r="T357" s="52"/>
    </row>
    <row r="358" spans="1:20" ht="12.75">
      <c r="A358" s="52"/>
      <c r="B358" s="52"/>
      <c r="C358" s="52"/>
      <c r="D358" s="52"/>
      <c r="E358" s="52"/>
      <c r="F358" s="52"/>
      <c r="G358" s="52"/>
      <c r="H358" s="52"/>
      <c r="I358" s="52"/>
      <c r="J358" s="52"/>
      <c r="K358" s="52"/>
      <c r="L358" s="52"/>
      <c r="M358" s="52"/>
      <c r="N358" s="52"/>
      <c r="O358" s="52"/>
      <c r="P358" s="52"/>
      <c r="Q358" s="52"/>
      <c r="R358" s="52"/>
      <c r="S358" s="52"/>
      <c r="T358" s="52"/>
    </row>
    <row r="359" spans="1:20" ht="12.75">
      <c r="A359" s="52"/>
      <c r="B359" s="52"/>
      <c r="C359" s="52"/>
      <c r="D359" s="52"/>
      <c r="E359" s="52"/>
      <c r="F359" s="52"/>
      <c r="G359" s="52"/>
      <c r="H359" s="52"/>
      <c r="I359" s="52"/>
      <c r="J359" s="52"/>
      <c r="K359" s="52"/>
      <c r="L359" s="52"/>
      <c r="M359" s="52"/>
      <c r="N359" s="52"/>
      <c r="O359" s="52"/>
      <c r="P359" s="52"/>
      <c r="Q359" s="52"/>
      <c r="R359" s="52"/>
      <c r="S359" s="52"/>
      <c r="T359" s="52"/>
    </row>
    <row r="360" spans="1:20" ht="12.75">
      <c r="A360" s="52"/>
      <c r="B360" s="52"/>
      <c r="C360" s="52"/>
      <c r="D360" s="52"/>
      <c r="E360" s="52"/>
      <c r="F360" s="52"/>
      <c r="G360" s="52"/>
      <c r="H360" s="52"/>
      <c r="I360" s="52"/>
      <c r="J360" s="52"/>
      <c r="K360" s="52"/>
      <c r="L360" s="52"/>
      <c r="M360" s="52"/>
      <c r="N360" s="52"/>
      <c r="O360" s="52"/>
      <c r="P360" s="52"/>
      <c r="Q360" s="52"/>
      <c r="R360" s="52"/>
      <c r="S360" s="52"/>
      <c r="T360" s="52"/>
    </row>
    <row r="361" spans="1:20" ht="12.75">
      <c r="A361" s="52"/>
      <c r="B361" s="52"/>
      <c r="C361" s="52"/>
      <c r="D361" s="52"/>
      <c r="E361" s="52"/>
      <c r="F361" s="52"/>
      <c r="G361" s="52"/>
      <c r="H361" s="52"/>
      <c r="I361" s="52"/>
      <c r="J361" s="52"/>
      <c r="K361" s="52"/>
      <c r="L361" s="52"/>
      <c r="M361" s="52"/>
      <c r="N361" s="52"/>
      <c r="O361" s="52"/>
      <c r="P361" s="52"/>
      <c r="Q361" s="52"/>
      <c r="R361" s="52"/>
      <c r="S361" s="52"/>
      <c r="T361" s="52"/>
    </row>
    <row r="362" spans="1:20" ht="12.75">
      <c r="A362" s="52"/>
      <c r="B362" s="52"/>
      <c r="C362" s="52"/>
      <c r="D362" s="52"/>
      <c r="E362" s="52"/>
      <c r="F362" s="52"/>
      <c r="G362" s="52"/>
      <c r="H362" s="52"/>
      <c r="I362" s="52"/>
      <c r="J362" s="52"/>
      <c r="K362" s="52"/>
      <c r="L362" s="52"/>
      <c r="M362" s="52"/>
      <c r="N362" s="52"/>
      <c r="O362" s="52"/>
      <c r="P362" s="52"/>
      <c r="Q362" s="52"/>
      <c r="R362" s="52"/>
      <c r="S362" s="52"/>
      <c r="T362" s="52"/>
    </row>
    <row r="363" spans="1:20" ht="12.75">
      <c r="A363" s="52"/>
      <c r="B363" s="52"/>
      <c r="C363" s="52"/>
      <c r="D363" s="52"/>
      <c r="E363" s="52"/>
      <c r="F363" s="52"/>
      <c r="G363" s="52"/>
      <c r="H363" s="52"/>
      <c r="I363" s="52"/>
      <c r="J363" s="52"/>
      <c r="K363" s="52"/>
      <c r="L363" s="52"/>
      <c r="M363" s="52"/>
      <c r="N363" s="52"/>
      <c r="O363" s="52"/>
      <c r="P363" s="52"/>
      <c r="Q363" s="52"/>
      <c r="R363" s="52"/>
      <c r="S363" s="52"/>
      <c r="T363" s="52"/>
    </row>
    <row r="364" spans="1:20" ht="12.75">
      <c r="A364" s="52"/>
      <c r="B364" s="52"/>
      <c r="C364" s="52"/>
      <c r="D364" s="52"/>
      <c r="E364" s="52"/>
      <c r="F364" s="52"/>
      <c r="G364" s="52"/>
      <c r="H364" s="52"/>
      <c r="I364" s="52"/>
      <c r="J364" s="52"/>
      <c r="K364" s="52"/>
      <c r="L364" s="52"/>
      <c r="M364" s="52"/>
      <c r="N364" s="52"/>
      <c r="O364" s="52"/>
      <c r="P364" s="52"/>
      <c r="Q364" s="52"/>
      <c r="R364" s="52"/>
      <c r="S364" s="52"/>
      <c r="T364" s="52"/>
    </row>
    <row r="365" spans="1:20" ht="12.75">
      <c r="A365" s="52"/>
      <c r="B365" s="52"/>
      <c r="C365" s="52"/>
      <c r="D365" s="52"/>
      <c r="E365" s="52"/>
      <c r="F365" s="52"/>
      <c r="G365" s="52"/>
      <c r="H365" s="52"/>
      <c r="I365" s="52"/>
      <c r="J365" s="52"/>
      <c r="K365" s="52"/>
      <c r="L365" s="52"/>
      <c r="M365" s="52"/>
      <c r="N365" s="52"/>
      <c r="O365" s="52"/>
      <c r="P365" s="52"/>
      <c r="Q365" s="52"/>
      <c r="R365" s="52"/>
      <c r="S365" s="52"/>
      <c r="T365" s="52"/>
    </row>
    <row r="366" spans="1:20" ht="12.75">
      <c r="A366" s="52"/>
      <c r="B366" s="52"/>
      <c r="C366" s="52"/>
      <c r="D366" s="52"/>
      <c r="E366" s="52"/>
      <c r="F366" s="52"/>
      <c r="G366" s="52"/>
      <c r="H366" s="52"/>
      <c r="I366" s="52"/>
      <c r="J366" s="52"/>
      <c r="K366" s="52"/>
      <c r="L366" s="52"/>
      <c r="M366" s="52"/>
      <c r="N366" s="52"/>
      <c r="O366" s="52"/>
      <c r="P366" s="52"/>
      <c r="Q366" s="52"/>
      <c r="R366" s="52"/>
      <c r="S366" s="52"/>
      <c r="T366" s="52"/>
    </row>
    <row r="367" spans="1:20" ht="12.75">
      <c r="A367" s="52"/>
      <c r="B367" s="52"/>
      <c r="C367" s="52"/>
      <c r="D367" s="52"/>
      <c r="E367" s="52"/>
      <c r="F367" s="52"/>
      <c r="G367" s="52"/>
      <c r="H367" s="52"/>
      <c r="I367" s="52"/>
      <c r="J367" s="52"/>
      <c r="K367" s="52"/>
      <c r="L367" s="52"/>
      <c r="M367" s="52"/>
      <c r="N367" s="52"/>
      <c r="O367" s="52"/>
      <c r="P367" s="52"/>
      <c r="Q367" s="52"/>
      <c r="R367" s="52"/>
      <c r="S367" s="52"/>
      <c r="T367" s="52"/>
    </row>
    <row r="368" spans="1:20" ht="12.75">
      <c r="A368" s="52"/>
      <c r="B368" s="52"/>
      <c r="C368" s="52"/>
      <c r="D368" s="52"/>
      <c r="E368" s="52"/>
      <c r="F368" s="52"/>
      <c r="G368" s="52"/>
      <c r="H368" s="52"/>
      <c r="I368" s="52"/>
      <c r="J368" s="52"/>
      <c r="K368" s="52"/>
      <c r="L368" s="52"/>
      <c r="M368" s="52"/>
      <c r="N368" s="52"/>
      <c r="O368" s="52"/>
      <c r="P368" s="52"/>
      <c r="Q368" s="52"/>
      <c r="R368" s="52"/>
      <c r="S368" s="52"/>
      <c r="T368" s="52"/>
    </row>
    <row r="369" spans="1:20" ht="12.75">
      <c r="A369" s="52"/>
      <c r="B369" s="52"/>
      <c r="C369" s="52"/>
      <c r="D369" s="52"/>
      <c r="E369" s="52"/>
      <c r="F369" s="52"/>
      <c r="G369" s="52"/>
      <c r="H369" s="52"/>
      <c r="I369" s="52"/>
      <c r="J369" s="52"/>
      <c r="K369" s="52"/>
      <c r="L369" s="52"/>
      <c r="M369" s="52"/>
      <c r="N369" s="52"/>
      <c r="O369" s="52"/>
      <c r="P369" s="52"/>
      <c r="Q369" s="52"/>
      <c r="R369" s="52"/>
      <c r="S369" s="52"/>
      <c r="T369" s="52"/>
    </row>
    <row r="370" spans="1:20" ht="12.75">
      <c r="A370" s="52"/>
      <c r="B370" s="52"/>
      <c r="C370" s="52"/>
      <c r="D370" s="52"/>
      <c r="E370" s="52"/>
      <c r="F370" s="52"/>
      <c r="G370" s="52"/>
      <c r="H370" s="52"/>
      <c r="I370" s="52"/>
      <c r="J370" s="52"/>
      <c r="K370" s="52"/>
      <c r="L370" s="52"/>
      <c r="M370" s="52"/>
      <c r="N370" s="52"/>
      <c r="O370" s="52"/>
      <c r="P370" s="52"/>
      <c r="Q370" s="52"/>
      <c r="R370" s="52"/>
      <c r="S370" s="52"/>
      <c r="T370" s="52"/>
    </row>
    <row r="371" spans="1:20" ht="12.75">
      <c r="A371" s="52"/>
      <c r="B371" s="52"/>
      <c r="C371" s="52"/>
      <c r="D371" s="52"/>
      <c r="E371" s="52"/>
      <c r="F371" s="52"/>
      <c r="G371" s="52"/>
      <c r="H371" s="52"/>
      <c r="I371" s="52"/>
      <c r="J371" s="52"/>
      <c r="K371" s="52"/>
      <c r="L371" s="52"/>
      <c r="M371" s="52"/>
      <c r="N371" s="52"/>
      <c r="O371" s="52"/>
      <c r="P371" s="52"/>
      <c r="Q371" s="52"/>
      <c r="R371" s="52"/>
      <c r="S371" s="52"/>
      <c r="T371" s="52"/>
    </row>
    <row r="372" spans="1:20" ht="12.75">
      <c r="A372" s="52"/>
      <c r="B372" s="52"/>
      <c r="C372" s="52"/>
      <c r="D372" s="52"/>
      <c r="E372" s="52"/>
      <c r="F372" s="52"/>
      <c r="G372" s="52"/>
      <c r="H372" s="52"/>
      <c r="I372" s="52"/>
      <c r="J372" s="52"/>
      <c r="K372" s="52"/>
      <c r="L372" s="52"/>
      <c r="M372" s="52"/>
      <c r="N372" s="52"/>
      <c r="O372" s="52"/>
      <c r="P372" s="52"/>
      <c r="Q372" s="52"/>
      <c r="R372" s="52"/>
      <c r="S372" s="52"/>
      <c r="T372" s="52"/>
    </row>
    <row r="373" spans="1:20" ht="12.75">
      <c r="A373" s="52"/>
      <c r="B373" s="52"/>
      <c r="C373" s="52"/>
      <c r="D373" s="52"/>
      <c r="E373" s="52"/>
      <c r="F373" s="52"/>
      <c r="G373" s="52"/>
      <c r="H373" s="52"/>
      <c r="I373" s="52"/>
      <c r="J373" s="52"/>
      <c r="K373" s="52"/>
      <c r="L373" s="52"/>
      <c r="M373" s="52"/>
      <c r="N373" s="52"/>
      <c r="O373" s="52"/>
      <c r="P373" s="52"/>
      <c r="Q373" s="52"/>
      <c r="R373" s="52"/>
      <c r="S373" s="52"/>
      <c r="T373" s="52"/>
    </row>
    <row r="374" spans="1:20" ht="12.75">
      <c r="A374" s="52"/>
      <c r="B374" s="52"/>
      <c r="C374" s="52"/>
      <c r="D374" s="52"/>
      <c r="E374" s="52"/>
      <c r="F374" s="52"/>
      <c r="G374" s="52"/>
      <c r="H374" s="52"/>
      <c r="I374" s="52"/>
      <c r="J374" s="52"/>
      <c r="K374" s="52"/>
      <c r="L374" s="52"/>
      <c r="M374" s="52"/>
      <c r="N374" s="52"/>
      <c r="O374" s="52"/>
      <c r="P374" s="52"/>
      <c r="Q374" s="52"/>
      <c r="R374" s="52"/>
      <c r="S374" s="52"/>
      <c r="T374" s="52"/>
    </row>
    <row r="375" spans="1:20" ht="12.75">
      <c r="A375" s="52"/>
      <c r="B375" s="52"/>
      <c r="C375" s="52"/>
      <c r="D375" s="52"/>
      <c r="E375" s="52"/>
      <c r="F375" s="52"/>
      <c r="G375" s="52"/>
      <c r="H375" s="52"/>
      <c r="I375" s="52"/>
      <c r="J375" s="52"/>
      <c r="K375" s="52"/>
      <c r="L375" s="52"/>
      <c r="M375" s="52"/>
      <c r="N375" s="52"/>
      <c r="O375" s="52"/>
      <c r="P375" s="52"/>
      <c r="Q375" s="52"/>
      <c r="R375" s="52"/>
      <c r="S375" s="52"/>
      <c r="T375" s="52"/>
    </row>
    <row r="376" spans="1:20" ht="12.75">
      <c r="A376" s="52"/>
      <c r="B376" s="52"/>
      <c r="C376" s="52"/>
      <c r="D376" s="52"/>
      <c r="E376" s="52"/>
      <c r="F376" s="52"/>
      <c r="G376" s="52"/>
      <c r="H376" s="52"/>
      <c r="I376" s="52"/>
      <c r="J376" s="52"/>
      <c r="K376" s="52"/>
      <c r="L376" s="52"/>
      <c r="M376" s="52"/>
      <c r="N376" s="52"/>
      <c r="O376" s="52"/>
      <c r="P376" s="52"/>
      <c r="Q376" s="52"/>
      <c r="R376" s="52"/>
      <c r="S376" s="52"/>
      <c r="T376" s="52"/>
    </row>
    <row r="377" spans="1:20" ht="12.75">
      <c r="A377" s="52"/>
      <c r="B377" s="52"/>
      <c r="C377" s="52"/>
      <c r="D377" s="52"/>
      <c r="E377" s="52"/>
      <c r="F377" s="52"/>
      <c r="G377" s="52"/>
      <c r="H377" s="52"/>
      <c r="I377" s="52"/>
      <c r="J377" s="52"/>
      <c r="K377" s="52"/>
      <c r="L377" s="52"/>
      <c r="M377" s="52"/>
      <c r="N377" s="52"/>
      <c r="O377" s="52"/>
      <c r="P377" s="52"/>
      <c r="Q377" s="52"/>
      <c r="R377" s="52"/>
      <c r="S377" s="52"/>
      <c r="T377" s="52"/>
    </row>
    <row r="378" spans="1:20" ht="12.75">
      <c r="A378" s="52"/>
      <c r="B378" s="52"/>
      <c r="C378" s="52"/>
      <c r="D378" s="52"/>
      <c r="E378" s="52"/>
      <c r="F378" s="52"/>
      <c r="G378" s="52"/>
      <c r="H378" s="52"/>
      <c r="I378" s="52"/>
      <c r="J378" s="52"/>
      <c r="K378" s="52"/>
      <c r="L378" s="52"/>
      <c r="M378" s="52"/>
      <c r="N378" s="52"/>
      <c r="O378" s="52"/>
      <c r="P378" s="52"/>
      <c r="Q378" s="52"/>
      <c r="R378" s="52"/>
      <c r="S378" s="52"/>
      <c r="T378" s="52"/>
    </row>
    <row r="379" spans="1:20" ht="12.75">
      <c r="A379" s="52"/>
      <c r="B379" s="52"/>
      <c r="C379" s="52"/>
      <c r="D379" s="52"/>
      <c r="E379" s="52"/>
      <c r="F379" s="52"/>
      <c r="G379" s="52"/>
      <c r="H379" s="52"/>
      <c r="I379" s="52"/>
      <c r="J379" s="52"/>
      <c r="K379" s="52"/>
      <c r="L379" s="52"/>
      <c r="M379" s="52"/>
      <c r="N379" s="52"/>
      <c r="O379" s="52"/>
      <c r="P379" s="52"/>
      <c r="Q379" s="52"/>
      <c r="R379" s="52"/>
      <c r="S379" s="52"/>
      <c r="T379" s="52"/>
    </row>
    <row r="380" spans="1:20" ht="12.75">
      <c r="A380" s="52"/>
      <c r="B380" s="52"/>
      <c r="C380" s="52"/>
      <c r="D380" s="52"/>
      <c r="E380" s="52"/>
      <c r="F380" s="52"/>
      <c r="G380" s="52"/>
      <c r="H380" s="52"/>
      <c r="I380" s="52"/>
      <c r="J380" s="52"/>
      <c r="K380" s="52"/>
      <c r="L380" s="52"/>
      <c r="M380" s="52"/>
      <c r="N380" s="52"/>
      <c r="O380" s="52"/>
      <c r="P380" s="52"/>
      <c r="Q380" s="52"/>
      <c r="R380" s="52"/>
      <c r="S380" s="52"/>
      <c r="T380" s="52"/>
    </row>
    <row r="381" spans="1:20" ht="12.75">
      <c r="A381" s="52"/>
      <c r="B381" s="52"/>
      <c r="C381" s="52"/>
      <c r="D381" s="52"/>
      <c r="E381" s="52"/>
      <c r="F381" s="52"/>
      <c r="G381" s="52"/>
      <c r="H381" s="52"/>
      <c r="I381" s="52"/>
      <c r="J381" s="52"/>
      <c r="K381" s="52"/>
      <c r="L381" s="52"/>
      <c r="M381" s="52"/>
      <c r="N381" s="52"/>
      <c r="O381" s="52"/>
      <c r="P381" s="52"/>
      <c r="Q381" s="52"/>
      <c r="R381" s="52"/>
      <c r="S381" s="52"/>
      <c r="T381" s="52"/>
    </row>
    <row r="382" spans="1:20" ht="12.75">
      <c r="A382" s="52"/>
      <c r="B382" s="52"/>
      <c r="C382" s="52"/>
      <c r="D382" s="52"/>
      <c r="E382" s="52"/>
      <c r="F382" s="52"/>
      <c r="G382" s="52"/>
      <c r="H382" s="52"/>
      <c r="I382" s="52"/>
      <c r="J382" s="52"/>
      <c r="K382" s="52"/>
      <c r="L382" s="52"/>
      <c r="M382" s="52"/>
      <c r="N382" s="52"/>
      <c r="O382" s="52"/>
      <c r="P382" s="52"/>
      <c r="Q382" s="52"/>
      <c r="R382" s="52"/>
      <c r="S382" s="52"/>
      <c r="T382" s="52"/>
    </row>
    <row r="383" spans="1:20" ht="12.75">
      <c r="A383" s="52"/>
      <c r="B383" s="52"/>
      <c r="C383" s="52"/>
      <c r="D383" s="52"/>
      <c r="E383" s="52"/>
      <c r="F383" s="52"/>
      <c r="G383" s="52"/>
      <c r="H383" s="52"/>
      <c r="I383" s="52"/>
      <c r="J383" s="52"/>
      <c r="K383" s="52"/>
      <c r="L383" s="52"/>
      <c r="M383" s="52"/>
      <c r="N383" s="52"/>
      <c r="O383" s="52"/>
      <c r="P383" s="52"/>
      <c r="Q383" s="52"/>
      <c r="R383" s="52"/>
      <c r="S383" s="52"/>
      <c r="T383" s="52"/>
    </row>
    <row r="384" spans="1:20" ht="12.75">
      <c r="A384" s="52"/>
      <c r="B384" s="52"/>
      <c r="C384" s="52"/>
      <c r="D384" s="52"/>
      <c r="E384" s="52"/>
      <c r="F384" s="52"/>
      <c r="G384" s="52"/>
      <c r="H384" s="52"/>
      <c r="I384" s="52"/>
      <c r="J384" s="52"/>
      <c r="K384" s="52"/>
      <c r="L384" s="52"/>
      <c r="M384" s="52"/>
      <c r="N384" s="52"/>
      <c r="O384" s="52"/>
      <c r="P384" s="52"/>
      <c r="Q384" s="52"/>
      <c r="R384" s="52"/>
      <c r="S384" s="52"/>
      <c r="T384" s="52"/>
    </row>
    <row r="385" spans="1:20" ht="12.75">
      <c r="A385" s="52"/>
      <c r="B385" s="52"/>
      <c r="C385" s="52"/>
      <c r="D385" s="52"/>
      <c r="E385" s="52"/>
      <c r="F385" s="52"/>
      <c r="G385" s="52"/>
      <c r="H385" s="52"/>
      <c r="I385" s="52"/>
      <c r="J385" s="52"/>
      <c r="K385" s="52"/>
      <c r="L385" s="52"/>
      <c r="M385" s="52"/>
      <c r="N385" s="52"/>
      <c r="O385" s="52"/>
      <c r="P385" s="52"/>
      <c r="Q385" s="52"/>
      <c r="R385" s="52"/>
      <c r="S385" s="52"/>
      <c r="T385" s="52"/>
    </row>
    <row r="386" spans="1:20" ht="12.75">
      <c r="A386" s="52"/>
      <c r="B386" s="52"/>
      <c r="C386" s="52"/>
      <c r="D386" s="52"/>
      <c r="E386" s="52"/>
      <c r="F386" s="52"/>
      <c r="G386" s="52"/>
      <c r="H386" s="52"/>
      <c r="I386" s="52"/>
      <c r="J386" s="52"/>
      <c r="K386" s="52"/>
      <c r="L386" s="52"/>
      <c r="M386" s="52"/>
      <c r="N386" s="52"/>
      <c r="O386" s="52"/>
      <c r="P386" s="52"/>
      <c r="Q386" s="52"/>
      <c r="R386" s="52"/>
      <c r="S386" s="52"/>
      <c r="T386" s="52"/>
    </row>
    <row r="387" spans="1:20" ht="12.75">
      <c r="A387" s="52"/>
      <c r="B387" s="52"/>
      <c r="C387" s="52"/>
      <c r="D387" s="52"/>
      <c r="E387" s="52"/>
      <c r="F387" s="52"/>
      <c r="G387" s="52"/>
      <c r="H387" s="52"/>
      <c r="I387" s="52"/>
      <c r="J387" s="52"/>
      <c r="K387" s="52"/>
      <c r="L387" s="52"/>
      <c r="M387" s="52"/>
      <c r="N387" s="52"/>
      <c r="O387" s="52"/>
      <c r="P387" s="52"/>
      <c r="Q387" s="52"/>
      <c r="R387" s="52"/>
      <c r="S387" s="52"/>
      <c r="T387" s="52"/>
    </row>
    <row r="388" spans="1:20" ht="12.75">
      <c r="A388" s="52"/>
      <c r="B388" s="52"/>
      <c r="C388" s="52"/>
      <c r="D388" s="52"/>
      <c r="E388" s="52"/>
      <c r="F388" s="52"/>
      <c r="G388" s="52"/>
      <c r="H388" s="52"/>
      <c r="I388" s="52"/>
      <c r="J388" s="52"/>
      <c r="K388" s="52"/>
      <c r="L388" s="52"/>
      <c r="M388" s="52"/>
      <c r="N388" s="52"/>
      <c r="O388" s="52"/>
      <c r="P388" s="52"/>
      <c r="Q388" s="52"/>
      <c r="R388" s="52"/>
      <c r="S388" s="52"/>
      <c r="T388" s="52"/>
    </row>
    <row r="389" spans="1:20" ht="12.75">
      <c r="A389" s="52"/>
      <c r="B389" s="52"/>
      <c r="C389" s="52"/>
      <c r="D389" s="52"/>
      <c r="E389" s="52"/>
      <c r="F389" s="52"/>
      <c r="G389" s="52"/>
      <c r="H389" s="52"/>
      <c r="I389" s="52"/>
      <c r="J389" s="52"/>
      <c r="K389" s="52"/>
      <c r="L389" s="52"/>
      <c r="M389" s="52"/>
      <c r="N389" s="52"/>
      <c r="O389" s="52"/>
      <c r="P389" s="52"/>
      <c r="Q389" s="52"/>
      <c r="R389" s="52"/>
      <c r="S389" s="52"/>
      <c r="T389" s="52"/>
    </row>
  </sheetData>
  <mergeCells count="189">
    <mergeCell ref="N63:O63"/>
    <mergeCell ref="P63:Q63"/>
    <mergeCell ref="R63:S63"/>
    <mergeCell ref="F63:G64"/>
    <mergeCell ref="H63:I63"/>
    <mergeCell ref="J63:K63"/>
    <mergeCell ref="L63:M63"/>
    <mergeCell ref="F42:Q42"/>
    <mergeCell ref="G43:G44"/>
    <mergeCell ref="H43:I43"/>
    <mergeCell ref="J43:K43"/>
    <mergeCell ref="L43:M43"/>
    <mergeCell ref="N43:O43"/>
    <mergeCell ref="P43:Q43"/>
    <mergeCell ref="E44:F44"/>
    <mergeCell ref="A35:E36"/>
    <mergeCell ref="F38:G38"/>
    <mergeCell ref="F40:G40"/>
    <mergeCell ref="F41:G41"/>
    <mergeCell ref="B11:C11"/>
    <mergeCell ref="B13:C13"/>
    <mergeCell ref="B16:C16"/>
    <mergeCell ref="B18:C18"/>
    <mergeCell ref="L150:M150"/>
    <mergeCell ref="J151:K151"/>
    <mergeCell ref="L151:M151"/>
    <mergeCell ref="H156:I156"/>
    <mergeCell ref="J156:K156"/>
    <mergeCell ref="L156:M156"/>
    <mergeCell ref="H155:I155"/>
    <mergeCell ref="D13:E13"/>
    <mergeCell ref="J153:K153"/>
    <mergeCell ref="L153:M153"/>
    <mergeCell ref="H154:I154"/>
    <mergeCell ref="H150:I150"/>
    <mergeCell ref="H151:I151"/>
    <mergeCell ref="H152:I152"/>
    <mergeCell ref="H153:I153"/>
    <mergeCell ref="J150:K150"/>
    <mergeCell ref="F15:G15"/>
    <mergeCell ref="E169:G169"/>
    <mergeCell ref="E170:G170"/>
    <mergeCell ref="E171:G171"/>
    <mergeCell ref="E165:G165"/>
    <mergeCell ref="E166:G166"/>
    <mergeCell ref="E167:G167"/>
    <mergeCell ref="E168:G168"/>
    <mergeCell ref="E161:G161"/>
    <mergeCell ref="E162:G162"/>
    <mergeCell ref="E163:G163"/>
    <mergeCell ref="E164:G164"/>
    <mergeCell ref="E157:G157"/>
    <mergeCell ref="E158:G158"/>
    <mergeCell ref="E159:G159"/>
    <mergeCell ref="E160:G160"/>
    <mergeCell ref="E156:G156"/>
    <mergeCell ref="E155:G155"/>
    <mergeCell ref="E151:G151"/>
    <mergeCell ref="E152:G152"/>
    <mergeCell ref="E153:G153"/>
    <mergeCell ref="E154:G154"/>
    <mergeCell ref="B156:C156"/>
    <mergeCell ref="B157:C157"/>
    <mergeCell ref="B158:C158"/>
    <mergeCell ref="B154:C154"/>
    <mergeCell ref="B155:C155"/>
    <mergeCell ref="B150:C150"/>
    <mergeCell ref="B151:C151"/>
    <mergeCell ref="B152:C152"/>
    <mergeCell ref="B153:C153"/>
    <mergeCell ref="F86:G86"/>
    <mergeCell ref="E89:F89"/>
    <mergeCell ref="H108:I108"/>
    <mergeCell ref="N88:O88"/>
    <mergeCell ref="L88:M88"/>
    <mergeCell ref="D173:E173"/>
    <mergeCell ref="A6:E7"/>
    <mergeCell ref="H88:I88"/>
    <mergeCell ref="J88:K88"/>
    <mergeCell ref="F9:G9"/>
    <mergeCell ref="F87:Q87"/>
    <mergeCell ref="P88:Q88"/>
    <mergeCell ref="G88:G89"/>
    <mergeCell ref="F173:G173"/>
    <mergeCell ref="H173:J173"/>
    <mergeCell ref="F174:G174"/>
    <mergeCell ref="E225:F225"/>
    <mergeCell ref="R108:S108"/>
    <mergeCell ref="F108:G109"/>
    <mergeCell ref="P108:Q108"/>
    <mergeCell ref="J108:K108"/>
    <mergeCell ref="L108:M108"/>
    <mergeCell ref="N108:O108"/>
    <mergeCell ref="E150:G150"/>
    <mergeCell ref="E219:F219"/>
    <mergeCell ref="E221:F221"/>
    <mergeCell ref="E223:F223"/>
    <mergeCell ref="D174:E174"/>
    <mergeCell ref="F195:G195"/>
    <mergeCell ref="E211:F211"/>
    <mergeCell ref="E213:F213"/>
    <mergeCell ref="E215:F215"/>
    <mergeCell ref="E217:F217"/>
    <mergeCell ref="D184:E184"/>
    <mergeCell ref="F183:G183"/>
    <mergeCell ref="H174:J174"/>
    <mergeCell ref="H176:J176"/>
    <mergeCell ref="F254:G254"/>
    <mergeCell ref="E205:F205"/>
    <mergeCell ref="E203:F203"/>
    <mergeCell ref="E202:F202"/>
    <mergeCell ref="E229:F229"/>
    <mergeCell ref="E207:F207"/>
    <mergeCell ref="E209:F209"/>
    <mergeCell ref="D183:E183"/>
    <mergeCell ref="F184:G184"/>
    <mergeCell ref="G202:H202"/>
    <mergeCell ref="I201:J201"/>
    <mergeCell ref="I202:J202"/>
    <mergeCell ref="D197:G197"/>
    <mergeCell ref="H197:I197"/>
    <mergeCell ref="E201:F201"/>
    <mergeCell ref="F188:G188"/>
    <mergeCell ref="F191:G191"/>
    <mergeCell ref="H188:I188"/>
    <mergeCell ref="L184:M184"/>
    <mergeCell ref="N183:O183"/>
    <mergeCell ref="N184:O184"/>
    <mergeCell ref="G201:H201"/>
    <mergeCell ref="H183:I183"/>
    <mergeCell ref="H184:I184"/>
    <mergeCell ref="J183:K183"/>
    <mergeCell ref="J184:K184"/>
    <mergeCell ref="L183:M183"/>
    <mergeCell ref="L195:M195"/>
    <mergeCell ref="H191:I191"/>
    <mergeCell ref="H193:I193"/>
    <mergeCell ref="L188:M188"/>
    <mergeCell ref="L191:M191"/>
    <mergeCell ref="L193:M193"/>
    <mergeCell ref="N188:O188"/>
    <mergeCell ref="N191:O191"/>
    <mergeCell ref="N193:O193"/>
    <mergeCell ref="J197:M197"/>
    <mergeCell ref="N197:O197"/>
    <mergeCell ref="E227:F227"/>
    <mergeCell ref="A225:D225"/>
    <mergeCell ref="D231:H231"/>
    <mergeCell ref="I231:J231"/>
    <mergeCell ref="G234:H234"/>
    <mergeCell ref="G235:H235"/>
    <mergeCell ref="I234:J234"/>
    <mergeCell ref="I235:J235"/>
    <mergeCell ref="D245:H245"/>
    <mergeCell ref="I245:J245"/>
    <mergeCell ref="D247:E247"/>
    <mergeCell ref="D248:E248"/>
    <mergeCell ref="F247:G247"/>
    <mergeCell ref="F248:G248"/>
    <mergeCell ref="H247:I247"/>
    <mergeCell ref="H248:I248"/>
    <mergeCell ref="F261:G261"/>
    <mergeCell ref="F266:G266"/>
    <mergeCell ref="F270:G270"/>
    <mergeCell ref="F277:G277"/>
    <mergeCell ref="F280:G280"/>
    <mergeCell ref="F283:G283"/>
    <mergeCell ref="F287:G287"/>
    <mergeCell ref="F295:G295"/>
    <mergeCell ref="F299:G299"/>
    <mergeCell ref="F301:G301"/>
    <mergeCell ref="F303:G303"/>
    <mergeCell ref="F306:G306"/>
    <mergeCell ref="F310:G310"/>
    <mergeCell ref="F314:G314"/>
    <mergeCell ref="D321:E321"/>
    <mergeCell ref="D320:E320"/>
    <mergeCell ref="F320:G320"/>
    <mergeCell ref="F321:G321"/>
    <mergeCell ref="F316:G316"/>
    <mergeCell ref="F318:I318"/>
    <mergeCell ref="B317:F317"/>
    <mergeCell ref="H315:I315"/>
    <mergeCell ref="D323:E323"/>
    <mergeCell ref="H316:I316"/>
    <mergeCell ref="F323:G323"/>
    <mergeCell ref="H323:I323"/>
    <mergeCell ref="H320:I320"/>
    <mergeCell ref="H321:I321"/>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&amp;L&amp;"Arial,Bold"Date: August 20, 2003&amp;C&amp;"Arial,Bold"&amp;P</oddFooter>
  </headerFooter>
  <rowBreaks count="7" manualBreakCount="7">
    <brk id="85" max="16" man="1"/>
    <brk id="116" max="16" man="1"/>
    <brk id="145" max="16" man="1"/>
    <brk id="167" max="16" man="1"/>
    <brk id="198" max="16" man="1"/>
    <brk id="232" max="16" man="1"/>
    <brk id="296" max="16" man="1"/>
  </rowBreaks>
</worksheet>
</file>

<file path=xl/worksheets/sheet5.xml><?xml version="1.0" encoding="utf-8"?>
<worksheet xmlns="http://schemas.openxmlformats.org/spreadsheetml/2006/main" xmlns:r="http://schemas.openxmlformats.org/officeDocument/2006/relationships">
  <dimension ref="A1:K182"/>
  <sheetViews>
    <sheetView workbookViewId="0" topLeftCell="A121">
      <selection activeCell="A136" sqref="A136:E136"/>
    </sheetView>
  </sheetViews>
  <sheetFormatPr defaultColWidth="9.140625" defaultRowHeight="12.75"/>
  <cols>
    <col min="1" max="1" width="34.00390625" style="0" customWidth="1"/>
    <col min="2" max="2" width="10.7109375" style="0" customWidth="1"/>
    <col min="3" max="3" width="9.57421875" style="0" bestFit="1" customWidth="1"/>
    <col min="4" max="4" width="9.28125" style="0" bestFit="1" customWidth="1"/>
    <col min="5" max="5" width="11.57421875" style="0" bestFit="1" customWidth="1"/>
    <col min="6" max="7" width="12.00390625" style="0" bestFit="1" customWidth="1"/>
    <col min="8" max="8" width="12.57421875" style="0" bestFit="1" customWidth="1"/>
    <col min="12" max="12" width="9.28125" style="0" bestFit="1" customWidth="1"/>
  </cols>
  <sheetData>
    <row r="1" ht="20.25">
      <c r="A1" s="63" t="str">
        <f>'Fab Project'!A1:E1</f>
        <v>WBS 151 Coil Support Structure</v>
      </c>
    </row>
    <row r="3" spans="1:11" ht="18.75" thickBot="1">
      <c r="A3" s="72" t="s">
        <v>108</v>
      </c>
      <c r="B3" s="73"/>
      <c r="C3" s="73"/>
      <c r="D3" s="73"/>
      <c r="E3" s="73"/>
      <c r="F3" s="73"/>
      <c r="G3" s="73"/>
      <c r="H3" s="73"/>
      <c r="I3" s="73"/>
      <c r="J3" s="73"/>
      <c r="K3" s="74"/>
    </row>
    <row r="4" ht="12.75">
      <c r="A4" s="1"/>
    </row>
    <row r="5" ht="12.75">
      <c r="A5" s="1" t="s">
        <v>71</v>
      </c>
    </row>
    <row r="6" spans="1:5" ht="35.25" customHeight="1">
      <c r="A6" s="228" t="s">
        <v>262</v>
      </c>
      <c r="B6" s="228"/>
      <c r="C6" s="228"/>
      <c r="D6" s="228"/>
      <c r="E6" s="228"/>
    </row>
    <row r="7" spans="1:5" ht="24" customHeight="1">
      <c r="A7" s="228"/>
      <c r="B7" s="228"/>
      <c r="C7" s="228"/>
      <c r="D7" s="228"/>
      <c r="E7" s="228"/>
    </row>
    <row r="9" ht="12.75">
      <c r="A9" s="1" t="s">
        <v>116</v>
      </c>
    </row>
    <row r="10" spans="1:3" ht="12.75">
      <c r="A10" t="str">
        <f>A25</f>
        <v>Integrated TF support structure</v>
      </c>
      <c r="B10" s="43">
        <f>H49</f>
        <v>653496</v>
      </c>
      <c r="C10" t="s">
        <v>170</v>
      </c>
    </row>
    <row r="11" spans="1:2" ht="12.75">
      <c r="A11" t="str">
        <f>A83</f>
        <v>PF Coil interface structure</v>
      </c>
      <c r="B11" s="43">
        <f>H100</f>
        <v>48340</v>
      </c>
    </row>
    <row r="12" spans="1:2" ht="12.75">
      <c r="A12" t="str">
        <f>A103</f>
        <v>TF to modular coil interface structure</v>
      </c>
      <c r="B12" s="43">
        <f>H121</f>
        <v>112144</v>
      </c>
    </row>
    <row r="13" ht="12.75">
      <c r="B13" s="43"/>
    </row>
    <row r="14" spans="1:8" ht="12.75">
      <c r="A14" s="27" t="s">
        <v>118</v>
      </c>
      <c r="B14" s="43">
        <f>SUM(B10:B13)</f>
        <v>813980</v>
      </c>
      <c r="F14" t="s">
        <v>264</v>
      </c>
      <c r="G14">
        <v>438</v>
      </c>
      <c r="H14" t="s">
        <v>263</v>
      </c>
    </row>
    <row r="15" spans="6:8" ht="12.75">
      <c r="F15" t="s">
        <v>265</v>
      </c>
      <c r="G15">
        <v>120</v>
      </c>
      <c r="H15" t="s">
        <v>243</v>
      </c>
    </row>
    <row r="16" spans="1:8" ht="12.75">
      <c r="A16" t="s">
        <v>109</v>
      </c>
      <c r="B16" s="46">
        <v>130</v>
      </c>
      <c r="C16" t="s">
        <v>110</v>
      </c>
      <c r="G16">
        <v>300</v>
      </c>
      <c r="H16" t="s">
        <v>244</v>
      </c>
    </row>
    <row r="17" spans="1:8" ht="12.75">
      <c r="A17" t="s">
        <v>111</v>
      </c>
      <c r="B17" s="46">
        <v>60</v>
      </c>
      <c r="C17" t="s">
        <v>110</v>
      </c>
      <c r="G17">
        <v>110</v>
      </c>
      <c r="H17" t="s">
        <v>245</v>
      </c>
    </row>
    <row r="18" spans="1:7" ht="12.75">
      <c r="A18" t="s">
        <v>112</v>
      </c>
      <c r="B18" s="46">
        <v>80</v>
      </c>
      <c r="C18" t="s">
        <v>110</v>
      </c>
      <c r="G18">
        <f>SUM(G15:G17)</f>
        <v>530</v>
      </c>
    </row>
    <row r="19" spans="2:7" ht="12.75">
      <c r="B19" s="46"/>
      <c r="F19" t="s">
        <v>268</v>
      </c>
      <c r="G19">
        <v>894</v>
      </c>
    </row>
    <row r="20" ht="12.75">
      <c r="B20" s="46"/>
    </row>
    <row r="21" ht="12.75">
      <c r="A21" s="1" t="s">
        <v>117</v>
      </c>
    </row>
    <row r="22" ht="12.75">
      <c r="A22" s="1"/>
    </row>
    <row r="23" spans="1:6" ht="12.75">
      <c r="A23" s="1" t="s">
        <v>196</v>
      </c>
      <c r="B23" s="52"/>
      <c r="C23" s="52"/>
      <c r="D23" s="52"/>
      <c r="E23" s="52"/>
      <c r="F23" s="52"/>
    </row>
    <row r="24" spans="2:9" ht="12.75">
      <c r="B24" s="193"/>
      <c r="I24" s="20"/>
    </row>
    <row r="25" spans="1:9" ht="12.75">
      <c r="A25" s="1" t="s">
        <v>205</v>
      </c>
      <c r="I25" s="20"/>
    </row>
    <row r="26" ht="12.75">
      <c r="I26" s="20"/>
    </row>
    <row r="27" spans="1:2" ht="12.75">
      <c r="A27" s="1" t="s">
        <v>202</v>
      </c>
      <c r="B27" s="20"/>
    </row>
    <row r="28" spans="1:8" ht="12.75">
      <c r="A28" s="1" t="s">
        <v>195</v>
      </c>
      <c r="B28" s="189"/>
      <c r="C28" s="1"/>
      <c r="D28" s="25" t="s">
        <v>179</v>
      </c>
      <c r="E28" s="25" t="s">
        <v>180</v>
      </c>
      <c r="F28" s="25" t="s">
        <v>181</v>
      </c>
      <c r="G28" s="25" t="s">
        <v>201</v>
      </c>
      <c r="H28" s="25" t="s">
        <v>182</v>
      </c>
    </row>
    <row r="29" spans="1:10" ht="12.75">
      <c r="A29" s="217" t="s">
        <v>254</v>
      </c>
      <c r="B29" s="217"/>
      <c r="C29" s="217"/>
      <c r="D29" s="40">
        <v>550</v>
      </c>
      <c r="E29" s="22" t="s">
        <v>183</v>
      </c>
      <c r="F29" s="22">
        <v>6</v>
      </c>
      <c r="G29" s="22">
        <v>12</v>
      </c>
      <c r="H29" s="49">
        <f aca="true" t="shared" si="0" ref="H29:H40">F29*D29*G29</f>
        <v>39600</v>
      </c>
      <c r="J29">
        <f>G29*D29</f>
        <v>6600</v>
      </c>
    </row>
    <row r="30" spans="1:8" ht="12.75">
      <c r="A30" s="217" t="s">
        <v>255</v>
      </c>
      <c r="B30" s="217"/>
      <c r="C30" s="217"/>
      <c r="D30" s="40">
        <v>40</v>
      </c>
      <c r="E30" s="22" t="s">
        <v>63</v>
      </c>
      <c r="F30" s="22">
        <f>$B$17</f>
        <v>60</v>
      </c>
      <c r="G30" s="22">
        <v>18</v>
      </c>
      <c r="H30" s="49">
        <f t="shared" si="0"/>
        <v>43200</v>
      </c>
    </row>
    <row r="31" spans="1:8" ht="12.75" customHeight="1">
      <c r="A31" s="20" t="s">
        <v>228</v>
      </c>
      <c r="B31" s="217"/>
      <c r="C31" s="217"/>
      <c r="D31" s="40">
        <v>1</v>
      </c>
      <c r="E31" s="22" t="s">
        <v>199</v>
      </c>
      <c r="F31" s="22">
        <v>20000</v>
      </c>
      <c r="G31" s="22">
        <v>1</v>
      </c>
      <c r="H31" s="49">
        <f t="shared" si="0"/>
        <v>20000</v>
      </c>
    </row>
    <row r="32" spans="1:10" ht="12.75" customHeight="1">
      <c r="A32" s="217" t="s">
        <v>256</v>
      </c>
      <c r="B32" s="217"/>
      <c r="C32" s="217"/>
      <c r="D32" s="40">
        <v>950</v>
      </c>
      <c r="E32" s="22" t="s">
        <v>183</v>
      </c>
      <c r="F32" s="22">
        <v>6</v>
      </c>
      <c r="G32" s="22">
        <v>36</v>
      </c>
      <c r="H32" s="49">
        <f>F32*D32*G32</f>
        <v>205200</v>
      </c>
      <c r="J32">
        <f>G32*D32</f>
        <v>34200</v>
      </c>
    </row>
    <row r="33" spans="1:8" ht="12.75" customHeight="1">
      <c r="A33" s="217" t="s">
        <v>257</v>
      </c>
      <c r="B33" s="217"/>
      <c r="C33" s="217"/>
      <c r="D33" s="40">
        <v>40</v>
      </c>
      <c r="E33" s="22" t="s">
        <v>63</v>
      </c>
      <c r="F33" s="22">
        <f>$B$17</f>
        <v>60</v>
      </c>
      <c r="G33" s="22">
        <v>18</v>
      </c>
      <c r="H33" s="49">
        <f>F33*D33*G33</f>
        <v>43200</v>
      </c>
    </row>
    <row r="34" spans="1:8" ht="12.75" customHeight="1">
      <c r="A34" s="20" t="s">
        <v>258</v>
      </c>
      <c r="B34" s="217"/>
      <c r="C34" s="217"/>
      <c r="D34" s="40">
        <v>1</v>
      </c>
      <c r="E34" s="22" t="s">
        <v>199</v>
      </c>
      <c r="F34" s="22">
        <v>20000</v>
      </c>
      <c r="G34" s="22">
        <v>1</v>
      </c>
      <c r="H34" s="49">
        <f>F34*D34*G34</f>
        <v>20000</v>
      </c>
    </row>
    <row r="35" spans="1:10" ht="12.75" customHeight="1">
      <c r="A35" s="20" t="s">
        <v>253</v>
      </c>
      <c r="B35" s="197"/>
      <c r="C35" s="197"/>
      <c r="D35" s="40">
        <f>G59</f>
        <v>141</v>
      </c>
      <c r="E35" s="22" t="s">
        <v>183</v>
      </c>
      <c r="F35" s="22">
        <v>6</v>
      </c>
      <c r="G35" s="22">
        <v>36</v>
      </c>
      <c r="H35" s="49">
        <f t="shared" si="0"/>
        <v>30456</v>
      </c>
      <c r="J35">
        <f>G35*D35</f>
        <v>5076</v>
      </c>
    </row>
    <row r="36" spans="1:8" ht="12.75" customHeight="1">
      <c r="A36" s="20" t="s">
        <v>259</v>
      </c>
      <c r="B36" s="197"/>
      <c r="C36" s="197"/>
      <c r="D36" s="40">
        <v>24</v>
      </c>
      <c r="E36" s="22" t="s">
        <v>63</v>
      </c>
      <c r="F36" s="22">
        <f>$B$17</f>
        <v>60</v>
      </c>
      <c r="G36" s="22">
        <v>18</v>
      </c>
      <c r="H36" s="49">
        <f t="shared" si="0"/>
        <v>25920</v>
      </c>
    </row>
    <row r="37" spans="1:8" ht="12.75" customHeight="1">
      <c r="A37" s="20" t="s">
        <v>260</v>
      </c>
      <c r="B37" s="197"/>
      <c r="C37" s="197"/>
      <c r="D37" s="40">
        <v>1</v>
      </c>
      <c r="E37" s="22" t="s">
        <v>199</v>
      </c>
      <c r="F37" s="22">
        <v>10000</v>
      </c>
      <c r="G37" s="22">
        <v>1</v>
      </c>
      <c r="H37" s="49">
        <f t="shared" si="0"/>
        <v>10000</v>
      </c>
    </row>
    <row r="38" spans="1:9" ht="12.75" customHeight="1">
      <c r="A38" s="20" t="s">
        <v>229</v>
      </c>
      <c r="B38" s="197"/>
      <c r="C38" s="197"/>
      <c r="D38" s="40">
        <v>24</v>
      </c>
      <c r="E38" s="22" t="s">
        <v>63</v>
      </c>
      <c r="F38" s="22">
        <f>B18</f>
        <v>80</v>
      </c>
      <c r="G38" s="22">
        <f>G30+G36</f>
        <v>36</v>
      </c>
      <c r="H38" s="49">
        <f t="shared" si="0"/>
        <v>69120</v>
      </c>
      <c r="I38" s="43">
        <f>SUM(H29:H38)</f>
        <v>506696</v>
      </c>
    </row>
    <row r="39" spans="1:8" ht="12.75" customHeight="1">
      <c r="A39" s="20" t="s">
        <v>197</v>
      </c>
      <c r="B39" s="197"/>
      <c r="C39" s="197"/>
      <c r="D39" s="40">
        <v>1</v>
      </c>
      <c r="E39" s="22" t="s">
        <v>200</v>
      </c>
      <c r="F39" s="22">
        <v>2000</v>
      </c>
      <c r="G39" s="22">
        <v>18</v>
      </c>
      <c r="H39" s="49">
        <f t="shared" si="0"/>
        <v>36000</v>
      </c>
    </row>
    <row r="40" spans="1:8" ht="12.75" customHeight="1">
      <c r="A40" s="20" t="s">
        <v>198</v>
      </c>
      <c r="B40" s="197"/>
      <c r="C40" s="197"/>
      <c r="D40" s="40">
        <v>1</v>
      </c>
      <c r="E40" s="22" t="s">
        <v>199</v>
      </c>
      <c r="F40" s="22">
        <v>20000</v>
      </c>
      <c r="G40" s="22">
        <v>1</v>
      </c>
      <c r="H40" s="49">
        <f t="shared" si="0"/>
        <v>20000</v>
      </c>
    </row>
    <row r="41" spans="1:10" ht="12.75">
      <c r="A41" s="20"/>
      <c r="B41" s="217"/>
      <c r="C41" s="217"/>
      <c r="D41" s="22"/>
      <c r="E41" s="41" t="s">
        <v>231</v>
      </c>
      <c r="G41" s="22"/>
      <c r="H41" s="200">
        <f>SUM(H29:H40)</f>
        <v>562696</v>
      </c>
      <c r="J41">
        <f>SUM(J29:J35)</f>
        <v>45876</v>
      </c>
    </row>
    <row r="42" spans="1:8" ht="12.75">
      <c r="A42" s="189" t="s">
        <v>204</v>
      </c>
      <c r="B42" s="217"/>
      <c r="C42" s="217"/>
      <c r="D42" s="22"/>
      <c r="E42" s="22"/>
      <c r="F42" s="22"/>
      <c r="G42" s="22"/>
      <c r="H42" s="198"/>
    </row>
    <row r="43" spans="1:8" ht="12.75">
      <c r="A43" s="1" t="s">
        <v>195</v>
      </c>
      <c r="B43" s="189"/>
      <c r="C43" s="1"/>
      <c r="D43" s="25" t="s">
        <v>179</v>
      </c>
      <c r="E43" s="25" t="s">
        <v>180</v>
      </c>
      <c r="F43" s="25" t="s">
        <v>181</v>
      </c>
      <c r="G43" s="25" t="s">
        <v>201</v>
      </c>
      <c r="H43" s="25" t="s">
        <v>182</v>
      </c>
    </row>
    <row r="44" spans="1:8" ht="12.75">
      <c r="A44" s="217" t="s">
        <v>230</v>
      </c>
      <c r="B44" s="217"/>
      <c r="C44" s="217"/>
      <c r="D44" s="40">
        <v>120</v>
      </c>
      <c r="E44" s="22" t="s">
        <v>63</v>
      </c>
      <c r="F44" s="22">
        <f>$B$18</f>
        <v>80</v>
      </c>
      <c r="G44" s="22">
        <v>2</v>
      </c>
      <c r="H44" s="49">
        <f>F44*D44*G44</f>
        <v>19200</v>
      </c>
    </row>
    <row r="45" spans="1:8" ht="12.75">
      <c r="A45" s="197" t="s">
        <v>269</v>
      </c>
      <c r="B45" s="197"/>
      <c r="C45" s="197"/>
      <c r="D45" s="40">
        <v>250</v>
      </c>
      <c r="E45" s="22" t="s">
        <v>63</v>
      </c>
      <c r="F45" s="22">
        <f>B17</f>
        <v>60</v>
      </c>
      <c r="G45" s="22">
        <v>2</v>
      </c>
      <c r="H45" s="49">
        <f>F45*D45*G45</f>
        <v>30000</v>
      </c>
    </row>
    <row r="46" spans="1:8" ht="12.75">
      <c r="A46" s="217" t="s">
        <v>203</v>
      </c>
      <c r="B46" s="217"/>
      <c r="C46" s="217"/>
      <c r="D46" s="40">
        <v>160</v>
      </c>
      <c r="E46" s="22" t="s">
        <v>63</v>
      </c>
      <c r="F46" s="22">
        <f>$B$16</f>
        <v>130</v>
      </c>
      <c r="G46" s="22">
        <v>2</v>
      </c>
      <c r="H46" s="49">
        <f>F46*D46*G46</f>
        <v>41600</v>
      </c>
    </row>
    <row r="47" spans="1:8" ht="12.75">
      <c r="A47" s="20"/>
      <c r="B47" s="217"/>
      <c r="C47" s="217"/>
      <c r="D47" s="22"/>
      <c r="E47" s="41" t="s">
        <v>232</v>
      </c>
      <c r="G47" s="22"/>
      <c r="H47" s="200">
        <f>SUM(H44:H46)</f>
        <v>90800</v>
      </c>
    </row>
    <row r="48" ht="12.75">
      <c r="B48" s="20"/>
    </row>
    <row r="49" spans="2:8" ht="12.75">
      <c r="B49" s="20"/>
      <c r="E49" s="41" t="s">
        <v>233</v>
      </c>
      <c r="H49" s="199">
        <f>H47+H41</f>
        <v>653496</v>
      </c>
    </row>
    <row r="50" ht="12.75">
      <c r="B50" s="15"/>
    </row>
    <row r="51" spans="2:4" ht="12.75">
      <c r="B51" s="189"/>
      <c r="C51" s="195"/>
      <c r="D51" s="195"/>
    </row>
    <row r="52" spans="2:4" ht="12.75">
      <c r="B52" s="189"/>
      <c r="C52" s="195"/>
      <c r="D52" s="195"/>
    </row>
    <row r="53" spans="2:4" ht="12.75">
      <c r="B53" s="189"/>
      <c r="C53" s="195"/>
      <c r="D53" s="195"/>
    </row>
    <row r="54" ht="12.75">
      <c r="B54" s="20"/>
    </row>
    <row r="55" spans="2:9" ht="12.75">
      <c r="B55" s="20"/>
      <c r="E55" t="s">
        <v>248</v>
      </c>
      <c r="G55" s="22" t="s">
        <v>249</v>
      </c>
      <c r="H55" s="22" t="s">
        <v>250</v>
      </c>
      <c r="I55" s="22" t="s">
        <v>156</v>
      </c>
    </row>
    <row r="56" spans="2:9" ht="12.75">
      <c r="B56" s="189"/>
      <c r="C56" s="196"/>
      <c r="G56" s="22" t="s">
        <v>226</v>
      </c>
      <c r="I56" s="22" t="s">
        <v>226</v>
      </c>
    </row>
    <row r="57" spans="2:9" ht="12.75">
      <c r="B57" s="20"/>
      <c r="E57" t="s">
        <v>252</v>
      </c>
      <c r="G57">
        <v>550</v>
      </c>
      <c r="H57">
        <v>12</v>
      </c>
      <c r="I57">
        <f>H57*G57</f>
        <v>6600</v>
      </c>
    </row>
    <row r="58" spans="2:9" ht="12.75">
      <c r="B58" s="20"/>
      <c r="E58" t="s">
        <v>251</v>
      </c>
      <c r="G58">
        <v>950</v>
      </c>
      <c r="H58">
        <v>36</v>
      </c>
      <c r="I58">
        <f>H58*G58</f>
        <v>34200</v>
      </c>
    </row>
    <row r="59" spans="5:9" ht="12.75">
      <c r="E59" t="s">
        <v>253</v>
      </c>
      <c r="G59">
        <v>141</v>
      </c>
      <c r="H59">
        <v>36</v>
      </c>
      <c r="I59">
        <f>H59*G59</f>
        <v>5076</v>
      </c>
    </row>
    <row r="61" spans="8:10" ht="12.75">
      <c r="H61" t="s">
        <v>156</v>
      </c>
      <c r="I61">
        <f>SUM(I57:I60)</f>
        <v>45876</v>
      </c>
      <c r="J61" t="s">
        <v>183</v>
      </c>
    </row>
    <row r="62" ht="12.75">
      <c r="I62" s="20"/>
    </row>
    <row r="63" ht="12.75">
      <c r="I63" s="20"/>
    </row>
    <row r="64" ht="12.75">
      <c r="I64" s="20"/>
    </row>
    <row r="65" ht="12.75">
      <c r="I65" s="20"/>
    </row>
    <row r="66" ht="12.75">
      <c r="I66" s="20"/>
    </row>
    <row r="71" ht="12.75">
      <c r="I71" t="s">
        <v>246</v>
      </c>
    </row>
    <row r="73" ht="12.75">
      <c r="I73" t="s">
        <v>247</v>
      </c>
    </row>
    <row r="83" ht="12.75">
      <c r="A83" s="1" t="s">
        <v>206</v>
      </c>
    </row>
    <row r="85" spans="1:2" ht="12.75">
      <c r="A85" s="1" t="s">
        <v>202</v>
      </c>
      <c r="B85" s="20"/>
    </row>
    <row r="86" spans="1:8" ht="12.75">
      <c r="A86" s="1" t="s">
        <v>195</v>
      </c>
      <c r="B86" s="189"/>
      <c r="C86" s="1"/>
      <c r="D86" s="25" t="s">
        <v>179</v>
      </c>
      <c r="E86" s="25" t="s">
        <v>180</v>
      </c>
      <c r="F86" s="25" t="s">
        <v>181</v>
      </c>
      <c r="G86" s="25" t="s">
        <v>201</v>
      </c>
      <c r="H86" s="25" t="s">
        <v>182</v>
      </c>
    </row>
    <row r="87" spans="1:8" ht="12.75">
      <c r="A87" s="217" t="s">
        <v>261</v>
      </c>
      <c r="B87" s="217"/>
      <c r="C87" s="217"/>
      <c r="D87" s="40"/>
      <c r="E87" s="22"/>
      <c r="F87" s="22"/>
      <c r="G87" s="22"/>
      <c r="H87" s="49"/>
    </row>
    <row r="88" spans="1:8" ht="12.75">
      <c r="A88" s="20" t="s">
        <v>208</v>
      </c>
      <c r="B88" s="217"/>
      <c r="C88" s="217"/>
      <c r="D88" s="40">
        <v>5</v>
      </c>
      <c r="E88" s="22" t="s">
        <v>183</v>
      </c>
      <c r="F88" s="22">
        <v>50</v>
      </c>
      <c r="G88" s="22">
        <v>18</v>
      </c>
      <c r="H88" s="49">
        <f>F88*D88*G88</f>
        <v>4500</v>
      </c>
    </row>
    <row r="89" spans="1:8" ht="12.75">
      <c r="A89" s="20" t="s">
        <v>209</v>
      </c>
      <c r="B89" s="197"/>
      <c r="C89" s="197"/>
      <c r="D89" s="40">
        <v>5</v>
      </c>
      <c r="E89" s="22" t="s">
        <v>183</v>
      </c>
      <c r="F89" s="22">
        <v>50</v>
      </c>
      <c r="G89" s="22">
        <v>18</v>
      </c>
      <c r="H89" s="49">
        <f>F89*D89*G89</f>
        <v>4500</v>
      </c>
    </row>
    <row r="90" spans="1:8" ht="12.75">
      <c r="A90" s="20" t="s">
        <v>210</v>
      </c>
      <c r="B90" s="197"/>
      <c r="C90" s="197"/>
      <c r="D90" s="40">
        <v>10</v>
      </c>
      <c r="E90" s="22" t="s">
        <v>63</v>
      </c>
      <c r="F90" s="22">
        <v>50</v>
      </c>
      <c r="G90" s="22">
        <v>18</v>
      </c>
      <c r="H90" s="49">
        <f>F90*D90*G90</f>
        <v>9000</v>
      </c>
    </row>
    <row r="91" spans="1:8" ht="12.75">
      <c r="A91" s="20" t="s">
        <v>211</v>
      </c>
      <c r="B91" s="197"/>
      <c r="C91" s="197"/>
      <c r="D91" s="40">
        <v>5</v>
      </c>
      <c r="E91" s="22" t="s">
        <v>200</v>
      </c>
      <c r="F91" s="22">
        <v>50</v>
      </c>
      <c r="G91" s="22">
        <v>18</v>
      </c>
      <c r="H91" s="49">
        <f>F91*D91*G91</f>
        <v>4500</v>
      </c>
    </row>
    <row r="92" spans="1:8" ht="12.75">
      <c r="A92" s="20" t="s">
        <v>198</v>
      </c>
      <c r="B92" s="197"/>
      <c r="C92" s="197"/>
      <c r="D92" s="40">
        <v>1</v>
      </c>
      <c r="E92" s="22" t="s">
        <v>199</v>
      </c>
      <c r="F92" s="22">
        <v>10000</v>
      </c>
      <c r="G92" s="22">
        <v>1</v>
      </c>
      <c r="H92" s="49">
        <f>F92*D92*G92</f>
        <v>10000</v>
      </c>
    </row>
    <row r="93" spans="1:8" ht="12.75">
      <c r="A93" s="20"/>
      <c r="B93" s="217"/>
      <c r="C93" s="217"/>
      <c r="D93" s="22"/>
      <c r="E93" s="41" t="s">
        <v>234</v>
      </c>
      <c r="G93" s="22"/>
      <c r="H93" s="200">
        <f>SUM(H87:H88)</f>
        <v>4500</v>
      </c>
    </row>
    <row r="94" spans="1:8" ht="12.75">
      <c r="A94" s="189" t="s">
        <v>204</v>
      </c>
      <c r="B94" s="217"/>
      <c r="C94" s="217"/>
      <c r="D94" s="22"/>
      <c r="E94" s="22"/>
      <c r="F94" s="22"/>
      <c r="G94" s="22"/>
      <c r="H94" s="198"/>
    </row>
    <row r="95" spans="1:8" ht="12.75">
      <c r="A95" s="1" t="s">
        <v>195</v>
      </c>
      <c r="B95" s="189"/>
      <c r="C95" s="1"/>
      <c r="D95" s="25" t="s">
        <v>179</v>
      </c>
      <c r="E95" s="25" t="s">
        <v>180</v>
      </c>
      <c r="F95" s="25" t="s">
        <v>181</v>
      </c>
      <c r="G95" s="25" t="s">
        <v>201</v>
      </c>
      <c r="H95" s="25" t="s">
        <v>182</v>
      </c>
    </row>
    <row r="96" spans="1:8" ht="12.75">
      <c r="A96" s="217" t="s">
        <v>213</v>
      </c>
      <c r="B96" s="217"/>
      <c r="C96" s="217"/>
      <c r="D96" s="40">
        <f>2*SUM(G88:G91)</f>
        <v>144</v>
      </c>
      <c r="E96" s="22" t="s">
        <v>63</v>
      </c>
      <c r="F96" s="22">
        <f>$B$18</f>
        <v>80</v>
      </c>
      <c r="G96" s="22">
        <v>2</v>
      </c>
      <c r="H96" s="49">
        <f>F96*D96*G96</f>
        <v>23040</v>
      </c>
    </row>
    <row r="97" spans="1:8" ht="12.75">
      <c r="A97" s="217" t="s">
        <v>212</v>
      </c>
      <c r="B97" s="217"/>
      <c r="C97" s="217"/>
      <c r="D97" s="40">
        <v>80</v>
      </c>
      <c r="E97" s="22" t="s">
        <v>63</v>
      </c>
      <c r="F97" s="22">
        <f>$B$16</f>
        <v>130</v>
      </c>
      <c r="G97" s="22">
        <v>2</v>
      </c>
      <c r="H97" s="49">
        <f>F97*D97*G97</f>
        <v>20800</v>
      </c>
    </row>
    <row r="98" spans="1:8" ht="12.75">
      <c r="A98" s="20"/>
      <c r="B98" s="217"/>
      <c r="C98" s="217"/>
      <c r="D98" s="22"/>
      <c r="E98" s="41" t="s">
        <v>235</v>
      </c>
      <c r="G98" s="22"/>
      <c r="H98" s="200">
        <f>SUM(H96:H97)</f>
        <v>43840</v>
      </c>
    </row>
    <row r="99" ht="12.75">
      <c r="B99" s="20"/>
    </row>
    <row r="100" spans="2:8" ht="12.75">
      <c r="B100" s="20"/>
      <c r="E100" s="41" t="s">
        <v>236</v>
      </c>
      <c r="H100" s="199">
        <f>H98+H93</f>
        <v>48340</v>
      </c>
    </row>
    <row r="103" ht="12.75">
      <c r="A103" s="1" t="s">
        <v>207</v>
      </c>
    </row>
    <row r="105" spans="1:2" ht="12.75">
      <c r="A105" s="1" t="s">
        <v>202</v>
      </c>
      <c r="B105" s="20"/>
    </row>
    <row r="106" spans="1:8" ht="12.75">
      <c r="A106" s="1" t="s">
        <v>195</v>
      </c>
      <c r="B106" s="189"/>
      <c r="C106" s="1"/>
      <c r="D106" s="25" t="s">
        <v>179</v>
      </c>
      <c r="E106" s="25" t="s">
        <v>180</v>
      </c>
      <c r="F106" s="25" t="s">
        <v>181</v>
      </c>
      <c r="G106" s="25" t="s">
        <v>201</v>
      </c>
      <c r="H106" s="25" t="s">
        <v>182</v>
      </c>
    </row>
    <row r="107" spans="1:8" ht="12.75" customHeight="1">
      <c r="A107" s="245" t="s">
        <v>214</v>
      </c>
      <c r="B107" s="245"/>
      <c r="C107" s="245"/>
      <c r="D107" s="40">
        <f>H125</f>
        <v>0</v>
      </c>
      <c r="E107" s="22" t="s">
        <v>183</v>
      </c>
      <c r="F107" s="22">
        <v>15</v>
      </c>
      <c r="G107" s="22">
        <v>0</v>
      </c>
      <c r="H107" s="49">
        <f aca="true" t="shared" si="1" ref="H107:H113">F107*D107*G107</f>
        <v>0</v>
      </c>
    </row>
    <row r="108" spans="1:8" ht="12.75" customHeight="1">
      <c r="A108" s="245" t="s">
        <v>216</v>
      </c>
      <c r="B108" s="245"/>
      <c r="C108" s="245"/>
      <c r="D108" s="40">
        <f>H126</f>
        <v>0</v>
      </c>
      <c r="E108" s="22" t="s">
        <v>183</v>
      </c>
      <c r="F108" s="22">
        <v>15</v>
      </c>
      <c r="G108" s="22">
        <v>0</v>
      </c>
      <c r="H108" s="49">
        <f t="shared" si="1"/>
        <v>0</v>
      </c>
    </row>
    <row r="109" spans="1:10" ht="12.75">
      <c r="A109" s="217" t="s">
        <v>217</v>
      </c>
      <c r="B109" s="217"/>
      <c r="C109" s="217"/>
      <c r="D109" s="40">
        <f>H127</f>
        <v>100.8</v>
      </c>
      <c r="E109" s="22" t="s">
        <v>183</v>
      </c>
      <c r="F109" s="22">
        <v>15</v>
      </c>
      <c r="G109" s="22">
        <v>12</v>
      </c>
      <c r="H109" s="49">
        <f t="shared" si="1"/>
        <v>18144</v>
      </c>
      <c r="J109">
        <f>G109*D109</f>
        <v>1209.6</v>
      </c>
    </row>
    <row r="110" spans="1:10" ht="12.75">
      <c r="A110" s="217" t="s">
        <v>218</v>
      </c>
      <c r="B110" s="217"/>
      <c r="C110" s="217"/>
      <c r="D110" s="40">
        <f>H128</f>
        <v>216</v>
      </c>
      <c r="E110" s="22" t="s">
        <v>183</v>
      </c>
      <c r="F110" s="22">
        <v>15</v>
      </c>
      <c r="G110" s="22">
        <v>12</v>
      </c>
      <c r="H110" s="49">
        <f t="shared" si="1"/>
        <v>38880</v>
      </c>
      <c r="J110">
        <f>G110*D110</f>
        <v>2592</v>
      </c>
    </row>
    <row r="111" spans="1:8" ht="12.75">
      <c r="A111" s="217" t="s">
        <v>270</v>
      </c>
      <c r="B111" s="217"/>
      <c r="C111" s="217"/>
      <c r="D111" s="40">
        <f>4*2</f>
        <v>8</v>
      </c>
      <c r="E111" s="22" t="s">
        <v>63</v>
      </c>
      <c r="F111" s="22">
        <f>$B$17</f>
        <v>60</v>
      </c>
      <c r="G111" s="22">
        <f>SUM(G107:G110)</f>
        <v>24</v>
      </c>
      <c r="H111" s="49">
        <f t="shared" si="1"/>
        <v>11520</v>
      </c>
    </row>
    <row r="112" spans="1:8" ht="12.75">
      <c r="A112" s="20" t="s">
        <v>215</v>
      </c>
      <c r="B112" s="197"/>
      <c r="C112" s="197"/>
      <c r="D112" s="40">
        <v>1</v>
      </c>
      <c r="E112" s="22" t="s">
        <v>200</v>
      </c>
      <c r="F112" s="22">
        <v>500</v>
      </c>
      <c r="G112" s="22">
        <v>24</v>
      </c>
      <c r="H112" s="49">
        <f t="shared" si="1"/>
        <v>12000</v>
      </c>
    </row>
    <row r="113" spans="1:8" ht="12.75">
      <c r="A113" s="20" t="s">
        <v>198</v>
      </c>
      <c r="B113" s="197"/>
      <c r="C113" s="197"/>
      <c r="D113" s="40">
        <v>1</v>
      </c>
      <c r="E113" s="22" t="s">
        <v>199</v>
      </c>
      <c r="F113" s="22">
        <v>10000</v>
      </c>
      <c r="G113" s="22">
        <v>1</v>
      </c>
      <c r="H113" s="49">
        <f t="shared" si="1"/>
        <v>10000</v>
      </c>
    </row>
    <row r="114" spans="1:10" ht="12.75">
      <c r="A114" s="20"/>
      <c r="B114" s="197"/>
      <c r="C114" s="41" t="s">
        <v>237</v>
      </c>
      <c r="G114" s="22"/>
      <c r="H114" s="200">
        <f>SUM(H107:H113)</f>
        <v>90544</v>
      </c>
      <c r="J114">
        <f>SUM(J109:J113)</f>
        <v>3801.6</v>
      </c>
    </row>
    <row r="115" spans="1:8" ht="12.75">
      <c r="A115" s="189" t="s">
        <v>204</v>
      </c>
      <c r="B115" s="217"/>
      <c r="C115" s="217"/>
      <c r="D115" s="22"/>
      <c r="E115" s="22"/>
      <c r="F115" s="22"/>
      <c r="G115" s="22"/>
      <c r="H115" s="198"/>
    </row>
    <row r="116" spans="1:8" ht="12.75">
      <c r="A116" s="1" t="s">
        <v>195</v>
      </c>
      <c r="B116" s="189"/>
      <c r="C116" s="1"/>
      <c r="D116" s="25" t="s">
        <v>179</v>
      </c>
      <c r="E116" s="25" t="s">
        <v>180</v>
      </c>
      <c r="F116" s="25" t="s">
        <v>181</v>
      </c>
      <c r="G116" s="25" t="s">
        <v>201</v>
      </c>
      <c r="H116" s="25" t="s">
        <v>182</v>
      </c>
    </row>
    <row r="117" spans="1:8" ht="12.75">
      <c r="A117" s="217" t="s">
        <v>223</v>
      </c>
      <c r="B117" s="217"/>
      <c r="C117" s="217"/>
      <c r="D117" s="40">
        <f>4*SUM(G107:G110)</f>
        <v>96</v>
      </c>
      <c r="E117" s="22" t="s">
        <v>63</v>
      </c>
      <c r="F117" s="22">
        <f>$B$18</f>
        <v>80</v>
      </c>
      <c r="G117" s="22">
        <v>2</v>
      </c>
      <c r="H117" s="49">
        <f>F117*D117*G117</f>
        <v>15360</v>
      </c>
    </row>
    <row r="118" spans="1:8" ht="12.75">
      <c r="A118" s="217" t="s">
        <v>212</v>
      </c>
      <c r="B118" s="217"/>
      <c r="C118" s="217"/>
      <c r="D118" s="40">
        <f>D117/4</f>
        <v>24</v>
      </c>
      <c r="E118" s="22" t="s">
        <v>63</v>
      </c>
      <c r="F118" s="22">
        <f>$B$16</f>
        <v>130</v>
      </c>
      <c r="G118" s="22">
        <v>2</v>
      </c>
      <c r="H118" s="49">
        <f>F118*D118*G118</f>
        <v>6240</v>
      </c>
    </row>
    <row r="119" spans="1:8" ht="12.75">
      <c r="A119" s="20"/>
      <c r="B119" s="20"/>
      <c r="C119" s="41" t="s">
        <v>238</v>
      </c>
      <c r="G119" s="22"/>
      <c r="H119" s="200">
        <f>SUM(H117:H118)</f>
        <v>21600</v>
      </c>
    </row>
    <row r="120" ht="12.75">
      <c r="B120" s="20"/>
    </row>
    <row r="121" spans="2:8" ht="12.75">
      <c r="B121" s="20"/>
      <c r="C121" s="41" t="s">
        <v>239</v>
      </c>
      <c r="H121" s="199">
        <f>H119+H114</f>
        <v>112144</v>
      </c>
    </row>
    <row r="122" spans="2:8" ht="12.75">
      <c r="B122" s="20"/>
      <c r="E122" s="41"/>
      <c r="H122" s="199"/>
    </row>
    <row r="123" spans="1:8" ht="12.75">
      <c r="A123" t="s">
        <v>224</v>
      </c>
      <c r="B123" s="20"/>
      <c r="D123" s="22" t="s">
        <v>219</v>
      </c>
      <c r="E123" s="22" t="s">
        <v>222</v>
      </c>
      <c r="F123" s="22" t="s">
        <v>220</v>
      </c>
      <c r="G123" s="22" t="s">
        <v>221</v>
      </c>
      <c r="H123" s="22" t="s">
        <v>227</v>
      </c>
    </row>
    <row r="124" spans="2:9" ht="12.75">
      <c r="B124" s="20"/>
      <c r="D124" s="22" t="s">
        <v>225</v>
      </c>
      <c r="E124" s="22" t="s">
        <v>225</v>
      </c>
      <c r="F124" s="22" t="s">
        <v>225</v>
      </c>
      <c r="G124" s="22" t="s">
        <v>225</v>
      </c>
      <c r="H124" s="22" t="s">
        <v>226</v>
      </c>
      <c r="I124" s="22"/>
    </row>
    <row r="125" spans="1:8" ht="12.75">
      <c r="A125" s="245" t="s">
        <v>214</v>
      </c>
      <c r="B125" s="245"/>
      <c r="C125" s="245"/>
      <c r="D125" s="40">
        <v>12</v>
      </c>
      <c r="E125" s="40">
        <v>0</v>
      </c>
      <c r="F125" s="40">
        <v>4</v>
      </c>
      <c r="G125" s="40">
        <v>0</v>
      </c>
      <c r="H125" s="40">
        <f>0.3*G125*(E125*D125+2*D125*F125+2*E125*F125)</f>
        <v>0</v>
      </c>
    </row>
    <row r="126" spans="1:8" ht="12.75">
      <c r="A126" s="245" t="s">
        <v>216</v>
      </c>
      <c r="B126" s="245"/>
      <c r="C126" s="245"/>
      <c r="D126" s="40">
        <v>20</v>
      </c>
      <c r="E126" s="40">
        <v>0</v>
      </c>
      <c r="F126" s="40">
        <v>4</v>
      </c>
      <c r="G126" s="40">
        <v>0</v>
      </c>
      <c r="H126" s="40">
        <f>0.3*G126*(E126*D126+2*D126*F126+2*E126*F126)</f>
        <v>0</v>
      </c>
    </row>
    <row r="127" spans="1:8" ht="12.75">
      <c r="A127" s="217" t="s">
        <v>217</v>
      </c>
      <c r="B127" s="217"/>
      <c r="C127" s="217"/>
      <c r="D127" s="40">
        <v>12</v>
      </c>
      <c r="E127" s="40">
        <v>12</v>
      </c>
      <c r="F127" s="40">
        <v>4</v>
      </c>
      <c r="G127" s="40">
        <v>1</v>
      </c>
      <c r="H127" s="40">
        <f>0.3*G127*(E127*D127+2*D127*F127+2*E127*F127)</f>
        <v>100.8</v>
      </c>
    </row>
    <row r="128" spans="1:8" ht="12.75">
      <c r="A128" s="217" t="s">
        <v>218</v>
      </c>
      <c r="B128" s="217"/>
      <c r="C128" s="217"/>
      <c r="D128" s="40">
        <v>20</v>
      </c>
      <c r="E128" s="40">
        <v>20</v>
      </c>
      <c r="F128" s="40">
        <v>4</v>
      </c>
      <c r="G128" s="40">
        <v>1</v>
      </c>
      <c r="H128" s="40">
        <f>0.3*G128*(E128*D128+2*D128*F128+2*E128*F128)</f>
        <v>216</v>
      </c>
    </row>
    <row r="129" spans="2:8" ht="12.75">
      <c r="B129" s="20"/>
      <c r="E129" s="41"/>
      <c r="H129" s="199"/>
    </row>
    <row r="130" spans="2:8" ht="12.75">
      <c r="B130" s="20"/>
      <c r="E130" s="41"/>
      <c r="H130" s="199"/>
    </row>
    <row r="131" ht="20.25">
      <c r="A131" s="63" t="s">
        <v>334</v>
      </c>
    </row>
    <row r="133" spans="1:11" ht="18.75" thickBot="1">
      <c r="A133" s="72" t="s">
        <v>108</v>
      </c>
      <c r="B133" s="73"/>
      <c r="C133" s="73"/>
      <c r="D133" s="73"/>
      <c r="E133" s="73"/>
      <c r="F133" s="73"/>
      <c r="G133" s="73"/>
      <c r="H133" s="73"/>
      <c r="I133" s="73"/>
      <c r="J133" s="73"/>
      <c r="K133" s="74"/>
    </row>
    <row r="134" ht="12.75">
      <c r="A134" s="1"/>
    </row>
    <row r="135" ht="12.75">
      <c r="A135" s="1" t="s">
        <v>71</v>
      </c>
    </row>
    <row r="136" spans="1:5" ht="67.5" customHeight="1">
      <c r="A136" s="228" t="s">
        <v>310</v>
      </c>
      <c r="B136" s="228"/>
      <c r="C136" s="228"/>
      <c r="D136" s="228"/>
      <c r="E136" s="228"/>
    </row>
    <row r="137" ht="12.75">
      <c r="A137" s="1" t="s">
        <v>311</v>
      </c>
    </row>
    <row r="138" spans="1:3" ht="12.75">
      <c r="A138" t="s">
        <v>109</v>
      </c>
      <c r="B138" s="46">
        <v>120</v>
      </c>
      <c r="C138" t="s">
        <v>110</v>
      </c>
    </row>
    <row r="139" spans="1:3" ht="12.75">
      <c r="A139" t="s">
        <v>111</v>
      </c>
      <c r="B139" s="46">
        <v>60</v>
      </c>
      <c r="C139" t="s">
        <v>110</v>
      </c>
    </row>
    <row r="140" spans="1:3" ht="12.75">
      <c r="A140" t="s">
        <v>112</v>
      </c>
      <c r="B140" s="46">
        <v>80</v>
      </c>
      <c r="C140" t="s">
        <v>110</v>
      </c>
    </row>
    <row r="143" ht="12.75">
      <c r="A143" s="1" t="s">
        <v>116</v>
      </c>
    </row>
    <row r="144" spans="1:2" ht="12.75">
      <c r="A144" t="s">
        <v>312</v>
      </c>
      <c r="B144" s="43">
        <v>1200</v>
      </c>
    </row>
    <row r="145" spans="1:2" ht="12.75">
      <c r="A145" t="s">
        <v>313</v>
      </c>
      <c r="B145" s="43">
        <v>1200</v>
      </c>
    </row>
    <row r="146" ht="12.75">
      <c r="B146" s="51"/>
    </row>
    <row r="147" spans="1:2" ht="12.75">
      <c r="A147" s="27" t="s">
        <v>118</v>
      </c>
      <c r="B147" s="43">
        <f>SUM(B144:B146)</f>
        <v>2400</v>
      </c>
    </row>
    <row r="148" spans="1:2" ht="12.75">
      <c r="A148" s="27"/>
      <c r="B148" s="43"/>
    </row>
    <row r="149" spans="1:2" ht="12.75">
      <c r="A149" s="27"/>
      <c r="B149" s="43"/>
    </row>
    <row r="150" spans="1:2" ht="12.75">
      <c r="A150" s="27"/>
      <c r="B150" s="43"/>
    </row>
    <row r="151" spans="1:2" ht="12.75">
      <c r="A151" s="27"/>
      <c r="B151" s="43"/>
    </row>
    <row r="153" ht="12.75">
      <c r="A153" s="1" t="s">
        <v>314</v>
      </c>
    </row>
    <row r="154" ht="12.75">
      <c r="A154" s="1"/>
    </row>
    <row r="155" spans="1:2" ht="12.75">
      <c r="A155" t="s">
        <v>315</v>
      </c>
      <c r="B155" s="43">
        <v>0</v>
      </c>
    </row>
    <row r="156" ht="12.75">
      <c r="A156" s="1"/>
    </row>
    <row r="157" spans="1:2" ht="12.75">
      <c r="A157" s="1"/>
      <c r="B157" s="255"/>
    </row>
    <row r="158" spans="1:2" ht="12.75">
      <c r="A158" s="27" t="s">
        <v>316</v>
      </c>
      <c r="B158">
        <f>SUM(B154:B157)</f>
        <v>0</v>
      </c>
    </row>
    <row r="159" ht="12.75">
      <c r="A159" s="1"/>
    </row>
    <row r="160" ht="12.75">
      <c r="A160" s="1"/>
    </row>
    <row r="161" ht="12.75">
      <c r="A161" s="1"/>
    </row>
    <row r="162" ht="12.75">
      <c r="A162" s="1" t="s">
        <v>117</v>
      </c>
    </row>
    <row r="164" ht="12.75">
      <c r="A164" s="1" t="s">
        <v>290</v>
      </c>
    </row>
    <row r="165" spans="1:3" ht="12.75">
      <c r="A165" t="s">
        <v>317</v>
      </c>
      <c r="B165" s="46">
        <f>2*6*2</f>
        <v>24</v>
      </c>
      <c r="C165" t="s">
        <v>249</v>
      </c>
    </row>
    <row r="167" spans="1:3" ht="12.75">
      <c r="A167" t="s">
        <v>318</v>
      </c>
      <c r="B167" s="46">
        <v>50</v>
      </c>
      <c r="C167" t="s">
        <v>319</v>
      </c>
    </row>
    <row r="169" spans="1:2" ht="12.75">
      <c r="A169" t="s">
        <v>320</v>
      </c>
      <c r="B169" s="43">
        <f>B167*B165</f>
        <v>1200</v>
      </c>
    </row>
    <row r="170" ht="12.75">
      <c r="B170" s="43"/>
    </row>
    <row r="171" ht="12.75">
      <c r="A171" s="1" t="s">
        <v>321</v>
      </c>
    </row>
    <row r="173" spans="1:3" ht="12.75">
      <c r="A173" t="s">
        <v>317</v>
      </c>
      <c r="B173" s="46">
        <f>18*2</f>
        <v>36</v>
      </c>
      <c r="C173" t="s">
        <v>249</v>
      </c>
    </row>
    <row r="175" spans="1:4" ht="12.75">
      <c r="A175" t="s">
        <v>322</v>
      </c>
      <c r="B175" s="46">
        <v>50</v>
      </c>
      <c r="C175" t="s">
        <v>319</v>
      </c>
      <c r="D175" t="s">
        <v>323</v>
      </c>
    </row>
    <row r="177" spans="1:2" ht="12.75">
      <c r="A177" t="s">
        <v>324</v>
      </c>
      <c r="B177" s="43">
        <f>B175*B173</f>
        <v>1800</v>
      </c>
    </row>
    <row r="180" ht="12.75">
      <c r="A180" s="1"/>
    </row>
    <row r="181" spans="2:8" ht="12.75">
      <c r="B181" s="20"/>
      <c r="E181" s="41"/>
      <c r="H181" s="199"/>
    </row>
    <row r="182" spans="2:8" ht="12.75">
      <c r="B182" s="20"/>
      <c r="E182" s="41"/>
      <c r="H182" s="199"/>
    </row>
  </sheetData>
  <mergeCells count="32">
    <mergeCell ref="A136:E136"/>
    <mergeCell ref="B42:C42"/>
    <mergeCell ref="A6:E7"/>
    <mergeCell ref="B31:C31"/>
    <mergeCell ref="B41:C41"/>
    <mergeCell ref="A29:C29"/>
    <mergeCell ref="A30:C30"/>
    <mergeCell ref="A32:C32"/>
    <mergeCell ref="A33:C33"/>
    <mergeCell ref="B34:C34"/>
    <mergeCell ref="A44:C44"/>
    <mergeCell ref="A46:C46"/>
    <mergeCell ref="B47:C47"/>
    <mergeCell ref="A87:C87"/>
    <mergeCell ref="A107:C107"/>
    <mergeCell ref="A109:C109"/>
    <mergeCell ref="A110:C110"/>
    <mergeCell ref="B88:C88"/>
    <mergeCell ref="A128:C128"/>
    <mergeCell ref="A117:C117"/>
    <mergeCell ref="A118:C118"/>
    <mergeCell ref="B93:C93"/>
    <mergeCell ref="B94:C94"/>
    <mergeCell ref="A108:C108"/>
    <mergeCell ref="B115:C115"/>
    <mergeCell ref="A96:C96"/>
    <mergeCell ref="A97:C97"/>
    <mergeCell ref="B98:C98"/>
    <mergeCell ref="A111:C111"/>
    <mergeCell ref="A125:C125"/>
    <mergeCell ref="A126:C126"/>
    <mergeCell ref="A127:C127"/>
  </mergeCells>
  <printOptions/>
  <pageMargins left="0.75" right="0.75" top="1" bottom="1" header="0.5" footer="0.5"/>
  <pageSetup horizontalDpi="600" verticalDpi="600" orientation="landscape" scale="90" r:id="rId2"/>
  <headerFooter alignWithMargins="0">
    <oddHeader>&amp;C&amp;"Arial,Bold"&amp;14NCSX Fabrication Project Cost and Schedule</oddHeader>
    <oddFooter>&amp;L&amp;"Arial,Bold"Date: August 20, 2003&amp;C&amp;"Arial,Bold"&amp;P</oddFooter>
  </headerFooter>
  <rowBreaks count="4" manualBreakCount="4">
    <brk id="20" max="9" man="1"/>
    <brk id="50" max="9" man="1"/>
    <brk id="81" max="9" man="1"/>
    <brk id="101" max="9" man="1"/>
  </rowBreaks>
  <drawing r:id="rId1"/>
</worksheet>
</file>

<file path=xl/worksheets/sheet6.xml><?xml version="1.0" encoding="utf-8"?>
<worksheet xmlns="http://schemas.openxmlformats.org/spreadsheetml/2006/main" xmlns:r="http://schemas.openxmlformats.org/officeDocument/2006/relationships">
  <dimension ref="A1:Q358"/>
  <sheetViews>
    <sheetView view="pageBreakPreview" zoomScale="60" workbookViewId="0" topLeftCell="A1">
      <selection activeCell="A33" sqref="A33"/>
    </sheetView>
  </sheetViews>
  <sheetFormatPr defaultColWidth="9.140625" defaultRowHeight="12.75"/>
  <cols>
    <col min="1" max="1" width="26.28125" style="0" customWidth="1"/>
    <col min="5" max="5" width="11.140625" style="0" bestFit="1" customWidth="1"/>
    <col min="6" max="6" width="4.140625" style="0" customWidth="1"/>
    <col min="7" max="7" width="7.28125" style="0" customWidth="1"/>
    <col min="8" max="12" width="5.7109375" style="0" customWidth="1"/>
    <col min="13" max="13" width="6.00390625" style="0" customWidth="1"/>
    <col min="14" max="17" width="5.7109375" style="0" customWidth="1"/>
  </cols>
  <sheetData>
    <row r="1" ht="20.25">
      <c r="A1" s="63" t="str">
        <f>'Fab Project'!A1:E1</f>
        <v>WBS 151 Coil Support Structure</v>
      </c>
    </row>
    <row r="3" spans="1:15" ht="18.75" thickBot="1">
      <c r="A3" s="72" t="s">
        <v>119</v>
      </c>
      <c r="B3" s="73"/>
      <c r="C3" s="73"/>
      <c r="D3" s="73"/>
      <c r="E3" s="73"/>
      <c r="F3" s="73"/>
      <c r="G3" s="73"/>
      <c r="H3" s="73"/>
      <c r="I3" s="73"/>
      <c r="J3" s="73"/>
      <c r="K3" s="73"/>
      <c r="L3" s="73"/>
      <c r="M3" s="73"/>
      <c r="N3" s="73"/>
      <c r="O3" s="73"/>
    </row>
    <row r="5" ht="12.75">
      <c r="A5" s="1" t="s">
        <v>71</v>
      </c>
    </row>
    <row r="6" spans="1:15" ht="12.75">
      <c r="A6" s="228" t="s">
        <v>173</v>
      </c>
      <c r="B6" s="228"/>
      <c r="C6" s="228"/>
      <c r="D6" s="228"/>
      <c r="E6" s="228"/>
      <c r="F6" s="228"/>
      <c r="G6" s="220" t="s">
        <v>97</v>
      </c>
      <c r="H6" s="220"/>
      <c r="I6" s="220"/>
      <c r="J6" s="220"/>
      <c r="K6" s="220"/>
      <c r="L6" s="220"/>
      <c r="M6" s="220"/>
      <c r="N6" s="220"/>
      <c r="O6" s="220"/>
    </row>
    <row r="7" spans="1:15" ht="57.75" customHeight="1">
      <c r="A7" s="228"/>
      <c r="B7" s="228"/>
      <c r="C7" s="228"/>
      <c r="D7" s="228"/>
      <c r="E7" s="228"/>
      <c r="F7" s="228"/>
      <c r="G7" s="39" t="s">
        <v>92</v>
      </c>
      <c r="H7" s="226" t="s">
        <v>9</v>
      </c>
      <c r="I7" s="226"/>
      <c r="J7" s="226" t="s">
        <v>160</v>
      </c>
      <c r="K7" s="226"/>
      <c r="L7" s="226" t="s">
        <v>102</v>
      </c>
      <c r="M7" s="226"/>
      <c r="N7" s="226" t="s">
        <v>11</v>
      </c>
      <c r="O7" s="226"/>
    </row>
    <row r="8" spans="2:17" ht="12.75">
      <c r="B8" s="25" t="s">
        <v>54</v>
      </c>
      <c r="C8" s="25" t="s">
        <v>55</v>
      </c>
      <c r="D8" s="25" t="s">
        <v>56</v>
      </c>
      <c r="E8" s="227" t="s">
        <v>93</v>
      </c>
      <c r="F8" s="227"/>
      <c r="H8" s="22" t="s">
        <v>91</v>
      </c>
      <c r="I8" s="22" t="s">
        <v>63</v>
      </c>
      <c r="J8" s="22" t="s">
        <v>91</v>
      </c>
      <c r="K8" s="22" t="s">
        <v>63</v>
      </c>
      <c r="L8" s="22" t="s">
        <v>91</v>
      </c>
      <c r="M8" s="22" t="s">
        <v>63</v>
      </c>
      <c r="N8" s="22" t="s">
        <v>91</v>
      </c>
      <c r="O8" s="22" t="s">
        <v>63</v>
      </c>
      <c r="P8" s="22"/>
      <c r="Q8" s="22"/>
    </row>
    <row r="9" spans="1:4" ht="12.75">
      <c r="A9" s="1" t="s">
        <v>157</v>
      </c>
      <c r="B9" s="46"/>
      <c r="D9" s="46"/>
    </row>
    <row r="10" spans="1:17" ht="12.75">
      <c r="A10" s="20"/>
      <c r="B10" s="130">
        <v>0</v>
      </c>
      <c r="C10" s="22" t="s">
        <v>165</v>
      </c>
      <c r="D10" s="23">
        <v>1</v>
      </c>
      <c r="E10" s="36">
        <f>D10*$B10</f>
        <v>0</v>
      </c>
      <c r="F10" s="36"/>
      <c r="G10" s="30">
        <f>H10+J10+L10+N10+P10</f>
        <v>1</v>
      </c>
      <c r="H10" s="32">
        <v>0</v>
      </c>
      <c r="I10" s="31">
        <f>$E10*H10</f>
        <v>0</v>
      </c>
      <c r="J10" s="32">
        <v>0</v>
      </c>
      <c r="K10" s="31">
        <f>$E10*J10</f>
        <v>0</v>
      </c>
      <c r="L10" s="32">
        <v>0</v>
      </c>
      <c r="M10" s="31">
        <f>$E10*L10</f>
        <v>0</v>
      </c>
      <c r="N10" s="32">
        <f>1-H10</f>
        <v>1</v>
      </c>
      <c r="O10" s="31">
        <f>$E10*N10</f>
        <v>0</v>
      </c>
      <c r="P10" s="32"/>
      <c r="Q10" s="31"/>
    </row>
    <row r="11" spans="1:17" ht="12.75">
      <c r="A11" s="20"/>
      <c r="B11" s="50">
        <v>0</v>
      </c>
      <c r="C11" s="22" t="s">
        <v>164</v>
      </c>
      <c r="D11" s="23">
        <v>1</v>
      </c>
      <c r="E11" s="36">
        <f>D11*$B11</f>
        <v>0</v>
      </c>
      <c r="F11" s="36"/>
      <c r="G11" s="30">
        <f>H11+J11+L11+N11+P11</f>
        <v>0</v>
      </c>
      <c r="H11" s="32">
        <v>0</v>
      </c>
      <c r="I11" s="31">
        <f>$E11*H11</f>
        <v>0</v>
      </c>
      <c r="J11" s="32">
        <v>0</v>
      </c>
      <c r="K11" s="31">
        <f>$E11*J11</f>
        <v>0</v>
      </c>
      <c r="L11" s="32">
        <v>0</v>
      </c>
      <c r="M11" s="31">
        <f>$E11*L11</f>
        <v>0</v>
      </c>
      <c r="N11" s="32">
        <v>0</v>
      </c>
      <c r="O11" s="31">
        <f>$E11*N11</f>
        <v>0</v>
      </c>
      <c r="P11" s="32"/>
      <c r="Q11" s="31"/>
    </row>
    <row r="12" spans="1:17" ht="12.75">
      <c r="A12" s="20"/>
      <c r="B12" s="50">
        <v>0</v>
      </c>
      <c r="C12" s="22" t="s">
        <v>161</v>
      </c>
      <c r="D12" s="23">
        <v>1</v>
      </c>
      <c r="E12" s="36">
        <f>D12*$B12</f>
        <v>0</v>
      </c>
      <c r="F12" s="36"/>
      <c r="G12" s="30">
        <f>H12+J12+L12+N12+P12</f>
        <v>0</v>
      </c>
      <c r="H12" s="32">
        <v>0</v>
      </c>
      <c r="I12" s="31">
        <f>$E12*H12</f>
        <v>0</v>
      </c>
      <c r="J12" s="32">
        <v>0</v>
      </c>
      <c r="K12" s="31">
        <f>$E12*J12</f>
        <v>0</v>
      </c>
      <c r="L12" s="32">
        <v>0</v>
      </c>
      <c r="M12" s="31">
        <f>$E12*L12</f>
        <v>0</v>
      </c>
      <c r="N12" s="32">
        <v>0</v>
      </c>
      <c r="O12" s="31">
        <f>$E12*N12</f>
        <v>0</v>
      </c>
      <c r="P12" s="32"/>
      <c r="Q12" s="31"/>
    </row>
    <row r="13" spans="2:6" ht="12.75">
      <c r="B13" s="46"/>
      <c r="D13" s="46"/>
      <c r="E13" s="36"/>
      <c r="F13" s="36"/>
    </row>
    <row r="14" spans="1:17" ht="12.75">
      <c r="A14" s="27" t="s">
        <v>70</v>
      </c>
      <c r="E14" s="37">
        <f>SUM(E10:E13)</f>
        <v>0</v>
      </c>
      <c r="F14" s="37"/>
      <c r="I14" s="27">
        <f>SUM(I10:I13)</f>
        <v>0</v>
      </c>
      <c r="K14" s="27">
        <f>SUM(K10:K13)</f>
        <v>0</v>
      </c>
      <c r="M14" s="27">
        <f>SUM(M10:M13)</f>
        <v>0</v>
      </c>
      <c r="O14" s="27">
        <f>SUM(O10:O13)</f>
        <v>0</v>
      </c>
      <c r="Q14" s="27"/>
    </row>
    <row r="15" spans="1:17" ht="12.75">
      <c r="A15" s="27"/>
      <c r="E15" s="37"/>
      <c r="F15" s="37"/>
      <c r="I15" s="27"/>
      <c r="K15" s="27"/>
      <c r="M15" s="27"/>
      <c r="O15" s="27"/>
      <c r="Q15" s="27"/>
    </row>
    <row r="16" spans="1:17" ht="25.5">
      <c r="A16" s="27"/>
      <c r="E16" s="37"/>
      <c r="F16" s="37"/>
      <c r="G16" s="39" t="s">
        <v>92</v>
      </c>
      <c r="H16" s="226" t="s">
        <v>9</v>
      </c>
      <c r="I16" s="226"/>
      <c r="J16" s="226" t="s">
        <v>160</v>
      </c>
      <c r="K16" s="226"/>
      <c r="L16" s="226" t="s">
        <v>102</v>
      </c>
      <c r="M16" s="226"/>
      <c r="N16" s="226" t="s">
        <v>11</v>
      </c>
      <c r="O16" s="226"/>
      <c r="Q16" s="27"/>
    </row>
    <row r="17" spans="1:15" ht="12.75">
      <c r="A17" s="1" t="s">
        <v>158</v>
      </c>
      <c r="C17" s="22"/>
      <c r="H17" s="22" t="s">
        <v>91</v>
      </c>
      <c r="I17" s="22" t="s">
        <v>63</v>
      </c>
      <c r="J17" s="22" t="s">
        <v>91</v>
      </c>
      <c r="K17" s="22" t="s">
        <v>63</v>
      </c>
      <c r="L17" s="22" t="s">
        <v>91</v>
      </c>
      <c r="M17" s="22" t="s">
        <v>63</v>
      </c>
      <c r="N17" s="22" t="s">
        <v>91</v>
      </c>
      <c r="O17" s="22" t="s">
        <v>63</v>
      </c>
    </row>
    <row r="18" spans="1:15" ht="12.75">
      <c r="A18" s="14"/>
      <c r="B18" s="50">
        <v>0</v>
      </c>
      <c r="C18" s="22" t="s">
        <v>166</v>
      </c>
      <c r="D18" s="23">
        <v>1</v>
      </c>
      <c r="E18">
        <f>B18*D18</f>
        <v>0</v>
      </c>
      <c r="G18" s="30">
        <f>H18+J18+L18+N18+P18</f>
        <v>1</v>
      </c>
      <c r="H18" s="131">
        <v>0</v>
      </c>
      <c r="I18" s="31">
        <f>$E18*H18</f>
        <v>0</v>
      </c>
      <c r="J18" s="131">
        <f>1-H18</f>
        <v>1</v>
      </c>
      <c r="K18" s="31">
        <f>$E18*J18</f>
        <v>0</v>
      </c>
      <c r="L18" s="32">
        <v>0</v>
      </c>
      <c r="M18" s="31">
        <f>$E18*L18</f>
        <v>0</v>
      </c>
      <c r="N18" s="32">
        <v>0</v>
      </c>
      <c r="O18" s="31">
        <f>$E18*N18</f>
        <v>0</v>
      </c>
    </row>
    <row r="19" spans="1:15" ht="12.75">
      <c r="A19" s="14"/>
      <c r="B19" s="50">
        <v>0</v>
      </c>
      <c r="C19" s="22" t="s">
        <v>166</v>
      </c>
      <c r="D19" s="23">
        <v>1</v>
      </c>
      <c r="E19">
        <f>B19*D19</f>
        <v>0</v>
      </c>
      <c r="G19" s="30">
        <f>H19+J19+L19+N19+P19</f>
        <v>0</v>
      </c>
      <c r="H19" s="32">
        <v>0</v>
      </c>
      <c r="I19" s="31">
        <f>$E19*H19</f>
        <v>0</v>
      </c>
      <c r="J19" s="131">
        <v>0</v>
      </c>
      <c r="K19" s="31">
        <f>$E19*J19</f>
        <v>0</v>
      </c>
      <c r="L19" s="131">
        <v>0</v>
      </c>
      <c r="M19" s="31">
        <f>$E19*L19</f>
        <v>0</v>
      </c>
      <c r="N19" s="32">
        <v>0</v>
      </c>
      <c r="O19" s="31">
        <f>$E19*N19</f>
        <v>0</v>
      </c>
    </row>
    <row r="20" spans="1:17" ht="12.75">
      <c r="A20" s="20"/>
      <c r="B20" s="50">
        <v>0</v>
      </c>
      <c r="C20" s="22" t="s">
        <v>163</v>
      </c>
      <c r="D20" s="23">
        <v>1</v>
      </c>
      <c r="E20">
        <f>B20*D20</f>
        <v>0</v>
      </c>
      <c r="G20" s="30">
        <f>H20+J20+L20+N20+P20</f>
        <v>0</v>
      </c>
      <c r="H20" s="32">
        <v>0</v>
      </c>
      <c r="I20" s="31">
        <f>$E20*H20</f>
        <v>0</v>
      </c>
      <c r="J20" s="32">
        <v>0</v>
      </c>
      <c r="K20" s="31">
        <f>$E20*J20</f>
        <v>0</v>
      </c>
      <c r="L20" s="32">
        <v>0</v>
      </c>
      <c r="M20" s="31">
        <f>$E20*L20</f>
        <v>0</v>
      </c>
      <c r="N20" s="32">
        <v>0</v>
      </c>
      <c r="O20" s="31">
        <f>$E20*N20</f>
        <v>0</v>
      </c>
      <c r="P20" s="32"/>
      <c r="Q20" s="31"/>
    </row>
    <row r="21" spans="1:17" ht="12.75">
      <c r="A21" s="20"/>
      <c r="B21" s="50">
        <v>0</v>
      </c>
      <c r="C21" s="22" t="s">
        <v>93</v>
      </c>
      <c r="D21" s="23">
        <v>1</v>
      </c>
      <c r="E21">
        <f>B21*D21</f>
        <v>0</v>
      </c>
      <c r="G21" s="30">
        <f>H21+J21+L21+N21+P21</f>
        <v>0</v>
      </c>
      <c r="H21" s="131">
        <v>0</v>
      </c>
      <c r="I21" s="31">
        <f>$E21*H21</f>
        <v>0</v>
      </c>
      <c r="J21" s="131">
        <v>0</v>
      </c>
      <c r="K21" s="31">
        <f>$E21*J21</f>
        <v>0</v>
      </c>
      <c r="L21" s="32">
        <v>0</v>
      </c>
      <c r="M21" s="31">
        <f>$E21*L21</f>
        <v>0</v>
      </c>
      <c r="N21" s="32">
        <v>0</v>
      </c>
      <c r="O21" s="31">
        <f>$E21*N21</f>
        <v>0</v>
      </c>
      <c r="P21" s="32"/>
      <c r="Q21" s="31"/>
    </row>
    <row r="23" spans="1:17" ht="12.75">
      <c r="A23" s="27" t="s">
        <v>70</v>
      </c>
      <c r="E23" s="6">
        <f>SUM(E18:E22)</f>
        <v>0</v>
      </c>
      <c r="F23" s="6"/>
      <c r="I23" s="6">
        <f>SUM(I18:I22)</f>
        <v>0</v>
      </c>
      <c r="K23" s="6">
        <f>SUM(K18:K22)</f>
        <v>0</v>
      </c>
      <c r="M23" s="6">
        <f>SUM(M18:M22)</f>
        <v>0</v>
      </c>
      <c r="O23" s="6">
        <f>SUM(O18:O22)</f>
        <v>0</v>
      </c>
      <c r="Q23" s="27"/>
    </row>
    <row r="25" spans="1:15" ht="12.75">
      <c r="A25" s="85"/>
      <c r="B25" s="85"/>
      <c r="C25" s="85"/>
      <c r="D25" s="85"/>
      <c r="E25" s="85"/>
      <c r="F25" s="85"/>
      <c r="G25" s="85"/>
      <c r="H25" s="85"/>
      <c r="I25" s="85"/>
      <c r="J25" s="85"/>
      <c r="K25" s="85"/>
      <c r="L25" s="85"/>
      <c r="M25" s="85"/>
      <c r="N25" s="85"/>
      <c r="O25" s="85"/>
    </row>
    <row r="26" spans="1:15" ht="12.75">
      <c r="A26" s="112"/>
      <c r="B26" s="104"/>
      <c r="C26" s="170"/>
      <c r="D26" s="104"/>
      <c r="E26" s="85"/>
      <c r="F26" s="85"/>
      <c r="G26" s="85"/>
      <c r="H26" s="85"/>
      <c r="I26" s="85"/>
      <c r="J26" s="85"/>
      <c r="K26" s="85"/>
      <c r="L26" s="85"/>
      <c r="M26" s="85"/>
      <c r="N26" s="85"/>
      <c r="O26" s="85"/>
    </row>
    <row r="27" spans="1:15" ht="12.75">
      <c r="A27" s="85"/>
      <c r="B27" s="171"/>
      <c r="C27" s="103"/>
      <c r="D27" s="172"/>
      <c r="E27" s="85"/>
      <c r="F27" s="85"/>
      <c r="G27" s="85"/>
      <c r="H27" s="85"/>
      <c r="I27" s="85"/>
      <c r="J27" s="85"/>
      <c r="K27" s="254"/>
      <c r="L27" s="254"/>
      <c r="M27" s="254"/>
      <c r="N27" s="254"/>
      <c r="O27" s="85"/>
    </row>
    <row r="28" spans="1:15" ht="12.75">
      <c r="A28" s="85"/>
      <c r="B28" s="172"/>
      <c r="C28" s="103"/>
      <c r="D28" s="172"/>
      <c r="E28" s="85"/>
      <c r="F28" s="85"/>
      <c r="G28" s="85"/>
      <c r="H28" s="85"/>
      <c r="I28" s="85"/>
      <c r="J28" s="85"/>
      <c r="K28" s="85"/>
      <c r="L28" s="85"/>
      <c r="M28" s="85"/>
      <c r="N28" s="85"/>
      <c r="O28" s="85"/>
    </row>
    <row r="29" ht="20.25">
      <c r="A29" s="63" t="s">
        <v>333</v>
      </c>
    </row>
    <row r="31" spans="1:15" ht="18.75" thickBot="1">
      <c r="A31" s="72" t="s">
        <v>119</v>
      </c>
      <c r="B31" s="73"/>
      <c r="C31" s="73"/>
      <c r="D31" s="73"/>
      <c r="E31" s="73"/>
      <c r="F31" s="73"/>
      <c r="G31" s="73"/>
      <c r="H31" s="73"/>
      <c r="I31" s="73"/>
      <c r="J31" s="73"/>
      <c r="K31" s="73"/>
      <c r="L31" s="73"/>
      <c r="M31" s="73"/>
      <c r="N31" s="73"/>
      <c r="O31" s="73"/>
    </row>
    <row r="33" ht="12.75">
      <c r="A33" s="1" t="s">
        <v>71</v>
      </c>
    </row>
    <row r="34" spans="1:15" ht="12.75">
      <c r="A34" s="228" t="s">
        <v>325</v>
      </c>
      <c r="B34" s="228"/>
      <c r="C34" s="228"/>
      <c r="D34" s="228"/>
      <c r="E34" s="228"/>
      <c r="F34" s="228"/>
      <c r="G34" s="220" t="s">
        <v>97</v>
      </c>
      <c r="H34" s="220"/>
      <c r="I34" s="220"/>
      <c r="J34" s="220"/>
      <c r="K34" s="220"/>
      <c r="L34" s="220"/>
      <c r="M34" s="220"/>
      <c r="N34" s="220"/>
      <c r="O34" s="220"/>
    </row>
    <row r="35" spans="1:15" ht="73.5" customHeight="1">
      <c r="A35" s="228"/>
      <c r="B35" s="228"/>
      <c r="C35" s="228"/>
      <c r="D35" s="228"/>
      <c r="E35" s="228"/>
      <c r="F35" s="228"/>
      <c r="G35" s="39" t="s">
        <v>92</v>
      </c>
      <c r="H35" s="226" t="s">
        <v>9</v>
      </c>
      <c r="I35" s="226"/>
      <c r="J35" s="226" t="s">
        <v>10</v>
      </c>
      <c r="K35" s="226"/>
      <c r="L35" s="226" t="s">
        <v>102</v>
      </c>
      <c r="M35" s="226"/>
      <c r="N35" s="226" t="s">
        <v>12</v>
      </c>
      <c r="O35" s="226"/>
    </row>
    <row r="36" spans="2:17" ht="12.75">
      <c r="B36" s="25" t="s">
        <v>54</v>
      </c>
      <c r="C36" s="25" t="s">
        <v>55</v>
      </c>
      <c r="D36" s="25" t="s">
        <v>56</v>
      </c>
      <c r="E36" s="227" t="s">
        <v>93</v>
      </c>
      <c r="F36" s="227"/>
      <c r="H36" s="22" t="s">
        <v>91</v>
      </c>
      <c r="I36" s="22" t="s">
        <v>63</v>
      </c>
      <c r="J36" s="22" t="s">
        <v>91</v>
      </c>
      <c r="K36" s="22" t="s">
        <v>63</v>
      </c>
      <c r="L36" s="22" t="s">
        <v>91</v>
      </c>
      <c r="M36" s="22" t="s">
        <v>63</v>
      </c>
      <c r="N36" s="22" t="s">
        <v>91</v>
      </c>
      <c r="O36" s="22" t="s">
        <v>63</v>
      </c>
      <c r="P36" s="22"/>
      <c r="Q36" s="22"/>
    </row>
    <row r="37" spans="1:4" ht="12.75">
      <c r="A37" s="1" t="s">
        <v>326</v>
      </c>
      <c r="B37" s="46"/>
      <c r="D37" s="46"/>
    </row>
    <row r="38" spans="1:17" ht="12.75">
      <c r="A38" s="20"/>
      <c r="B38" s="23"/>
      <c r="C38" s="22"/>
      <c r="D38" s="23"/>
      <c r="E38" s="36">
        <f>D38*$B38</f>
        <v>0</v>
      </c>
      <c r="F38" s="36"/>
      <c r="G38" s="30">
        <f>H38+J38+L38+N38+P38</f>
        <v>0</v>
      </c>
      <c r="H38" s="32">
        <v>0</v>
      </c>
      <c r="I38" s="31">
        <f>$E38*H38</f>
        <v>0</v>
      </c>
      <c r="J38" s="32">
        <v>0</v>
      </c>
      <c r="K38" s="31">
        <f>$E38*J38</f>
        <v>0</v>
      </c>
      <c r="L38" s="32">
        <v>0</v>
      </c>
      <c r="M38" s="31">
        <f>$E38*L38</f>
        <v>0</v>
      </c>
      <c r="N38" s="32">
        <v>0</v>
      </c>
      <c r="O38" s="31">
        <f>$E38*N38</f>
        <v>0</v>
      </c>
      <c r="P38" s="32"/>
      <c r="Q38" s="31"/>
    </row>
    <row r="39" spans="1:17" ht="12.75">
      <c r="A39" s="20" t="s">
        <v>327</v>
      </c>
      <c r="B39" s="23">
        <v>0</v>
      </c>
      <c r="C39" s="22" t="s">
        <v>328</v>
      </c>
      <c r="D39" s="23">
        <v>0</v>
      </c>
      <c r="E39" s="36">
        <f>D39*$B39</f>
        <v>0</v>
      </c>
      <c r="F39" s="36"/>
      <c r="G39" s="30">
        <f>H39+J39+L39+N39+P39</f>
        <v>1</v>
      </c>
      <c r="H39" s="32">
        <v>0</v>
      </c>
      <c r="I39" s="31">
        <f>$E39*H39</f>
        <v>0</v>
      </c>
      <c r="J39" s="32">
        <v>0</v>
      </c>
      <c r="K39" s="31">
        <f>$E39*J39</f>
        <v>0</v>
      </c>
      <c r="L39" s="32">
        <v>1</v>
      </c>
      <c r="M39" s="31">
        <f>$E39*L39</f>
        <v>0</v>
      </c>
      <c r="N39" s="32">
        <v>0</v>
      </c>
      <c r="O39" s="31">
        <f>$E39*N39</f>
        <v>0</v>
      </c>
      <c r="P39" s="32"/>
      <c r="Q39" s="31"/>
    </row>
    <row r="40" spans="1:17" ht="12.75">
      <c r="A40" s="20"/>
      <c r="B40" s="23"/>
      <c r="C40" s="22"/>
      <c r="D40" s="23"/>
      <c r="E40" s="36">
        <f>D40*$B40</f>
        <v>0</v>
      </c>
      <c r="F40" s="36"/>
      <c r="G40" s="30">
        <f>H40+J40+L40+N40+P40</f>
        <v>0</v>
      </c>
      <c r="H40" s="32">
        <v>0</v>
      </c>
      <c r="I40" s="31">
        <f>$E40*H40</f>
        <v>0</v>
      </c>
      <c r="J40" s="32">
        <v>0</v>
      </c>
      <c r="K40" s="31">
        <f>$E40*J40</f>
        <v>0</v>
      </c>
      <c r="L40" s="32">
        <v>0</v>
      </c>
      <c r="M40" s="31">
        <f>$E40*L40</f>
        <v>0</v>
      </c>
      <c r="N40" s="32">
        <v>0</v>
      </c>
      <c r="O40" s="31">
        <f>$E40*N40</f>
        <v>0</v>
      </c>
      <c r="P40" s="32"/>
      <c r="Q40" s="31"/>
    </row>
    <row r="41" spans="1:17" ht="12.75">
      <c r="A41" s="20"/>
      <c r="B41" s="23"/>
      <c r="C41" s="22"/>
      <c r="D41" s="23"/>
      <c r="E41" s="36">
        <f>D41*$B41</f>
        <v>0</v>
      </c>
      <c r="F41" s="36"/>
      <c r="G41" s="30">
        <f>H41+J41+L41+N41+P41</f>
        <v>0</v>
      </c>
      <c r="H41" s="32">
        <v>0</v>
      </c>
      <c r="I41" s="31">
        <f>$E41*H41</f>
        <v>0</v>
      </c>
      <c r="J41" s="32">
        <v>0</v>
      </c>
      <c r="K41" s="31">
        <f>$E41*J41</f>
        <v>0</v>
      </c>
      <c r="L41" s="32">
        <v>0</v>
      </c>
      <c r="M41" s="31">
        <f>$E41*L41</f>
        <v>0</v>
      </c>
      <c r="N41" s="32">
        <v>0</v>
      </c>
      <c r="O41" s="31">
        <f>$E41*N41</f>
        <v>0</v>
      </c>
      <c r="P41" s="32"/>
      <c r="Q41" s="31"/>
    </row>
    <row r="42" spans="1:17" ht="12.75">
      <c r="A42" s="20"/>
      <c r="B42" s="28"/>
      <c r="C42" s="22"/>
      <c r="D42" s="23"/>
      <c r="E42" s="36">
        <f>D42*$B42</f>
        <v>0</v>
      </c>
      <c r="F42" s="36"/>
      <c r="G42" s="30">
        <f>H42+J42+L42+N42+P42</f>
        <v>0</v>
      </c>
      <c r="H42" s="32">
        <v>0</v>
      </c>
      <c r="I42" s="31">
        <f>$E42*H42</f>
        <v>0</v>
      </c>
      <c r="J42" s="32">
        <v>0</v>
      </c>
      <c r="K42" s="31">
        <f>$E42*J42</f>
        <v>0</v>
      </c>
      <c r="L42" s="32">
        <v>0</v>
      </c>
      <c r="M42" s="31">
        <f>$E42*L42</f>
        <v>0</v>
      </c>
      <c r="N42" s="32">
        <v>0</v>
      </c>
      <c r="O42" s="31">
        <f>$E42*N42</f>
        <v>0</v>
      </c>
      <c r="P42" s="32"/>
      <c r="Q42" s="31"/>
    </row>
    <row r="43" spans="2:6" ht="12.75">
      <c r="B43" s="46"/>
      <c r="D43" s="46"/>
      <c r="E43" s="36"/>
      <c r="F43" s="36"/>
    </row>
    <row r="44" spans="1:17" ht="12.75">
      <c r="A44" s="27" t="s">
        <v>70</v>
      </c>
      <c r="E44" s="37">
        <f>SUM(E38:E43)</f>
        <v>0</v>
      </c>
      <c r="F44" s="37"/>
      <c r="I44" s="27">
        <f>SUM(I38:I43)</f>
        <v>0</v>
      </c>
      <c r="K44" s="27">
        <f>SUM(K38:K43)</f>
        <v>0</v>
      </c>
      <c r="M44" s="27">
        <f>SUM(M38:M43)</f>
        <v>0</v>
      </c>
      <c r="O44" s="27">
        <f>SUM(O38:O43)</f>
        <v>0</v>
      </c>
      <c r="Q44" s="27"/>
    </row>
    <row r="45" spans="1:17" ht="12.75">
      <c r="A45" s="27"/>
      <c r="E45" s="37"/>
      <c r="F45" s="37"/>
      <c r="I45" s="27"/>
      <c r="K45" s="27"/>
      <c r="M45" s="27"/>
      <c r="O45" s="27"/>
      <c r="Q45" s="27"/>
    </row>
    <row r="46" spans="1:17" ht="25.5">
      <c r="A46" s="27"/>
      <c r="E46" s="37"/>
      <c r="F46" s="37"/>
      <c r="G46" s="39" t="s">
        <v>92</v>
      </c>
      <c r="H46" s="226" t="s">
        <v>9</v>
      </c>
      <c r="I46" s="226"/>
      <c r="J46" s="226" t="s">
        <v>10</v>
      </c>
      <c r="K46" s="226"/>
      <c r="L46" s="226" t="s">
        <v>102</v>
      </c>
      <c r="M46" s="226"/>
      <c r="N46" s="226" t="s">
        <v>12</v>
      </c>
      <c r="O46" s="226"/>
      <c r="Q46" s="27"/>
    </row>
    <row r="47" spans="1:15" ht="12.75">
      <c r="A47" s="1" t="s">
        <v>329</v>
      </c>
      <c r="H47" s="22" t="s">
        <v>91</v>
      </c>
      <c r="I47" s="22" t="s">
        <v>63</v>
      </c>
      <c r="J47" s="22" t="s">
        <v>91</v>
      </c>
      <c r="K47" s="22" t="s">
        <v>63</v>
      </c>
      <c r="L47" s="22" t="s">
        <v>91</v>
      </c>
      <c r="M47" s="22" t="s">
        <v>63</v>
      </c>
      <c r="N47" s="22" t="s">
        <v>91</v>
      </c>
      <c r="O47" s="22" t="s">
        <v>63</v>
      </c>
    </row>
    <row r="48" spans="1:15" ht="12.75">
      <c r="A48" s="1"/>
      <c r="H48" s="22"/>
      <c r="I48" s="22"/>
      <c r="J48" s="22"/>
      <c r="K48" s="22"/>
      <c r="L48" s="22"/>
      <c r="M48" s="22"/>
      <c r="N48" s="22"/>
      <c r="O48" s="22"/>
    </row>
    <row r="49" spans="1:17" ht="12.75">
      <c r="A49" s="20" t="s">
        <v>330</v>
      </c>
      <c r="B49" s="23" t="s">
        <v>331</v>
      </c>
      <c r="C49" s="22">
        <v>1</v>
      </c>
      <c r="D49" s="23" t="s">
        <v>332</v>
      </c>
      <c r="E49">
        <f>'[1]M&amp;S'!B71+'[1]M&amp;S'!B63</f>
        <v>0</v>
      </c>
      <c r="G49" s="30">
        <f>H49+J49+L49+N49+P49</f>
        <v>1</v>
      </c>
      <c r="H49" s="32">
        <v>0</v>
      </c>
      <c r="I49" s="31">
        <f>$E49*H49</f>
        <v>0</v>
      </c>
      <c r="J49" s="32">
        <v>0.2</v>
      </c>
      <c r="K49" s="31">
        <f>$E49*J49</f>
        <v>0</v>
      </c>
      <c r="L49" s="32">
        <v>0.8</v>
      </c>
      <c r="M49" s="31">
        <f>$E49*L49</f>
        <v>0</v>
      </c>
      <c r="N49" s="32">
        <v>0</v>
      </c>
      <c r="O49" s="31">
        <f>$E49*N49</f>
        <v>0</v>
      </c>
      <c r="P49" s="32"/>
      <c r="Q49" s="31"/>
    </row>
    <row r="50" spans="1:17" ht="12.75">
      <c r="A50" s="20"/>
      <c r="B50" s="23"/>
      <c r="C50" s="22"/>
      <c r="D50" s="23"/>
      <c r="G50" s="30">
        <f>H50+J50+L50+N50+P50</f>
        <v>1</v>
      </c>
      <c r="H50" s="32">
        <v>0</v>
      </c>
      <c r="I50" s="31">
        <f>$E50*H50</f>
        <v>0</v>
      </c>
      <c r="J50" s="32">
        <v>0</v>
      </c>
      <c r="K50" s="31">
        <f>$E50*J50</f>
        <v>0</v>
      </c>
      <c r="L50" s="32">
        <v>1</v>
      </c>
      <c r="M50" s="31">
        <f>$E50*L50</f>
        <v>0</v>
      </c>
      <c r="N50" s="32">
        <v>0</v>
      </c>
      <c r="O50" s="31">
        <f>$E50*N50</f>
        <v>0</v>
      </c>
      <c r="P50" s="32"/>
      <c r="Q50" s="31"/>
    </row>
    <row r="51" spans="1:17" ht="12.75">
      <c r="A51" s="20"/>
      <c r="B51" s="23"/>
      <c r="C51" s="22"/>
      <c r="D51" s="23"/>
      <c r="G51" s="30">
        <f>H51+J51+L51+N51+P51</f>
        <v>0</v>
      </c>
      <c r="H51" s="32">
        <v>0</v>
      </c>
      <c r="I51" s="31">
        <f>$E51*H51</f>
        <v>0</v>
      </c>
      <c r="J51" s="32">
        <v>0</v>
      </c>
      <c r="K51" s="31">
        <f>$E51*J51</f>
        <v>0</v>
      </c>
      <c r="L51" s="32">
        <v>0</v>
      </c>
      <c r="M51" s="31">
        <f>$E51*L51</f>
        <v>0</v>
      </c>
      <c r="N51" s="32">
        <v>0</v>
      </c>
      <c r="O51" s="31">
        <f>$E51*N51</f>
        <v>0</v>
      </c>
      <c r="P51" s="32"/>
      <c r="Q51" s="31"/>
    </row>
    <row r="52" spans="1:17" ht="12.75">
      <c r="A52" s="20"/>
      <c r="B52" s="23"/>
      <c r="C52" s="22"/>
      <c r="D52" s="23"/>
      <c r="G52" s="30">
        <f>H52+J52+L52+N52+P52</f>
        <v>0</v>
      </c>
      <c r="H52" s="32">
        <v>0</v>
      </c>
      <c r="I52" s="31">
        <f>$E52*H52</f>
        <v>0</v>
      </c>
      <c r="J52" s="32">
        <v>0</v>
      </c>
      <c r="K52" s="31">
        <f>$E52*J52</f>
        <v>0</v>
      </c>
      <c r="L52" s="32">
        <v>0</v>
      </c>
      <c r="M52" s="31">
        <f>$E52*L52</f>
        <v>0</v>
      </c>
      <c r="N52" s="32">
        <v>0</v>
      </c>
      <c r="O52" s="31">
        <f>$E52*N52</f>
        <v>0</v>
      </c>
      <c r="P52" s="32"/>
      <c r="Q52" s="31"/>
    </row>
    <row r="53" spans="1:17" ht="12.75">
      <c r="A53" s="20"/>
      <c r="B53" s="23"/>
      <c r="C53" s="22"/>
      <c r="D53" s="22"/>
      <c r="G53" s="30">
        <f>H53+J53+L53+N53+P53</f>
        <v>0</v>
      </c>
      <c r="H53" s="32">
        <v>0</v>
      </c>
      <c r="I53" s="31">
        <f>$E53*H53</f>
        <v>0</v>
      </c>
      <c r="J53" s="32">
        <v>0</v>
      </c>
      <c r="K53" s="31">
        <f>$E53*J53</f>
        <v>0</v>
      </c>
      <c r="L53" s="32">
        <v>0</v>
      </c>
      <c r="M53" s="31">
        <f>$E53*L53</f>
        <v>0</v>
      </c>
      <c r="N53" s="32">
        <v>0</v>
      </c>
      <c r="O53" s="31">
        <f>$E53*N53</f>
        <v>0</v>
      </c>
      <c r="P53" s="32"/>
      <c r="Q53" s="31"/>
    </row>
    <row r="55" spans="1:17" ht="12.75">
      <c r="A55" s="27" t="s">
        <v>70</v>
      </c>
      <c r="E55" s="6">
        <f>SUM(E49:E54)</f>
        <v>0</v>
      </c>
      <c r="F55" s="6"/>
      <c r="I55" s="27">
        <f>SUM(I40:I54)</f>
        <v>0</v>
      </c>
      <c r="K55" s="27">
        <f>SUM(K40:K54)</f>
        <v>0</v>
      </c>
      <c r="M55" s="37">
        <f>SUM(M49:M54)</f>
        <v>0</v>
      </c>
      <c r="O55" s="27">
        <f>SUM(O40:O54)</f>
        <v>0</v>
      </c>
      <c r="Q55" s="27"/>
    </row>
    <row r="58" spans="1:4" ht="25.5">
      <c r="A58" s="1" t="s">
        <v>72</v>
      </c>
      <c r="B58" s="25" t="s">
        <v>77</v>
      </c>
      <c r="C58" s="3" t="s">
        <v>79</v>
      </c>
      <c r="D58" s="25" t="s">
        <v>78</v>
      </c>
    </row>
    <row r="59" spans="1:14" ht="12.75">
      <c r="A59" t="s">
        <v>279</v>
      </c>
      <c r="B59" s="35">
        <f>'[1]Engr'!B67</f>
        <v>0</v>
      </c>
      <c r="C59" s="50">
        <f>'[1]Engr'!C67</f>
        <v>0</v>
      </c>
      <c r="D59" s="35">
        <f>'[1]Engr'!D67</f>
        <v>0</v>
      </c>
      <c r="K59" s="226"/>
      <c r="L59" s="226"/>
      <c r="M59" s="226"/>
      <c r="N59" s="226"/>
    </row>
    <row r="60" spans="1:4" ht="12.75">
      <c r="A60" t="s">
        <v>73</v>
      </c>
      <c r="B60" s="35">
        <f>'[1]Engr'!B68</f>
        <v>0</v>
      </c>
      <c r="C60" s="50">
        <f>'[1]Engr'!C68</f>
        <v>0</v>
      </c>
      <c r="D60" s="35">
        <f>'[1]Engr'!D68</f>
        <v>0</v>
      </c>
    </row>
    <row r="61" spans="1:4" ht="12.75">
      <c r="A61" t="s">
        <v>74</v>
      </c>
      <c r="B61" s="35">
        <f>'[1]Engr'!B69</f>
        <v>0</v>
      </c>
      <c r="C61" s="50">
        <f>'[1]Engr'!C69</f>
        <v>0</v>
      </c>
      <c r="D61" s="35">
        <f>'[1]Engr'!D69</f>
        <v>0</v>
      </c>
    </row>
    <row r="62" spans="1:4" ht="12.75">
      <c r="A62" t="s">
        <v>76</v>
      </c>
      <c r="B62" s="35">
        <f>'[1]Engr'!B70</f>
        <v>0</v>
      </c>
      <c r="C62" s="50">
        <f>'[1]Engr'!C70</f>
        <v>0</v>
      </c>
      <c r="D62" s="35">
        <f>'[1]Engr'!D70</f>
        <v>0</v>
      </c>
    </row>
    <row r="63" spans="1:4" ht="12.75">
      <c r="A63" t="s">
        <v>75</v>
      </c>
      <c r="B63" s="35">
        <f>'[1]Engr'!B71</f>
        <v>0</v>
      </c>
      <c r="C63" s="50">
        <f>'[1]Engr'!C71</f>
        <v>0</v>
      </c>
      <c r="D63" s="35">
        <f>'[1]Engr'!D71</f>
        <v>0</v>
      </c>
    </row>
    <row r="67" ht="12.75">
      <c r="A67" s="1" t="s">
        <v>94</v>
      </c>
    </row>
    <row r="76" spans="1:15" ht="12.75">
      <c r="A76" s="85"/>
      <c r="B76" s="172"/>
      <c r="C76" s="103"/>
      <c r="D76" s="172"/>
      <c r="E76" s="85"/>
      <c r="F76" s="85"/>
      <c r="G76" s="85"/>
      <c r="H76" s="85"/>
      <c r="I76" s="85"/>
      <c r="J76" s="85"/>
      <c r="K76" s="85"/>
      <c r="L76" s="85"/>
      <c r="M76" s="85"/>
      <c r="N76" s="85"/>
      <c r="O76" s="85"/>
    </row>
    <row r="77" spans="1:15" ht="12.75">
      <c r="A77" s="85"/>
      <c r="B77" s="172"/>
      <c r="C77" s="103"/>
      <c r="D77" s="172"/>
      <c r="E77" s="85"/>
      <c r="F77" s="85"/>
      <c r="G77" s="85"/>
      <c r="H77" s="85"/>
      <c r="I77" s="85"/>
      <c r="J77" s="85"/>
      <c r="K77" s="85"/>
      <c r="L77" s="85"/>
      <c r="M77" s="85"/>
      <c r="N77" s="85"/>
      <c r="O77" s="85"/>
    </row>
    <row r="78" spans="1:15" ht="12.75">
      <c r="A78" s="85"/>
      <c r="B78" s="172"/>
      <c r="C78" s="103"/>
      <c r="D78" s="171"/>
      <c r="E78" s="85"/>
      <c r="F78" s="85"/>
      <c r="G78" s="85"/>
      <c r="H78" s="85"/>
      <c r="I78" s="85"/>
      <c r="J78" s="85"/>
      <c r="K78" s="85"/>
      <c r="L78" s="85"/>
      <c r="M78" s="85"/>
      <c r="N78" s="85"/>
      <c r="O78" s="85"/>
    </row>
    <row r="79" spans="1:15" ht="12.75">
      <c r="A79" s="85"/>
      <c r="B79" s="85"/>
      <c r="C79" s="85"/>
      <c r="D79" s="173"/>
      <c r="E79" s="85"/>
      <c r="F79" s="85"/>
      <c r="G79" s="85"/>
      <c r="H79" s="85"/>
      <c r="I79" s="85"/>
      <c r="J79" s="85"/>
      <c r="K79" s="85"/>
      <c r="L79" s="85"/>
      <c r="M79" s="85"/>
      <c r="N79" s="85"/>
      <c r="O79" s="85"/>
    </row>
    <row r="80" spans="1:15" ht="12.75">
      <c r="A80" s="112"/>
      <c r="B80" s="85"/>
      <c r="C80" s="85"/>
      <c r="D80" s="85"/>
      <c r="E80" s="85"/>
      <c r="F80" s="85"/>
      <c r="G80" s="85"/>
      <c r="H80" s="85"/>
      <c r="I80" s="85"/>
      <c r="J80" s="85"/>
      <c r="K80" s="85"/>
      <c r="L80" s="85"/>
      <c r="M80" s="85"/>
      <c r="N80" s="85"/>
      <c r="O80" s="85"/>
    </row>
    <row r="81" spans="1:15" ht="12.75">
      <c r="A81" s="85"/>
      <c r="B81" s="85"/>
      <c r="C81" s="85"/>
      <c r="D81" s="85"/>
      <c r="E81" s="85"/>
      <c r="F81" s="85"/>
      <c r="G81" s="85"/>
      <c r="H81" s="85"/>
      <c r="I81" s="85"/>
      <c r="J81" s="85"/>
      <c r="K81" s="85"/>
      <c r="L81" s="85"/>
      <c r="M81" s="85"/>
      <c r="N81" s="85"/>
      <c r="O81" s="85"/>
    </row>
    <row r="82" spans="1:15" ht="12.75">
      <c r="A82" s="112"/>
      <c r="B82" s="85"/>
      <c r="C82" s="85"/>
      <c r="D82" s="85"/>
      <c r="E82" s="85"/>
      <c r="F82" s="85"/>
      <c r="G82" s="85"/>
      <c r="H82" s="85"/>
      <c r="I82" s="85"/>
      <c r="J82" s="85"/>
      <c r="K82" s="85"/>
      <c r="L82" s="85"/>
      <c r="M82" s="85"/>
      <c r="N82" s="85"/>
      <c r="O82" s="85"/>
    </row>
    <row r="83" spans="1:15" ht="12.75">
      <c r="A83" s="85"/>
      <c r="B83" s="85"/>
      <c r="C83" s="85"/>
      <c r="D83" s="85"/>
      <c r="E83" s="85"/>
      <c r="F83" s="85"/>
      <c r="G83" s="85"/>
      <c r="H83" s="85"/>
      <c r="I83" s="85"/>
      <c r="J83" s="85"/>
      <c r="K83" s="85"/>
      <c r="L83" s="85"/>
      <c r="M83" s="85"/>
      <c r="N83" s="85"/>
      <c r="O83" s="85"/>
    </row>
    <row r="84" spans="1:15" ht="18.75">
      <c r="A84" s="91"/>
      <c r="B84" s="106"/>
      <c r="C84" s="106"/>
      <c r="D84" s="96"/>
      <c r="E84" s="97"/>
      <c r="F84" s="98"/>
      <c r="G84" s="97"/>
      <c r="H84" s="99"/>
      <c r="I84" s="97"/>
      <c r="J84" s="101"/>
      <c r="K84" s="101"/>
      <c r="L84" s="85"/>
      <c r="M84" s="85"/>
      <c r="N84" s="85"/>
      <c r="O84" s="85"/>
    </row>
    <row r="85" spans="1:15" ht="12.75">
      <c r="A85" s="95"/>
      <c r="B85" s="112"/>
      <c r="C85" s="85"/>
      <c r="D85" s="96"/>
      <c r="E85" s="97"/>
      <c r="F85" s="98"/>
      <c r="G85" s="97"/>
      <c r="H85" s="99"/>
      <c r="I85" s="97"/>
      <c r="J85" s="101"/>
      <c r="K85" s="101"/>
      <c r="L85" s="85"/>
      <c r="M85" s="85"/>
      <c r="N85" s="85"/>
      <c r="O85" s="85"/>
    </row>
    <row r="86" spans="1:15" ht="12.75">
      <c r="A86" s="116"/>
      <c r="B86" s="85"/>
      <c r="C86" s="85"/>
      <c r="D86" s="96"/>
      <c r="E86" s="97"/>
      <c r="F86" s="98"/>
      <c r="G86" s="97"/>
      <c r="H86" s="99"/>
      <c r="I86" s="97"/>
      <c r="J86" s="101"/>
      <c r="K86" s="101"/>
      <c r="L86" s="85"/>
      <c r="M86" s="85"/>
      <c r="N86" s="85"/>
      <c r="O86" s="85"/>
    </row>
    <row r="87" spans="1:17" ht="12.75">
      <c r="A87" s="116"/>
      <c r="B87" s="85"/>
      <c r="C87" s="116"/>
      <c r="D87" s="163"/>
      <c r="E87" s="90"/>
      <c r="F87" s="152"/>
      <c r="G87" s="90"/>
      <c r="H87" s="151"/>
      <c r="I87" s="90"/>
      <c r="J87" s="103"/>
      <c r="K87" s="103"/>
      <c r="L87" s="116"/>
      <c r="M87" s="85"/>
      <c r="N87" s="85"/>
      <c r="O87" s="85"/>
      <c r="P87" s="98"/>
      <c r="Q87" s="85"/>
    </row>
    <row r="88" spans="1:17" ht="12.75">
      <c r="A88" s="116"/>
      <c r="B88" s="85"/>
      <c r="C88" s="85"/>
      <c r="D88" s="96"/>
      <c r="E88" s="97"/>
      <c r="F88" s="98"/>
      <c r="G88" s="97"/>
      <c r="H88" s="99"/>
      <c r="I88" s="97"/>
      <c r="J88" s="101"/>
      <c r="K88" s="101"/>
      <c r="L88" s="85"/>
      <c r="M88" s="85"/>
      <c r="N88" s="85"/>
      <c r="O88" s="85"/>
      <c r="P88" s="98"/>
      <c r="Q88" s="85"/>
    </row>
    <row r="89" spans="1:17" ht="12.75">
      <c r="A89" s="112"/>
      <c r="B89" s="85"/>
      <c r="C89" s="96"/>
      <c r="D89" s="97"/>
      <c r="E89" s="98"/>
      <c r="F89" s="98"/>
      <c r="G89" s="98"/>
      <c r="H89" s="98"/>
      <c r="I89" s="98"/>
      <c r="J89" s="98"/>
      <c r="K89" s="98"/>
      <c r="L89" s="98"/>
      <c r="M89" s="98"/>
      <c r="N89" s="98"/>
      <c r="O89" s="98"/>
      <c r="P89" s="98"/>
      <c r="Q89" s="85"/>
    </row>
    <row r="90" spans="1:17" ht="12.75">
      <c r="A90" s="116"/>
      <c r="B90" s="85"/>
      <c r="C90" s="96"/>
      <c r="D90" s="97"/>
      <c r="E90" s="98"/>
      <c r="F90" s="98"/>
      <c r="G90" s="98"/>
      <c r="H90" s="98"/>
      <c r="I90" s="98"/>
      <c r="J90" s="98"/>
      <c r="K90" s="98"/>
      <c r="L90" s="98"/>
      <c r="M90" s="98"/>
      <c r="N90" s="98"/>
      <c r="O90" s="98"/>
      <c r="P90" s="98"/>
      <c r="Q90" s="85"/>
    </row>
    <row r="91" spans="1:17" ht="12.75">
      <c r="A91" s="116"/>
      <c r="B91" s="85"/>
      <c r="C91" s="96"/>
      <c r="D91" s="97"/>
      <c r="E91" s="98"/>
      <c r="F91" s="98"/>
      <c r="G91" s="98"/>
      <c r="H91" s="98"/>
      <c r="I91" s="98"/>
      <c r="J91" s="98"/>
      <c r="K91" s="98"/>
      <c r="L91" s="98"/>
      <c r="M91" s="98"/>
      <c r="N91" s="98"/>
      <c r="O91" s="98"/>
      <c r="P91" s="98"/>
      <c r="Q91" s="85"/>
    </row>
    <row r="92" spans="1:17" ht="12.75">
      <c r="A92" s="113"/>
      <c r="B92" s="85"/>
      <c r="C92" s="96"/>
      <c r="D92" s="97"/>
      <c r="E92" s="98"/>
      <c r="F92" s="98"/>
      <c r="G92" s="98"/>
      <c r="H92" s="98"/>
      <c r="I92" s="98"/>
      <c r="J92" s="98"/>
      <c r="K92" s="98"/>
      <c r="L92" s="98"/>
      <c r="M92" s="98"/>
      <c r="N92" s="98"/>
      <c r="O92" s="98"/>
      <c r="P92" s="98"/>
      <c r="Q92" s="85"/>
    </row>
    <row r="93" spans="1:17" ht="12.75">
      <c r="A93" s="116"/>
      <c r="B93" s="85"/>
      <c r="C93" s="96"/>
      <c r="D93" s="97"/>
      <c r="E93" s="98"/>
      <c r="F93" s="98"/>
      <c r="G93" s="98"/>
      <c r="H93" s="98"/>
      <c r="I93" s="98"/>
      <c r="J93" s="98"/>
      <c r="K93" s="98"/>
      <c r="L93" s="98"/>
      <c r="M93" s="98"/>
      <c r="N93" s="98"/>
      <c r="O93" s="98"/>
      <c r="P93" s="98"/>
      <c r="Q93" s="85"/>
    </row>
    <row r="94" spans="1:17" ht="12.75">
      <c r="A94" s="116"/>
      <c r="B94" s="85"/>
      <c r="C94" s="96"/>
      <c r="D94" s="97"/>
      <c r="E94" s="98"/>
      <c r="F94" s="98"/>
      <c r="G94" s="98"/>
      <c r="H94" s="98"/>
      <c r="I94" s="98"/>
      <c r="J94" s="98"/>
      <c r="K94" s="98"/>
      <c r="L94" s="98"/>
      <c r="M94" s="98"/>
      <c r="N94" s="98"/>
      <c r="O94" s="98"/>
      <c r="P94" s="98"/>
      <c r="Q94" s="85"/>
    </row>
    <row r="95" spans="1:17" ht="12.75">
      <c r="A95" s="116"/>
      <c r="B95" s="85"/>
      <c r="C95" s="96"/>
      <c r="D95" s="97"/>
      <c r="E95" s="98"/>
      <c r="F95" s="98"/>
      <c r="G95" s="98"/>
      <c r="H95" s="98"/>
      <c r="I95" s="98"/>
      <c r="J95" s="98"/>
      <c r="K95" s="98"/>
      <c r="L95" s="98"/>
      <c r="M95" s="98"/>
      <c r="N95" s="98"/>
      <c r="O95" s="98"/>
      <c r="P95" s="98"/>
      <c r="Q95" s="85"/>
    </row>
    <row r="96" spans="1:17" ht="12.75">
      <c r="A96" s="116"/>
      <c r="B96" s="85"/>
      <c r="C96" s="96"/>
      <c r="D96" s="97"/>
      <c r="E96" s="98"/>
      <c r="F96" s="98"/>
      <c r="G96" s="98"/>
      <c r="H96" s="98"/>
      <c r="I96" s="98"/>
      <c r="J96" s="98"/>
      <c r="K96" s="98"/>
      <c r="L96" s="98"/>
      <c r="M96" s="98"/>
      <c r="N96" s="98"/>
      <c r="O96" s="98"/>
      <c r="P96" s="98"/>
      <c r="Q96" s="85"/>
    </row>
    <row r="97" spans="1:17" ht="12.75">
      <c r="A97" s="113"/>
      <c r="B97" s="85"/>
      <c r="C97" s="96"/>
      <c r="D97" s="97"/>
      <c r="E97" s="98"/>
      <c r="F97" s="98"/>
      <c r="G97" s="98"/>
      <c r="H97" s="98"/>
      <c r="I97" s="98"/>
      <c r="J97" s="98"/>
      <c r="K97" s="98"/>
      <c r="L97" s="98"/>
      <c r="M97" s="98"/>
      <c r="N97" s="98"/>
      <c r="O97" s="98"/>
      <c r="P97" s="119"/>
      <c r="Q97" s="85"/>
    </row>
    <row r="98" spans="1:15" ht="12.75">
      <c r="A98" s="113"/>
      <c r="B98" s="174"/>
      <c r="C98" s="175"/>
      <c r="D98" s="176"/>
      <c r="E98" s="119"/>
      <c r="F98" s="119"/>
      <c r="G98" s="119"/>
      <c r="H98" s="119"/>
      <c r="I98" s="119"/>
      <c r="J98" s="119"/>
      <c r="K98" s="119"/>
      <c r="L98" s="119"/>
      <c r="M98" s="119"/>
      <c r="N98" s="119"/>
      <c r="O98" s="119"/>
    </row>
    <row r="99" spans="1:15" ht="12.75">
      <c r="A99" s="95"/>
      <c r="B99" s="112"/>
      <c r="C99" s="85"/>
      <c r="D99" s="96"/>
      <c r="E99" s="97"/>
      <c r="F99" s="98"/>
      <c r="G99" s="97"/>
      <c r="H99" s="99"/>
      <c r="I99" s="97"/>
      <c r="J99" s="101"/>
      <c r="K99" s="101"/>
      <c r="L99" s="85"/>
      <c r="M99" s="85"/>
      <c r="N99" s="85"/>
      <c r="O99" s="85"/>
    </row>
    <row r="100" spans="1:15" ht="12.75">
      <c r="A100" s="95"/>
      <c r="B100" s="112"/>
      <c r="C100" s="85"/>
      <c r="D100" s="96"/>
      <c r="E100" s="97"/>
      <c r="F100" s="98"/>
      <c r="G100" s="97"/>
      <c r="H100" s="99"/>
      <c r="I100" s="97"/>
      <c r="J100" s="101"/>
      <c r="K100" s="101"/>
      <c r="L100" s="85"/>
      <c r="M100" s="85"/>
      <c r="N100" s="85"/>
      <c r="O100" s="85"/>
    </row>
    <row r="101" spans="1:15" ht="12.75">
      <c r="A101" s="95"/>
      <c r="B101" s="112"/>
      <c r="C101" s="85"/>
      <c r="D101" s="96"/>
      <c r="E101" s="97"/>
      <c r="F101" s="98"/>
      <c r="G101" s="97"/>
      <c r="H101" s="99"/>
      <c r="I101" s="97"/>
      <c r="J101" s="101"/>
      <c r="K101" s="101"/>
      <c r="L101" s="85"/>
      <c r="M101" s="85"/>
      <c r="N101" s="85"/>
      <c r="O101" s="85"/>
    </row>
    <row r="102" spans="1:15" ht="12.75">
      <c r="A102" s="95"/>
      <c r="B102" s="112"/>
      <c r="C102" s="85"/>
      <c r="D102" s="96"/>
      <c r="E102" s="97"/>
      <c r="F102" s="177"/>
      <c r="G102" s="178"/>
      <c r="H102" s="159"/>
      <c r="I102" s="178"/>
      <c r="J102" s="101"/>
      <c r="K102" s="246"/>
      <c r="L102" s="246"/>
      <c r="M102" s="246"/>
      <c r="N102" s="246"/>
      <c r="O102" s="85"/>
    </row>
    <row r="103" spans="1:15" ht="12.75">
      <c r="A103" s="104"/>
      <c r="B103" s="104"/>
      <c r="C103" s="104"/>
      <c r="D103" s="232"/>
      <c r="E103" s="232"/>
      <c r="F103" s="234"/>
      <c r="G103" s="234"/>
      <c r="H103" s="232"/>
      <c r="I103" s="232"/>
      <c r="J103" s="104"/>
      <c r="K103" s="234"/>
      <c r="L103" s="234"/>
      <c r="M103" s="232"/>
      <c r="N103" s="232"/>
      <c r="O103" s="85"/>
    </row>
    <row r="104" spans="1:15" ht="12.75">
      <c r="A104" s="104"/>
      <c r="B104" s="104"/>
      <c r="C104" s="104"/>
      <c r="D104" s="232"/>
      <c r="E104" s="232"/>
      <c r="F104" s="234"/>
      <c r="G104" s="234"/>
      <c r="H104" s="232"/>
      <c r="I104" s="232"/>
      <c r="J104" s="104"/>
      <c r="K104" s="234"/>
      <c r="L104" s="234"/>
      <c r="M104" s="232"/>
      <c r="N104" s="232"/>
      <c r="O104" s="85"/>
    </row>
    <row r="105" spans="1:15" ht="12.75">
      <c r="A105" s="95"/>
      <c r="B105" s="112"/>
      <c r="C105" s="85"/>
      <c r="D105" s="96"/>
      <c r="E105" s="97"/>
      <c r="F105" s="98"/>
      <c r="G105" s="97"/>
      <c r="H105" s="99"/>
      <c r="I105" s="97"/>
      <c r="J105" s="101"/>
      <c r="K105" s="98"/>
      <c r="L105" s="97"/>
      <c r="M105" s="99"/>
      <c r="N105" s="97"/>
      <c r="O105" s="85"/>
    </row>
    <row r="106" spans="1:15" ht="12.75">
      <c r="A106" s="95"/>
      <c r="B106" s="91"/>
      <c r="C106" s="112"/>
      <c r="D106" s="179"/>
      <c r="E106" s="115"/>
      <c r="F106" s="156"/>
      <c r="G106" s="115"/>
      <c r="H106" s="180"/>
      <c r="I106" s="115"/>
      <c r="J106" s="104"/>
      <c r="K106" s="156"/>
      <c r="L106" s="115"/>
      <c r="M106" s="180"/>
      <c r="N106" s="115"/>
      <c r="O106" s="85"/>
    </row>
    <row r="107" spans="1:15" ht="12.75">
      <c r="A107" s="95"/>
      <c r="B107" s="112"/>
      <c r="C107" s="85"/>
      <c r="D107" s="96"/>
      <c r="E107" s="97"/>
      <c r="F107" s="98"/>
      <c r="G107" s="97"/>
      <c r="H107" s="99"/>
      <c r="I107" s="97"/>
      <c r="J107" s="101"/>
      <c r="K107" s="98"/>
      <c r="L107" s="97"/>
      <c r="M107" s="99"/>
      <c r="N107" s="97"/>
      <c r="O107" s="85"/>
    </row>
    <row r="108" spans="1:15" ht="12.75">
      <c r="A108" s="122"/>
      <c r="B108" s="85"/>
      <c r="C108" s="85"/>
      <c r="D108" s="96"/>
      <c r="E108" s="97"/>
      <c r="F108" s="98"/>
      <c r="G108" s="97"/>
      <c r="H108" s="99"/>
      <c r="I108" s="97"/>
      <c r="J108" s="101"/>
      <c r="K108" s="98"/>
      <c r="L108" s="97"/>
      <c r="M108" s="99"/>
      <c r="N108" s="97"/>
      <c r="O108" s="85"/>
    </row>
    <row r="109" spans="1:15" ht="12.75">
      <c r="A109" s="168"/>
      <c r="B109" s="85"/>
      <c r="C109" s="85"/>
      <c r="D109" s="96"/>
      <c r="E109" s="97"/>
      <c r="F109" s="98"/>
      <c r="G109" s="97"/>
      <c r="H109" s="99"/>
      <c r="I109" s="97"/>
      <c r="J109" s="101"/>
      <c r="K109" s="98"/>
      <c r="L109" s="97"/>
      <c r="M109" s="99"/>
      <c r="N109" s="97"/>
      <c r="O109" s="85"/>
    </row>
    <row r="110" spans="1:15" ht="12.75">
      <c r="A110" s="95"/>
      <c r="B110" s="112"/>
      <c r="C110" s="85"/>
      <c r="D110" s="96"/>
      <c r="E110" s="97"/>
      <c r="F110" s="98"/>
      <c r="G110" s="97"/>
      <c r="H110" s="99"/>
      <c r="I110" s="97"/>
      <c r="J110" s="101"/>
      <c r="K110" s="98"/>
      <c r="L110" s="97"/>
      <c r="M110" s="99"/>
      <c r="N110" s="97"/>
      <c r="O110" s="85"/>
    </row>
    <row r="111" spans="1:15" ht="12.75">
      <c r="A111" s="95"/>
      <c r="B111" s="91"/>
      <c r="C111" s="85"/>
      <c r="D111" s="96"/>
      <c r="E111" s="97"/>
      <c r="F111" s="98"/>
      <c r="G111" s="97"/>
      <c r="H111" s="99"/>
      <c r="I111" s="97"/>
      <c r="J111" s="101"/>
      <c r="K111" s="98"/>
      <c r="L111" s="97"/>
      <c r="M111" s="99"/>
      <c r="N111" s="97"/>
      <c r="O111" s="85"/>
    </row>
    <row r="112" spans="1:15" ht="12.75">
      <c r="A112" s="162"/>
      <c r="B112" s="85"/>
      <c r="C112" s="85"/>
      <c r="D112" s="96"/>
      <c r="E112" s="97"/>
      <c r="F112" s="98"/>
      <c r="G112" s="97"/>
      <c r="H112" s="99"/>
      <c r="I112" s="97"/>
      <c r="J112" s="101"/>
      <c r="K112" s="98"/>
      <c r="L112" s="97"/>
      <c r="M112" s="99"/>
      <c r="N112" s="97"/>
      <c r="O112" s="85"/>
    </row>
    <row r="113" spans="1:15" ht="12.75">
      <c r="A113" s="122"/>
      <c r="B113" s="85"/>
      <c r="C113" s="85"/>
      <c r="D113" s="96"/>
      <c r="E113" s="97"/>
      <c r="F113" s="98"/>
      <c r="G113" s="97"/>
      <c r="H113" s="99"/>
      <c r="I113" s="97"/>
      <c r="J113" s="101"/>
      <c r="K113" s="98"/>
      <c r="L113" s="97"/>
      <c r="M113" s="99"/>
      <c r="N113" s="97"/>
      <c r="O113" s="85"/>
    </row>
    <row r="114" spans="1:15" ht="12.75">
      <c r="A114" s="122"/>
      <c r="B114" s="85"/>
      <c r="C114" s="85"/>
      <c r="D114" s="96"/>
      <c r="E114" s="97"/>
      <c r="F114" s="98"/>
      <c r="G114" s="97"/>
      <c r="H114" s="99"/>
      <c r="I114" s="97"/>
      <c r="J114" s="101"/>
      <c r="K114" s="98"/>
      <c r="L114" s="97"/>
      <c r="M114" s="98"/>
      <c r="N114" s="97"/>
      <c r="O114" s="85"/>
    </row>
    <row r="115" spans="1:15" ht="12.75">
      <c r="A115" s="95"/>
      <c r="B115" s="112"/>
      <c r="C115" s="85"/>
      <c r="D115" s="96"/>
      <c r="E115" s="97"/>
      <c r="F115" s="98"/>
      <c r="G115" s="97"/>
      <c r="H115" s="99"/>
      <c r="I115" s="97"/>
      <c r="J115" s="101"/>
      <c r="K115" s="98"/>
      <c r="L115" s="97"/>
      <c r="M115" s="99"/>
      <c r="N115" s="97"/>
      <c r="O115" s="85"/>
    </row>
    <row r="116" spans="1:15" ht="12.75">
      <c r="A116" s="95"/>
      <c r="B116" s="91"/>
      <c r="C116" s="85"/>
      <c r="D116" s="96"/>
      <c r="E116" s="97"/>
      <c r="F116" s="98"/>
      <c r="G116" s="97"/>
      <c r="H116" s="99"/>
      <c r="I116" s="97"/>
      <c r="J116" s="101"/>
      <c r="K116" s="98"/>
      <c r="L116" s="97"/>
      <c r="M116" s="99"/>
      <c r="N116" s="97"/>
      <c r="O116" s="85"/>
    </row>
    <row r="117" spans="1:15" ht="12.75">
      <c r="A117" s="162"/>
      <c r="B117" s="85"/>
      <c r="C117" s="116"/>
      <c r="D117" s="163"/>
      <c r="E117" s="90"/>
      <c r="F117" s="152"/>
      <c r="G117" s="97"/>
      <c r="H117" s="151"/>
      <c r="I117" s="90"/>
      <c r="J117" s="103"/>
      <c r="K117" s="152"/>
      <c r="L117" s="97"/>
      <c r="M117" s="151"/>
      <c r="N117" s="90"/>
      <c r="O117" s="85"/>
    </row>
    <row r="118" spans="1:15" ht="12.75">
      <c r="A118" s="168"/>
      <c r="B118" s="85"/>
      <c r="C118" s="85"/>
      <c r="D118" s="96"/>
      <c r="E118" s="97"/>
      <c r="F118" s="98"/>
      <c r="G118" s="97"/>
      <c r="H118" s="99"/>
      <c r="I118" s="97"/>
      <c r="J118" s="101"/>
      <c r="K118" s="98"/>
      <c r="L118" s="97"/>
      <c r="M118" s="99"/>
      <c r="N118" s="97"/>
      <c r="O118" s="85"/>
    </row>
    <row r="119" spans="1:15" ht="12.75">
      <c r="A119" s="168"/>
      <c r="B119" s="85"/>
      <c r="C119" s="85"/>
      <c r="D119" s="96"/>
      <c r="E119" s="97"/>
      <c r="F119" s="98"/>
      <c r="G119" s="97"/>
      <c r="H119" s="99"/>
      <c r="I119" s="97"/>
      <c r="J119" s="101"/>
      <c r="K119" s="98"/>
      <c r="L119" s="97"/>
      <c r="M119" s="99"/>
      <c r="N119" s="97"/>
      <c r="O119" s="85"/>
    </row>
    <row r="120" spans="1:15" ht="12.75">
      <c r="A120" s="122"/>
      <c r="B120" s="85"/>
      <c r="C120" s="85"/>
      <c r="D120" s="96"/>
      <c r="E120" s="97"/>
      <c r="F120" s="98"/>
      <c r="G120" s="97"/>
      <c r="H120" s="99"/>
      <c r="I120" s="97"/>
      <c r="J120" s="101"/>
      <c r="K120" s="98"/>
      <c r="L120" s="97"/>
      <c r="M120" s="98"/>
      <c r="N120" s="97"/>
      <c r="O120" s="85"/>
    </row>
    <row r="121" spans="1:15" ht="12.75">
      <c r="A121" s="95"/>
      <c r="B121" s="112"/>
      <c r="C121" s="85"/>
      <c r="D121" s="96"/>
      <c r="E121" s="97"/>
      <c r="F121" s="98"/>
      <c r="G121" s="97"/>
      <c r="H121" s="99"/>
      <c r="I121" s="97"/>
      <c r="J121" s="101"/>
      <c r="K121" s="98"/>
      <c r="L121" s="97"/>
      <c r="M121" s="99"/>
      <c r="N121" s="97"/>
      <c r="O121" s="85"/>
    </row>
    <row r="122" spans="1:15" ht="12.75">
      <c r="A122" s="95"/>
      <c r="B122" s="91"/>
      <c r="C122" s="85"/>
      <c r="D122" s="96"/>
      <c r="E122" s="97"/>
      <c r="F122" s="98"/>
      <c r="G122" s="97"/>
      <c r="H122" s="99"/>
      <c r="I122" s="97"/>
      <c r="J122" s="101"/>
      <c r="K122" s="98"/>
      <c r="L122" s="97"/>
      <c r="M122" s="99"/>
      <c r="N122" s="97"/>
      <c r="O122" s="85"/>
    </row>
    <row r="123" spans="1:15" ht="12.75">
      <c r="A123" s="95"/>
      <c r="B123" s="112"/>
      <c r="C123" s="85"/>
      <c r="D123" s="96"/>
      <c r="E123" s="97"/>
      <c r="F123" s="98"/>
      <c r="G123" s="97"/>
      <c r="H123" s="99"/>
      <c r="I123" s="97"/>
      <c r="J123" s="101"/>
      <c r="K123" s="98"/>
      <c r="L123" s="97"/>
      <c r="M123" s="99"/>
      <c r="N123" s="97"/>
      <c r="O123" s="85"/>
    </row>
    <row r="124" spans="1:15" ht="12.75">
      <c r="A124" s="95"/>
      <c r="B124" s="91"/>
      <c r="C124" s="85"/>
      <c r="D124" s="96"/>
      <c r="E124" s="97"/>
      <c r="F124" s="98"/>
      <c r="G124" s="97"/>
      <c r="H124" s="99"/>
      <c r="I124" s="97"/>
      <c r="J124" s="101"/>
      <c r="K124" s="98"/>
      <c r="L124" s="97"/>
      <c r="M124" s="99"/>
      <c r="N124" s="97"/>
      <c r="O124" s="85"/>
    </row>
    <row r="125" spans="1:15" ht="12.75">
      <c r="A125" s="168"/>
      <c r="B125" s="85"/>
      <c r="C125" s="116"/>
      <c r="D125" s="163"/>
      <c r="E125" s="90"/>
      <c r="F125" s="152"/>
      <c r="G125" s="97"/>
      <c r="H125" s="151"/>
      <c r="I125" s="90"/>
      <c r="J125" s="103"/>
      <c r="K125" s="152"/>
      <c r="L125" s="97"/>
      <c r="M125" s="151"/>
      <c r="N125" s="90"/>
      <c r="O125" s="85"/>
    </row>
    <row r="126" spans="1:15" ht="12.75">
      <c r="A126" s="168"/>
      <c r="B126" s="85"/>
      <c r="C126" s="116"/>
      <c r="D126" s="163"/>
      <c r="E126" s="90"/>
      <c r="F126" s="152"/>
      <c r="G126" s="97"/>
      <c r="H126" s="151"/>
      <c r="I126" s="90"/>
      <c r="J126" s="103"/>
      <c r="K126" s="152"/>
      <c r="L126" s="97"/>
      <c r="M126" s="151"/>
      <c r="N126" s="90"/>
      <c r="O126" s="85"/>
    </row>
    <row r="127" spans="1:15" ht="12.75">
      <c r="A127" s="168"/>
      <c r="B127" s="85"/>
      <c r="C127" s="116"/>
      <c r="D127" s="163"/>
      <c r="E127" s="90"/>
      <c r="F127" s="152"/>
      <c r="G127" s="97"/>
      <c r="H127" s="151"/>
      <c r="I127" s="90"/>
      <c r="J127" s="103"/>
      <c r="K127" s="152"/>
      <c r="L127" s="97"/>
      <c r="M127" s="151"/>
      <c r="N127" s="90"/>
      <c r="O127" s="85"/>
    </row>
    <row r="128" spans="1:15" ht="12.75">
      <c r="A128" s="122"/>
      <c r="B128" s="85"/>
      <c r="C128" s="85"/>
      <c r="D128" s="96"/>
      <c r="E128" s="97"/>
      <c r="F128" s="98"/>
      <c r="G128" s="97"/>
      <c r="H128" s="99"/>
      <c r="I128" s="97"/>
      <c r="J128" s="101"/>
      <c r="K128" s="98"/>
      <c r="L128" s="97"/>
      <c r="M128" s="98"/>
      <c r="N128" s="97"/>
      <c r="O128" s="85"/>
    </row>
    <row r="129" spans="1:15" ht="12.75">
      <c r="A129" s="95"/>
      <c r="B129" s="112"/>
      <c r="C129" s="85"/>
      <c r="D129" s="96"/>
      <c r="E129" s="97"/>
      <c r="F129" s="98"/>
      <c r="G129" s="97"/>
      <c r="H129" s="99"/>
      <c r="I129" s="97"/>
      <c r="J129" s="101"/>
      <c r="K129" s="98"/>
      <c r="L129" s="97"/>
      <c r="M129" s="99"/>
      <c r="N129" s="97"/>
      <c r="O129" s="85"/>
    </row>
    <row r="130" spans="1:15" ht="12.75">
      <c r="A130" s="95"/>
      <c r="B130" s="112"/>
      <c r="C130" s="85"/>
      <c r="D130" s="96"/>
      <c r="E130" s="97"/>
      <c r="F130" s="98"/>
      <c r="G130" s="97"/>
      <c r="H130" s="99"/>
      <c r="I130" s="97"/>
      <c r="J130" s="101"/>
      <c r="K130" s="98"/>
      <c r="L130" s="97"/>
      <c r="M130" s="99"/>
      <c r="N130" s="97"/>
      <c r="O130" s="85"/>
    </row>
    <row r="131" spans="1:15" ht="12.75">
      <c r="A131" s="95"/>
      <c r="B131" s="91"/>
      <c r="C131" s="85"/>
      <c r="D131" s="96"/>
      <c r="E131" s="97"/>
      <c r="F131" s="98"/>
      <c r="G131" s="97"/>
      <c r="H131" s="99"/>
      <c r="I131" s="97"/>
      <c r="J131" s="101"/>
      <c r="K131" s="98"/>
      <c r="L131" s="97"/>
      <c r="M131" s="99"/>
      <c r="N131" s="97"/>
      <c r="O131" s="85"/>
    </row>
    <row r="132" spans="1:15" ht="12.75">
      <c r="A132" s="167"/>
      <c r="B132" s="85"/>
      <c r="C132" s="85"/>
      <c r="D132" s="96"/>
      <c r="E132" s="97"/>
      <c r="F132" s="98"/>
      <c r="G132" s="97"/>
      <c r="H132" s="99"/>
      <c r="I132" s="97"/>
      <c r="J132" s="101"/>
      <c r="K132" s="98"/>
      <c r="L132" s="97"/>
      <c r="M132" s="99"/>
      <c r="N132" s="97"/>
      <c r="O132" s="85"/>
    </row>
    <row r="133" spans="1:15" ht="12.75">
      <c r="A133" s="167"/>
      <c r="B133" s="85"/>
      <c r="C133" s="85"/>
      <c r="D133" s="96"/>
      <c r="E133" s="97"/>
      <c r="F133" s="98"/>
      <c r="G133" s="97"/>
      <c r="H133" s="99"/>
      <c r="I133" s="97"/>
      <c r="J133" s="101"/>
      <c r="K133" s="98"/>
      <c r="L133" s="97"/>
      <c r="M133" s="99"/>
      <c r="N133" s="97"/>
      <c r="O133" s="85"/>
    </row>
    <row r="134" spans="1:15" ht="12.75">
      <c r="A134" s="167"/>
      <c r="B134" s="85"/>
      <c r="C134" s="85"/>
      <c r="D134" s="96"/>
      <c r="E134" s="97"/>
      <c r="F134" s="98"/>
      <c r="G134" s="97"/>
      <c r="H134" s="99"/>
      <c r="I134" s="97"/>
      <c r="J134" s="101"/>
      <c r="K134" s="98"/>
      <c r="L134" s="97"/>
      <c r="M134" s="99"/>
      <c r="N134" s="97"/>
      <c r="O134" s="85"/>
    </row>
    <row r="135" spans="1:15" ht="12.75">
      <c r="A135" s="116"/>
      <c r="B135" s="85"/>
      <c r="C135" s="85"/>
      <c r="D135" s="96"/>
      <c r="E135" s="97"/>
      <c r="F135" s="98"/>
      <c r="G135" s="97"/>
      <c r="H135" s="99"/>
      <c r="I135" s="97"/>
      <c r="J135" s="101"/>
      <c r="K135" s="98"/>
      <c r="L135" s="97"/>
      <c r="M135" s="99"/>
      <c r="N135" s="97"/>
      <c r="O135" s="85"/>
    </row>
    <row r="136" spans="1:15" ht="12.75">
      <c r="A136" s="116"/>
      <c r="B136" s="85"/>
      <c r="C136" s="85"/>
      <c r="D136" s="96"/>
      <c r="E136" s="97"/>
      <c r="F136" s="98"/>
      <c r="G136" s="97"/>
      <c r="H136" s="99"/>
      <c r="I136" s="97"/>
      <c r="J136" s="101"/>
      <c r="K136" s="98"/>
      <c r="L136" s="97"/>
      <c r="M136" s="99"/>
      <c r="N136" s="97"/>
      <c r="O136" s="85"/>
    </row>
    <row r="137" spans="1:15" ht="12.75">
      <c r="A137" s="116"/>
      <c r="B137" s="85"/>
      <c r="C137" s="85"/>
      <c r="D137" s="96"/>
      <c r="E137" s="97"/>
      <c r="F137" s="98"/>
      <c r="G137" s="97"/>
      <c r="H137" s="99"/>
      <c r="I137" s="97"/>
      <c r="J137" s="101"/>
      <c r="K137" s="98"/>
      <c r="L137" s="97"/>
      <c r="M137" s="98"/>
      <c r="N137" s="97"/>
      <c r="O137" s="85"/>
    </row>
    <row r="138" spans="1:15" ht="12.75">
      <c r="A138" s="116"/>
      <c r="B138" s="85"/>
      <c r="C138" s="85"/>
      <c r="D138" s="96"/>
      <c r="E138" s="97"/>
      <c r="F138" s="98"/>
      <c r="G138" s="97"/>
      <c r="H138" s="99"/>
      <c r="I138" s="97"/>
      <c r="J138" s="101"/>
      <c r="K138" s="98"/>
      <c r="L138" s="97"/>
      <c r="M138" s="99"/>
      <c r="N138" s="97"/>
      <c r="O138" s="85"/>
    </row>
    <row r="139" spans="1:15" ht="12.75">
      <c r="A139" s="116"/>
      <c r="B139" s="85"/>
      <c r="C139" s="85"/>
      <c r="D139" s="96"/>
      <c r="E139" s="97"/>
      <c r="F139" s="98"/>
      <c r="G139" s="97"/>
      <c r="H139" s="99"/>
      <c r="I139" s="97"/>
      <c r="J139" s="101"/>
      <c r="K139" s="98"/>
      <c r="L139" s="97"/>
      <c r="M139" s="99"/>
      <c r="N139" s="97"/>
      <c r="O139" s="85"/>
    </row>
    <row r="140" spans="1:15" ht="12.75">
      <c r="A140" s="116"/>
      <c r="B140" s="85"/>
      <c r="C140" s="85"/>
      <c r="D140" s="96"/>
      <c r="E140" s="97"/>
      <c r="F140" s="98"/>
      <c r="G140" s="97"/>
      <c r="H140" s="99"/>
      <c r="I140" s="97"/>
      <c r="J140" s="101"/>
      <c r="K140" s="98"/>
      <c r="L140" s="97"/>
      <c r="M140" s="99"/>
      <c r="N140" s="97"/>
      <c r="O140" s="85"/>
    </row>
    <row r="141" spans="1:15" ht="12.75">
      <c r="A141" s="164"/>
      <c r="B141" s="116"/>
      <c r="C141" s="85"/>
      <c r="D141" s="96"/>
      <c r="E141" s="97"/>
      <c r="F141" s="98"/>
      <c r="G141" s="97"/>
      <c r="H141" s="99"/>
      <c r="I141" s="97"/>
      <c r="J141" s="101"/>
      <c r="K141" s="98"/>
      <c r="L141" s="97"/>
      <c r="M141" s="99"/>
      <c r="N141" s="97"/>
      <c r="O141" s="85"/>
    </row>
    <row r="142" spans="1:15" ht="12.75">
      <c r="A142" s="95"/>
      <c r="B142" s="91"/>
      <c r="C142" s="85"/>
      <c r="D142" s="96"/>
      <c r="E142" s="97"/>
      <c r="F142" s="98"/>
      <c r="G142" s="97"/>
      <c r="H142" s="99"/>
      <c r="I142" s="97"/>
      <c r="J142" s="101"/>
      <c r="K142" s="98"/>
      <c r="L142" s="97"/>
      <c r="M142" s="99"/>
      <c r="N142" s="97"/>
      <c r="O142" s="85"/>
    </row>
    <row r="143" spans="1:15" ht="12.75">
      <c r="A143" s="167"/>
      <c r="B143" s="85"/>
      <c r="C143" s="85"/>
      <c r="D143" s="96"/>
      <c r="E143" s="97"/>
      <c r="F143" s="98"/>
      <c r="G143" s="97"/>
      <c r="H143" s="99"/>
      <c r="I143" s="97"/>
      <c r="J143" s="101"/>
      <c r="K143" s="98"/>
      <c r="L143" s="97"/>
      <c r="M143" s="99"/>
      <c r="N143" s="97"/>
      <c r="O143" s="85"/>
    </row>
    <row r="144" spans="1:15" ht="12.75">
      <c r="A144" s="116"/>
      <c r="B144" s="85"/>
      <c r="C144" s="116"/>
      <c r="D144" s="163"/>
      <c r="E144" s="90"/>
      <c r="F144" s="152"/>
      <c r="G144" s="97"/>
      <c r="H144" s="99"/>
      <c r="I144" s="97"/>
      <c r="J144" s="101"/>
      <c r="K144" s="98"/>
      <c r="L144" s="97"/>
      <c r="M144" s="98"/>
      <c r="N144" s="97"/>
      <c r="O144" s="85"/>
    </row>
    <row r="145" spans="1:15" ht="12.75">
      <c r="A145" s="166"/>
      <c r="B145" s="116"/>
      <c r="C145" s="116"/>
      <c r="D145" s="163"/>
      <c r="E145" s="90"/>
      <c r="F145" s="152"/>
      <c r="G145" s="97"/>
      <c r="H145" s="99"/>
      <c r="I145" s="97"/>
      <c r="J145" s="101"/>
      <c r="K145" s="152"/>
      <c r="L145" s="97"/>
      <c r="M145" s="99"/>
      <c r="N145" s="97"/>
      <c r="O145" s="85"/>
    </row>
    <row r="146" spans="1:15" ht="12.75">
      <c r="A146" s="95"/>
      <c r="B146" s="91"/>
      <c r="C146" s="116"/>
      <c r="D146" s="163"/>
      <c r="E146" s="90"/>
      <c r="F146" s="152"/>
      <c r="G146" s="97"/>
      <c r="H146" s="151"/>
      <c r="I146" s="90"/>
      <c r="J146" s="103"/>
      <c r="K146" s="152"/>
      <c r="L146" s="97"/>
      <c r="M146" s="151"/>
      <c r="N146" s="90"/>
      <c r="O146" s="85"/>
    </row>
    <row r="147" spans="1:15" ht="12.75">
      <c r="A147" s="122"/>
      <c r="B147" s="85"/>
      <c r="C147" s="116"/>
      <c r="D147" s="163"/>
      <c r="E147" s="90"/>
      <c r="F147" s="152"/>
      <c r="G147" s="97"/>
      <c r="H147" s="99"/>
      <c r="I147" s="97"/>
      <c r="J147" s="101"/>
      <c r="K147" s="98"/>
      <c r="L147" s="97"/>
      <c r="M147" s="98"/>
      <c r="N147" s="97"/>
      <c r="O147" s="85"/>
    </row>
    <row r="148" spans="1:15" ht="12.75">
      <c r="A148" s="122"/>
      <c r="B148" s="116"/>
      <c r="C148" s="116"/>
      <c r="D148" s="163"/>
      <c r="E148" s="90"/>
      <c r="F148" s="152"/>
      <c r="G148" s="97"/>
      <c r="H148" s="151"/>
      <c r="I148" s="90"/>
      <c r="J148" s="103"/>
      <c r="K148" s="152"/>
      <c r="L148" s="97"/>
      <c r="M148" s="151"/>
      <c r="N148" s="90"/>
      <c r="O148" s="85"/>
    </row>
    <row r="149" spans="1:15" ht="12.75">
      <c r="A149" s="95"/>
      <c r="B149" s="91"/>
      <c r="C149" s="85"/>
      <c r="D149" s="96"/>
      <c r="E149" s="97"/>
      <c r="F149" s="98"/>
      <c r="G149" s="97"/>
      <c r="H149" s="99"/>
      <c r="I149" s="97"/>
      <c r="J149" s="101"/>
      <c r="K149" s="98"/>
      <c r="L149" s="97"/>
      <c r="M149" s="99"/>
      <c r="N149" s="97"/>
      <c r="O149" s="85"/>
    </row>
    <row r="150" spans="1:15" ht="12.75">
      <c r="A150" s="168"/>
      <c r="B150" s="85"/>
      <c r="C150" s="85"/>
      <c r="D150" s="96"/>
      <c r="E150" s="97"/>
      <c r="F150" s="98"/>
      <c r="G150" s="97"/>
      <c r="H150" s="99"/>
      <c r="I150" s="97"/>
      <c r="J150" s="101"/>
      <c r="K150" s="98"/>
      <c r="L150" s="97"/>
      <c r="M150" s="99"/>
      <c r="N150" s="97"/>
      <c r="O150" s="85"/>
    </row>
    <row r="151" spans="1:15" ht="12.75">
      <c r="A151" s="168"/>
      <c r="B151" s="85"/>
      <c r="C151" s="85"/>
      <c r="D151" s="96"/>
      <c r="E151" s="97"/>
      <c r="F151" s="98"/>
      <c r="G151" s="97"/>
      <c r="H151" s="99"/>
      <c r="I151" s="97"/>
      <c r="J151" s="101"/>
      <c r="K151" s="98"/>
      <c r="L151" s="97"/>
      <c r="M151" s="99"/>
      <c r="N151" s="97"/>
      <c r="O151" s="85"/>
    </row>
    <row r="152" spans="1:15" ht="12.75">
      <c r="A152" s="95"/>
      <c r="B152" s="116"/>
      <c r="C152" s="85"/>
      <c r="D152" s="96"/>
      <c r="E152" s="97"/>
      <c r="F152" s="98"/>
      <c r="G152" s="97"/>
      <c r="H152" s="99"/>
      <c r="I152" s="97"/>
      <c r="J152" s="101"/>
      <c r="K152" s="98"/>
      <c r="L152" s="97"/>
      <c r="M152" s="99"/>
      <c r="N152" s="97"/>
      <c r="O152" s="85"/>
    </row>
    <row r="153" spans="1:15" ht="12.75">
      <c r="A153" s="122"/>
      <c r="B153" s="85"/>
      <c r="C153" s="85"/>
      <c r="D153" s="96"/>
      <c r="E153" s="97"/>
      <c r="F153" s="98"/>
      <c r="G153" s="97"/>
      <c r="H153" s="99"/>
      <c r="I153" s="97"/>
      <c r="J153" s="101"/>
      <c r="K153" s="98"/>
      <c r="L153" s="97"/>
      <c r="M153" s="99"/>
      <c r="N153" s="97"/>
      <c r="O153" s="85"/>
    </row>
    <row r="154" spans="1:15" ht="12.75">
      <c r="A154" s="122"/>
      <c r="B154" s="85"/>
      <c r="C154" s="85"/>
      <c r="D154" s="96"/>
      <c r="E154" s="97"/>
      <c r="F154" s="98"/>
      <c r="G154" s="97"/>
      <c r="H154" s="99"/>
      <c r="I154" s="97"/>
      <c r="J154" s="101"/>
      <c r="K154" s="98"/>
      <c r="L154" s="97"/>
      <c r="M154" s="99"/>
      <c r="N154" s="97"/>
      <c r="O154" s="85"/>
    </row>
    <row r="155" spans="1:15" ht="12.75">
      <c r="A155" s="122"/>
      <c r="B155" s="85"/>
      <c r="C155" s="85"/>
      <c r="D155" s="96"/>
      <c r="E155" s="97"/>
      <c r="F155" s="98"/>
      <c r="G155" s="97"/>
      <c r="H155" s="99"/>
      <c r="I155" s="97"/>
      <c r="J155" s="101"/>
      <c r="K155" s="98"/>
      <c r="L155" s="97"/>
      <c r="M155" s="99"/>
      <c r="N155" s="97"/>
      <c r="O155" s="85"/>
    </row>
    <row r="156" spans="1:15" ht="12.75">
      <c r="A156" s="122"/>
      <c r="B156" s="85"/>
      <c r="C156" s="85"/>
      <c r="D156" s="96"/>
      <c r="E156" s="97"/>
      <c r="F156" s="98"/>
      <c r="G156" s="97"/>
      <c r="H156" s="99"/>
      <c r="I156" s="97"/>
      <c r="J156" s="101"/>
      <c r="K156" s="98"/>
      <c r="L156" s="97"/>
      <c r="M156" s="99"/>
      <c r="N156" s="97"/>
      <c r="O156" s="85"/>
    </row>
    <row r="157" spans="1:15" ht="12.75">
      <c r="A157" s="122"/>
      <c r="B157" s="85"/>
      <c r="C157" s="85"/>
      <c r="D157" s="96"/>
      <c r="E157" s="97"/>
      <c r="F157" s="98"/>
      <c r="G157" s="97"/>
      <c r="H157" s="99"/>
      <c r="I157" s="97"/>
      <c r="J157" s="101"/>
      <c r="K157" s="98"/>
      <c r="L157" s="97"/>
      <c r="M157" s="99"/>
      <c r="N157" s="97"/>
      <c r="O157" s="85"/>
    </row>
    <row r="158" spans="1:15" ht="12.75">
      <c r="A158" s="95"/>
      <c r="B158" s="113"/>
      <c r="C158" s="85"/>
      <c r="D158" s="96"/>
      <c r="E158" s="97"/>
      <c r="F158" s="98"/>
      <c r="G158" s="97"/>
      <c r="H158" s="99"/>
      <c r="I158" s="97"/>
      <c r="J158" s="101"/>
      <c r="K158" s="98"/>
      <c r="L158" s="97"/>
      <c r="M158" s="99"/>
      <c r="N158" s="97"/>
      <c r="O158" s="85"/>
    </row>
    <row r="159" spans="1:15" ht="12.75">
      <c r="A159" s="95"/>
      <c r="B159" s="113"/>
      <c r="C159" s="85"/>
      <c r="D159" s="96"/>
      <c r="E159" s="97"/>
      <c r="F159" s="98"/>
      <c r="G159" s="97"/>
      <c r="H159" s="99"/>
      <c r="I159" s="97"/>
      <c r="J159" s="101"/>
      <c r="K159" s="98"/>
      <c r="L159" s="97"/>
      <c r="M159" s="99"/>
      <c r="N159" s="97"/>
      <c r="O159" s="85"/>
    </row>
    <row r="160" spans="1:15" ht="12.75">
      <c r="A160" s="95"/>
      <c r="B160" s="91"/>
      <c r="C160" s="85"/>
      <c r="D160" s="96"/>
      <c r="E160" s="97"/>
      <c r="F160" s="98"/>
      <c r="G160" s="97"/>
      <c r="H160" s="99"/>
      <c r="I160" s="97"/>
      <c r="J160" s="101"/>
      <c r="K160" s="98"/>
      <c r="L160" s="97"/>
      <c r="M160" s="99"/>
      <c r="N160" s="97"/>
      <c r="O160" s="85"/>
    </row>
    <row r="161" spans="1:15" ht="12.75">
      <c r="A161" s="122"/>
      <c r="B161" s="85"/>
      <c r="C161" s="116"/>
      <c r="D161" s="163"/>
      <c r="E161" s="90"/>
      <c r="F161" s="152"/>
      <c r="G161" s="97"/>
      <c r="H161" s="151"/>
      <c r="I161" s="90"/>
      <c r="J161" s="103"/>
      <c r="K161" s="98"/>
      <c r="L161" s="97"/>
      <c r="M161" s="151"/>
      <c r="N161" s="90"/>
      <c r="O161" s="85"/>
    </row>
    <row r="162" spans="1:15" ht="12.75">
      <c r="A162" s="181"/>
      <c r="B162" s="112"/>
      <c r="C162" s="85"/>
      <c r="D162" s="96"/>
      <c r="E162" s="97"/>
      <c r="F162" s="98"/>
      <c r="G162" s="97"/>
      <c r="H162" s="99"/>
      <c r="I162" s="97"/>
      <c r="J162" s="101"/>
      <c r="K162" s="98"/>
      <c r="L162" s="97"/>
      <c r="M162" s="99"/>
      <c r="N162" s="97"/>
      <c r="O162" s="85"/>
    </row>
    <row r="163" spans="1:15" ht="12.75">
      <c r="A163" s="95"/>
      <c r="B163" s="112"/>
      <c r="C163" s="85"/>
      <c r="D163" s="96"/>
      <c r="E163" s="97"/>
      <c r="F163" s="98"/>
      <c r="G163" s="97"/>
      <c r="H163" s="99"/>
      <c r="I163" s="97"/>
      <c r="J163" s="101"/>
      <c r="K163" s="98"/>
      <c r="L163" s="97"/>
      <c r="M163" s="99"/>
      <c r="N163" s="97"/>
      <c r="O163" s="85"/>
    </row>
    <row r="164" spans="1:15" ht="12.75">
      <c r="A164" s="122"/>
      <c r="B164" s="85"/>
      <c r="C164" s="85"/>
      <c r="D164" s="96"/>
      <c r="E164" s="97"/>
      <c r="F164" s="98"/>
      <c r="G164" s="97"/>
      <c r="H164" s="99"/>
      <c r="I164" s="97"/>
      <c r="J164" s="103"/>
      <c r="K164" s="98"/>
      <c r="L164" s="97"/>
      <c r="M164" s="99"/>
      <c r="N164" s="97"/>
      <c r="O164" s="85"/>
    </row>
    <row r="165" spans="1:15" ht="12.75">
      <c r="A165" s="95"/>
      <c r="B165" s="112"/>
      <c r="C165" s="85"/>
      <c r="D165" s="96"/>
      <c r="E165" s="97"/>
      <c r="F165" s="98"/>
      <c r="G165" s="97"/>
      <c r="H165" s="99"/>
      <c r="I165" s="97"/>
      <c r="J165" s="101"/>
      <c r="K165" s="98"/>
      <c r="L165" s="97"/>
      <c r="M165" s="99"/>
      <c r="N165" s="97"/>
      <c r="O165" s="85"/>
    </row>
    <row r="166" spans="1:15" ht="12.75">
      <c r="A166" s="95"/>
      <c r="B166" s="112"/>
      <c r="C166" s="85"/>
      <c r="D166" s="96"/>
      <c r="E166" s="97"/>
      <c r="F166" s="98"/>
      <c r="G166" s="97"/>
      <c r="H166" s="99"/>
      <c r="I166" s="97"/>
      <c r="J166" s="101"/>
      <c r="K166" s="98"/>
      <c r="L166" s="97"/>
      <c r="M166" s="99"/>
      <c r="N166" s="97"/>
      <c r="O166" s="85"/>
    </row>
    <row r="167" spans="1:15" ht="12.75">
      <c r="A167" s="168"/>
      <c r="B167" s="85"/>
      <c r="C167" s="85"/>
      <c r="D167" s="96"/>
      <c r="E167" s="97"/>
      <c r="F167" s="98"/>
      <c r="G167" s="97"/>
      <c r="H167" s="99"/>
      <c r="I167" s="97"/>
      <c r="J167" s="101"/>
      <c r="K167" s="98"/>
      <c r="L167" s="97"/>
      <c r="M167" s="99"/>
      <c r="N167" s="97"/>
      <c r="O167" s="85"/>
    </row>
    <row r="168" spans="1:15" ht="12.75">
      <c r="A168" s="122"/>
      <c r="B168" s="85"/>
      <c r="C168" s="85"/>
      <c r="D168" s="96"/>
      <c r="E168" s="97"/>
      <c r="F168" s="98"/>
      <c r="G168" s="97"/>
      <c r="H168" s="99"/>
      <c r="I168" s="97"/>
      <c r="J168" s="103"/>
      <c r="K168" s="98"/>
      <c r="L168" s="97"/>
      <c r="M168" s="99"/>
      <c r="N168" s="97"/>
      <c r="O168" s="85"/>
    </row>
    <row r="169" spans="1:15" ht="12.75">
      <c r="A169" s="122"/>
      <c r="B169" s="85"/>
      <c r="C169" s="85"/>
      <c r="D169" s="96"/>
      <c r="E169" s="97"/>
      <c r="F169" s="98"/>
      <c r="G169" s="97"/>
      <c r="H169" s="99"/>
      <c r="I169" s="97"/>
      <c r="J169" s="103"/>
      <c r="K169" s="98"/>
      <c r="L169" s="97"/>
      <c r="M169" s="99"/>
      <c r="N169" s="97"/>
      <c r="O169" s="85"/>
    </row>
    <row r="170" spans="1:15" ht="12.75">
      <c r="A170" s="95"/>
      <c r="B170" s="112"/>
      <c r="C170" s="85"/>
      <c r="D170" s="96"/>
      <c r="E170" s="97"/>
      <c r="F170" s="98"/>
      <c r="G170" s="97"/>
      <c r="H170" s="99"/>
      <c r="I170" s="97"/>
      <c r="J170" s="101"/>
      <c r="K170" s="98"/>
      <c r="L170" s="97"/>
      <c r="M170" s="99"/>
      <c r="N170" s="97"/>
      <c r="O170" s="85"/>
    </row>
    <row r="171" spans="1:15" ht="12.75">
      <c r="A171" s="95"/>
      <c r="B171" s="112"/>
      <c r="C171" s="85"/>
      <c r="D171" s="96"/>
      <c r="E171" s="97"/>
      <c r="F171" s="98"/>
      <c r="G171" s="97"/>
      <c r="H171" s="99"/>
      <c r="I171" s="97"/>
      <c r="J171" s="101"/>
      <c r="K171" s="98"/>
      <c r="L171" s="97"/>
      <c r="M171" s="99"/>
      <c r="N171" s="97"/>
      <c r="O171" s="85"/>
    </row>
    <row r="172" spans="1:15" ht="12.75">
      <c r="A172" s="95"/>
      <c r="B172" s="112"/>
      <c r="C172" s="85"/>
      <c r="D172" s="96"/>
      <c r="E172" s="97"/>
      <c r="F172" s="98"/>
      <c r="G172" s="97"/>
      <c r="H172" s="99"/>
      <c r="I172" s="97"/>
      <c r="J172" s="101"/>
      <c r="K172" s="98"/>
      <c r="L172" s="97"/>
      <c r="M172" s="99"/>
      <c r="N172" s="97"/>
      <c r="O172" s="85"/>
    </row>
    <row r="173" spans="1:15" ht="12.75">
      <c r="A173" s="95"/>
      <c r="B173" s="91"/>
      <c r="C173" s="85"/>
      <c r="D173" s="96"/>
      <c r="E173" s="97"/>
      <c r="F173" s="98"/>
      <c r="G173" s="97"/>
      <c r="H173" s="99"/>
      <c r="I173" s="97"/>
      <c r="J173" s="101"/>
      <c r="K173" s="98"/>
      <c r="L173" s="97"/>
      <c r="M173" s="99"/>
      <c r="N173" s="97"/>
      <c r="O173" s="85"/>
    </row>
    <row r="174" spans="1:15" ht="12.75">
      <c r="A174" s="168"/>
      <c r="B174" s="85"/>
      <c r="C174" s="85"/>
      <c r="D174" s="96"/>
      <c r="E174" s="97"/>
      <c r="F174" s="98"/>
      <c r="G174" s="97"/>
      <c r="H174" s="99"/>
      <c r="I174" s="97"/>
      <c r="J174" s="103"/>
      <c r="K174" s="98"/>
      <c r="L174" s="97"/>
      <c r="M174" s="99"/>
      <c r="N174" s="97"/>
      <c r="O174" s="85"/>
    </row>
    <row r="175" spans="1:15" ht="12.75">
      <c r="A175" s="168"/>
      <c r="B175" s="85"/>
      <c r="C175" s="85"/>
      <c r="D175" s="96"/>
      <c r="E175" s="97"/>
      <c r="F175" s="98"/>
      <c r="G175" s="97"/>
      <c r="H175" s="99"/>
      <c r="I175" s="97"/>
      <c r="J175" s="103"/>
      <c r="K175" s="98"/>
      <c r="L175" s="97"/>
      <c r="M175" s="99"/>
      <c r="N175" s="97"/>
      <c r="O175" s="85"/>
    </row>
    <row r="176" spans="1:15" ht="12.75">
      <c r="A176" s="122"/>
      <c r="B176" s="85"/>
      <c r="C176" s="85"/>
      <c r="D176" s="96"/>
      <c r="E176" s="97"/>
      <c r="F176" s="98"/>
      <c r="G176" s="97"/>
      <c r="H176" s="99"/>
      <c r="I176" s="97"/>
      <c r="J176" s="103"/>
      <c r="K176" s="98"/>
      <c r="L176" s="97"/>
      <c r="M176" s="98"/>
      <c r="N176" s="97"/>
      <c r="O176" s="85"/>
    </row>
    <row r="177" spans="1:15" ht="12.75">
      <c r="A177" s="95"/>
      <c r="B177" s="122"/>
      <c r="C177" s="85"/>
      <c r="D177" s="96"/>
      <c r="E177" s="97"/>
      <c r="F177" s="98"/>
      <c r="G177" s="97"/>
      <c r="H177" s="99"/>
      <c r="I177" s="97"/>
      <c r="J177" s="101"/>
      <c r="K177" s="98"/>
      <c r="L177" s="97"/>
      <c r="M177" s="99"/>
      <c r="N177" s="97"/>
      <c r="O177" s="85"/>
    </row>
    <row r="178" spans="1:15" ht="12.75">
      <c r="A178" s="95"/>
      <c r="B178" s="169"/>
      <c r="C178" s="85"/>
      <c r="D178" s="96"/>
      <c r="E178" s="97"/>
      <c r="F178" s="98"/>
      <c r="G178" s="97"/>
      <c r="H178" s="99"/>
      <c r="I178" s="97"/>
      <c r="J178" s="101"/>
      <c r="K178" s="98"/>
      <c r="L178" s="97"/>
      <c r="M178" s="99"/>
      <c r="N178" s="97"/>
      <c r="O178" s="85"/>
    </row>
    <row r="179" spans="1:15" ht="12.75">
      <c r="A179" s="122"/>
      <c r="B179" s="85"/>
      <c r="C179" s="85"/>
      <c r="D179" s="96"/>
      <c r="E179" s="97"/>
      <c r="F179" s="98"/>
      <c r="G179" s="97"/>
      <c r="H179" s="99"/>
      <c r="I179" s="97"/>
      <c r="J179" s="103"/>
      <c r="K179" s="98"/>
      <c r="L179" s="97"/>
      <c r="M179" s="98"/>
      <c r="N179" s="97"/>
      <c r="O179" s="85"/>
    </row>
    <row r="180" spans="1:15" ht="12.75">
      <c r="A180" s="122"/>
      <c r="B180" s="85"/>
      <c r="C180" s="85"/>
      <c r="D180" s="96"/>
      <c r="E180" s="97"/>
      <c r="F180" s="98"/>
      <c r="G180" s="97"/>
      <c r="H180" s="99"/>
      <c r="I180" s="97"/>
      <c r="J180" s="101"/>
      <c r="K180" s="98"/>
      <c r="L180" s="97"/>
      <c r="M180" s="99"/>
      <c r="N180" s="97"/>
      <c r="O180" s="85"/>
    </row>
    <row r="181" spans="1:15" ht="12.75">
      <c r="A181" s="122"/>
      <c r="B181" s="85"/>
      <c r="C181" s="85"/>
      <c r="D181" s="96"/>
      <c r="E181" s="97"/>
      <c r="F181" s="98"/>
      <c r="G181" s="97"/>
      <c r="H181" s="99"/>
      <c r="I181" s="97"/>
      <c r="J181" s="103"/>
      <c r="K181" s="98"/>
      <c r="L181" s="97"/>
      <c r="M181" s="98"/>
      <c r="N181" s="97"/>
      <c r="O181" s="85"/>
    </row>
    <row r="182" spans="1:15" ht="12.75">
      <c r="A182" s="122"/>
      <c r="B182" s="85"/>
      <c r="C182" s="85"/>
      <c r="D182" s="96"/>
      <c r="E182" s="97"/>
      <c r="F182" s="98"/>
      <c r="G182" s="97"/>
      <c r="H182" s="99"/>
      <c r="I182" s="97"/>
      <c r="J182" s="101"/>
      <c r="K182" s="98"/>
      <c r="L182" s="97"/>
      <c r="M182" s="99"/>
      <c r="N182" s="97"/>
      <c r="O182" s="85"/>
    </row>
    <row r="183" spans="1:15" ht="12.75">
      <c r="A183" s="122"/>
      <c r="B183" s="85"/>
      <c r="C183" s="85"/>
      <c r="D183" s="96"/>
      <c r="E183" s="97"/>
      <c r="F183" s="98"/>
      <c r="G183" s="97"/>
      <c r="H183" s="99"/>
      <c r="I183" s="97"/>
      <c r="J183" s="103"/>
      <c r="K183" s="98"/>
      <c r="L183" s="97"/>
      <c r="M183" s="98"/>
      <c r="N183" s="97"/>
      <c r="O183" s="85"/>
    </row>
    <row r="184" spans="1:15" ht="12.75">
      <c r="A184" s="95"/>
      <c r="B184" s="122"/>
      <c r="C184" s="85"/>
      <c r="D184" s="96"/>
      <c r="E184" s="97"/>
      <c r="F184" s="98"/>
      <c r="G184" s="97"/>
      <c r="H184" s="99"/>
      <c r="I184" s="97"/>
      <c r="J184" s="101"/>
      <c r="K184" s="98"/>
      <c r="L184" s="97"/>
      <c r="M184" s="99"/>
      <c r="N184" s="97"/>
      <c r="O184" s="85"/>
    </row>
    <row r="185" spans="1:15" ht="12.75">
      <c r="A185" s="95"/>
      <c r="B185" s="169"/>
      <c r="C185" s="85"/>
      <c r="D185" s="96"/>
      <c r="E185" s="97"/>
      <c r="F185" s="98"/>
      <c r="G185" s="97"/>
      <c r="H185" s="99"/>
      <c r="I185" s="97"/>
      <c r="J185" s="101"/>
      <c r="K185" s="98"/>
      <c r="L185" s="97"/>
      <c r="M185" s="99"/>
      <c r="N185" s="97"/>
      <c r="O185" s="85"/>
    </row>
    <row r="186" spans="1:15" ht="12.75">
      <c r="A186" s="122"/>
      <c r="B186" s="85"/>
      <c r="C186" s="134"/>
      <c r="D186" s="96"/>
      <c r="E186" s="97"/>
      <c r="F186" s="98"/>
      <c r="G186" s="97"/>
      <c r="H186" s="99"/>
      <c r="I186" s="97"/>
      <c r="J186" s="103"/>
      <c r="K186" s="98"/>
      <c r="L186" s="97"/>
      <c r="M186" s="98"/>
      <c r="N186" s="97"/>
      <c r="O186" s="85"/>
    </row>
    <row r="187" spans="1:15" ht="12.75">
      <c r="A187" s="144"/>
      <c r="B187" s="85"/>
      <c r="C187" s="85"/>
      <c r="D187" s="96"/>
      <c r="E187" s="97"/>
      <c r="F187" s="98"/>
      <c r="G187" s="97"/>
      <c r="H187" s="99"/>
      <c r="I187" s="97"/>
      <c r="J187" s="101"/>
      <c r="K187" s="98"/>
      <c r="L187" s="97"/>
      <c r="M187" s="99"/>
      <c r="N187" s="97"/>
      <c r="O187" s="85"/>
    </row>
    <row r="188" spans="1:15" ht="12.75">
      <c r="A188" s="95"/>
      <c r="B188" s="144"/>
      <c r="C188" s="85"/>
      <c r="D188" s="96"/>
      <c r="E188" s="97"/>
      <c r="F188" s="98"/>
      <c r="G188" s="97"/>
      <c r="H188" s="99"/>
      <c r="I188" s="97"/>
      <c r="J188" s="101"/>
      <c r="K188" s="98"/>
      <c r="L188" s="97"/>
      <c r="M188" s="99"/>
      <c r="N188" s="97"/>
      <c r="O188" s="85"/>
    </row>
    <row r="189" spans="1:15" ht="12.75">
      <c r="A189" s="95"/>
      <c r="B189" s="169"/>
      <c r="C189" s="85"/>
      <c r="D189" s="96"/>
      <c r="E189" s="97"/>
      <c r="F189" s="98"/>
      <c r="G189" s="97"/>
      <c r="H189" s="99"/>
      <c r="I189" s="97"/>
      <c r="J189" s="101"/>
      <c r="K189" s="98"/>
      <c r="L189" s="97"/>
      <c r="M189" s="99"/>
      <c r="N189" s="97"/>
      <c r="O189" s="85"/>
    </row>
    <row r="190" spans="1:15" ht="12.75">
      <c r="A190" s="95"/>
      <c r="B190" s="85"/>
      <c r="C190" s="85"/>
      <c r="D190" s="96"/>
      <c r="E190" s="97"/>
      <c r="F190" s="98"/>
      <c r="G190" s="97"/>
      <c r="H190" s="99"/>
      <c r="I190" s="97"/>
      <c r="J190" s="103"/>
      <c r="K190" s="98"/>
      <c r="L190" s="97"/>
      <c r="M190" s="98"/>
      <c r="N190" s="97"/>
      <c r="O190" s="85"/>
    </row>
    <row r="191" spans="1:15" ht="12.75">
      <c r="A191" s="122"/>
      <c r="B191" s="122"/>
      <c r="C191" s="85"/>
      <c r="D191" s="96"/>
      <c r="E191" s="97"/>
      <c r="F191" s="98"/>
      <c r="G191" s="97"/>
      <c r="H191" s="99"/>
      <c r="I191" s="97"/>
      <c r="J191" s="103"/>
      <c r="K191" s="98"/>
      <c r="L191" s="97"/>
      <c r="M191" s="99"/>
      <c r="N191" s="97"/>
      <c r="O191" s="85"/>
    </row>
    <row r="192" spans="1:15" ht="12.75">
      <c r="A192" s="95"/>
      <c r="B192" s="122"/>
      <c r="C192" s="85"/>
      <c r="D192" s="96"/>
      <c r="E192" s="97"/>
      <c r="F192" s="98"/>
      <c r="G192" s="97"/>
      <c r="H192" s="99"/>
      <c r="I192" s="97"/>
      <c r="J192" s="103"/>
      <c r="K192" s="98"/>
      <c r="L192" s="97"/>
      <c r="M192" s="99"/>
      <c r="N192" s="97"/>
      <c r="O192" s="85"/>
    </row>
    <row r="193" spans="1:15" ht="12.75">
      <c r="A193" s="95"/>
      <c r="B193" s="112"/>
      <c r="C193" s="85"/>
      <c r="D193" s="96"/>
      <c r="E193" s="97"/>
      <c r="F193" s="98"/>
      <c r="G193" s="97"/>
      <c r="H193" s="99"/>
      <c r="I193" s="97"/>
      <c r="J193" s="101"/>
      <c r="K193" s="98"/>
      <c r="L193" s="97"/>
      <c r="M193" s="99"/>
      <c r="N193" s="97"/>
      <c r="O193" s="85"/>
    </row>
    <row r="194" spans="1:15" ht="12.75">
      <c r="A194" s="95"/>
      <c r="B194" s="112"/>
      <c r="C194" s="85"/>
      <c r="D194" s="96"/>
      <c r="E194" s="97"/>
      <c r="F194" s="98"/>
      <c r="G194" s="97"/>
      <c r="H194" s="99"/>
      <c r="I194" s="97"/>
      <c r="J194" s="101"/>
      <c r="K194" s="98"/>
      <c r="L194" s="97"/>
      <c r="M194" s="99"/>
      <c r="N194" s="97"/>
      <c r="O194" s="85"/>
    </row>
    <row r="195" spans="1:15" ht="12.75">
      <c r="A195" s="95"/>
      <c r="B195" s="112"/>
      <c r="C195" s="85"/>
      <c r="D195" s="96"/>
      <c r="E195" s="97"/>
      <c r="F195" s="98"/>
      <c r="G195" s="97"/>
      <c r="H195" s="99"/>
      <c r="I195" s="97"/>
      <c r="J195" s="101"/>
      <c r="K195" s="98"/>
      <c r="L195" s="97"/>
      <c r="M195" s="99"/>
      <c r="N195" s="97"/>
      <c r="O195" s="85"/>
    </row>
    <row r="196" spans="1:15" ht="12.75">
      <c r="A196" s="122"/>
      <c r="B196" s="85"/>
      <c r="C196" s="85"/>
      <c r="D196" s="96"/>
      <c r="E196" s="97"/>
      <c r="F196" s="98"/>
      <c r="G196" s="97"/>
      <c r="H196" s="99"/>
      <c r="I196" s="97"/>
      <c r="J196" s="103"/>
      <c r="K196" s="98"/>
      <c r="L196" s="97"/>
      <c r="M196" s="99"/>
      <c r="N196" s="97"/>
      <c r="O196" s="85"/>
    </row>
    <row r="197" spans="1:15" ht="12.75">
      <c r="A197" s="122"/>
      <c r="B197" s="85"/>
      <c r="C197" s="85"/>
      <c r="D197" s="96"/>
      <c r="E197" s="97"/>
      <c r="F197" s="98"/>
      <c r="G197" s="97"/>
      <c r="H197" s="99"/>
      <c r="I197" s="97"/>
      <c r="J197" s="103"/>
      <c r="K197" s="98"/>
      <c r="L197" s="97"/>
      <c r="M197" s="98"/>
      <c r="N197" s="97"/>
      <c r="O197" s="85"/>
    </row>
    <row r="198" spans="1:15" ht="12.75">
      <c r="A198" s="95"/>
      <c r="B198" s="112"/>
      <c r="C198" s="85"/>
      <c r="D198" s="96"/>
      <c r="E198" s="97"/>
      <c r="F198" s="98"/>
      <c r="G198" s="97"/>
      <c r="H198" s="99"/>
      <c r="I198" s="97"/>
      <c r="J198" s="101"/>
      <c r="K198" s="98"/>
      <c r="L198" s="97"/>
      <c r="M198" s="99"/>
      <c r="N198" s="97"/>
      <c r="O198" s="85"/>
    </row>
    <row r="199" spans="1:15" ht="12.75">
      <c r="A199" s="95"/>
      <c r="B199" s="112"/>
      <c r="C199" s="85"/>
      <c r="D199" s="96"/>
      <c r="E199" s="97"/>
      <c r="F199" s="98"/>
      <c r="G199" s="97"/>
      <c r="H199" s="99"/>
      <c r="I199" s="97"/>
      <c r="J199" s="101"/>
      <c r="K199" s="98"/>
      <c r="L199" s="97"/>
      <c r="M199" s="99"/>
      <c r="N199" s="97"/>
      <c r="O199" s="85"/>
    </row>
    <row r="200" spans="1:15" ht="12.75">
      <c r="A200" s="168"/>
      <c r="B200" s="85"/>
      <c r="C200" s="85"/>
      <c r="D200" s="96"/>
      <c r="E200" s="97"/>
      <c r="F200" s="98"/>
      <c r="G200" s="97"/>
      <c r="H200" s="99"/>
      <c r="I200" s="97"/>
      <c r="J200" s="101"/>
      <c r="K200" s="98"/>
      <c r="L200" s="97"/>
      <c r="M200" s="99"/>
      <c r="N200" s="97"/>
      <c r="O200" s="85"/>
    </row>
    <row r="201" spans="1:15" ht="12.75">
      <c r="A201" s="168"/>
      <c r="B201" s="85"/>
      <c r="C201" s="85"/>
      <c r="D201" s="99"/>
      <c r="E201" s="97"/>
      <c r="F201" s="98"/>
      <c r="G201" s="97"/>
      <c r="H201" s="99"/>
      <c r="I201" s="97"/>
      <c r="J201" s="101"/>
      <c r="K201" s="98"/>
      <c r="L201" s="97"/>
      <c r="M201" s="99"/>
      <c r="N201" s="97"/>
      <c r="O201" s="85"/>
    </row>
    <row r="202" spans="1:15" ht="12.75">
      <c r="A202" s="168"/>
      <c r="B202" s="85"/>
      <c r="C202" s="85"/>
      <c r="D202" s="96"/>
      <c r="E202" s="97"/>
      <c r="F202" s="98"/>
      <c r="G202" s="97"/>
      <c r="H202" s="99"/>
      <c r="I202" s="97"/>
      <c r="J202" s="101"/>
      <c r="K202" s="98"/>
      <c r="L202" s="97"/>
      <c r="M202" s="99"/>
      <c r="N202" s="97"/>
      <c r="O202" s="85"/>
    </row>
    <row r="203" spans="1:15" ht="12.75">
      <c r="A203" s="95"/>
      <c r="B203" s="116"/>
      <c r="C203" s="85"/>
      <c r="D203" s="96"/>
      <c r="E203" s="97"/>
      <c r="F203" s="98"/>
      <c r="G203" s="97"/>
      <c r="H203" s="99"/>
      <c r="I203" s="97"/>
      <c r="J203" s="101"/>
      <c r="K203" s="98"/>
      <c r="L203" s="97"/>
      <c r="M203" s="99"/>
      <c r="N203" s="97"/>
      <c r="O203" s="85"/>
    </row>
    <row r="204" spans="1:15" ht="12.75">
      <c r="A204" s="95"/>
      <c r="B204" s="116"/>
      <c r="C204" s="85"/>
      <c r="D204" s="99"/>
      <c r="E204" s="97"/>
      <c r="F204" s="98"/>
      <c r="G204" s="97"/>
      <c r="H204" s="99"/>
      <c r="I204" s="97"/>
      <c r="J204" s="101"/>
      <c r="K204" s="98"/>
      <c r="L204" s="97"/>
      <c r="M204" s="99"/>
      <c r="N204" s="97"/>
      <c r="O204" s="85"/>
    </row>
    <row r="205" spans="1:15" ht="12.75">
      <c r="A205" s="95"/>
      <c r="B205" s="116"/>
      <c r="C205" s="85"/>
      <c r="D205" s="96"/>
      <c r="E205" s="97"/>
      <c r="F205" s="98"/>
      <c r="G205" s="97"/>
      <c r="H205" s="99"/>
      <c r="I205" s="97"/>
      <c r="J205" s="101"/>
      <c r="K205" s="98"/>
      <c r="L205" s="97"/>
      <c r="M205" s="99"/>
      <c r="N205" s="97"/>
      <c r="O205" s="85"/>
    </row>
    <row r="206" spans="1:15" ht="12.75">
      <c r="A206" s="95"/>
      <c r="B206" s="112"/>
      <c r="C206" s="85"/>
      <c r="D206" s="96"/>
      <c r="E206" s="97"/>
      <c r="F206" s="98"/>
      <c r="G206" s="97"/>
      <c r="H206" s="99"/>
      <c r="I206" s="97"/>
      <c r="J206" s="101"/>
      <c r="K206" s="98"/>
      <c r="L206" s="97"/>
      <c r="M206" s="99"/>
      <c r="N206" s="97"/>
      <c r="O206" s="85"/>
    </row>
    <row r="207" spans="1:15" ht="12.75">
      <c r="A207" s="95"/>
      <c r="B207" s="112"/>
      <c r="C207" s="85"/>
      <c r="D207" s="96"/>
      <c r="E207" s="97"/>
      <c r="F207" s="98"/>
      <c r="G207" s="97"/>
      <c r="H207" s="99"/>
      <c r="I207" s="97"/>
      <c r="J207" s="101"/>
      <c r="K207" s="98"/>
      <c r="L207" s="97"/>
      <c r="M207" s="99"/>
      <c r="N207" s="97"/>
      <c r="O207" s="85"/>
    </row>
    <row r="208" spans="1:15" ht="12.75">
      <c r="A208" s="144"/>
      <c r="B208" s="85"/>
      <c r="C208" s="85"/>
      <c r="D208" s="96"/>
      <c r="E208" s="97"/>
      <c r="F208" s="98"/>
      <c r="G208" s="97"/>
      <c r="H208" s="99"/>
      <c r="I208" s="97"/>
      <c r="J208" s="101"/>
      <c r="K208" s="98"/>
      <c r="L208" s="97"/>
      <c r="M208" s="99"/>
      <c r="N208" s="97"/>
      <c r="O208" s="85"/>
    </row>
    <row r="209" spans="1:15" ht="12.75">
      <c r="A209" s="95"/>
      <c r="B209" s="112"/>
      <c r="C209" s="85"/>
      <c r="D209" s="96"/>
      <c r="E209" s="97"/>
      <c r="F209" s="98"/>
      <c r="G209" s="97"/>
      <c r="H209" s="99"/>
      <c r="I209" s="97"/>
      <c r="J209" s="101"/>
      <c r="K209" s="98"/>
      <c r="L209" s="97"/>
      <c r="M209" s="99"/>
      <c r="N209" s="97"/>
      <c r="O209" s="85"/>
    </row>
    <row r="210" spans="1:15" ht="12.75">
      <c r="A210" s="95"/>
      <c r="B210" s="112"/>
      <c r="C210" s="85"/>
      <c r="D210" s="85"/>
      <c r="E210" s="99"/>
      <c r="F210" s="233"/>
      <c r="G210" s="233"/>
      <c r="H210" s="230"/>
      <c r="I210" s="230"/>
      <c r="J210" s="101"/>
      <c r="K210" s="233"/>
      <c r="L210" s="233"/>
      <c r="M210" s="230"/>
      <c r="N210" s="230"/>
      <c r="O210" s="85"/>
    </row>
    <row r="211" spans="1:15" ht="12.75">
      <c r="A211" s="95"/>
      <c r="B211" s="95"/>
      <c r="C211" s="95"/>
      <c r="D211" s="85"/>
      <c r="E211" s="101"/>
      <c r="F211" s="231"/>
      <c r="G211" s="231"/>
      <c r="H211" s="230"/>
      <c r="I211" s="230"/>
      <c r="J211" s="101"/>
      <c r="K211" s="101"/>
      <c r="L211" s="101"/>
      <c r="M211" s="101"/>
      <c r="N211" s="101"/>
      <c r="O211" s="85"/>
    </row>
    <row r="212" spans="1:15" ht="12.75">
      <c r="A212" s="95"/>
      <c r="B212" s="95"/>
      <c r="C212" s="95"/>
      <c r="D212" s="85"/>
      <c r="E212" s="99"/>
      <c r="F212" s="100"/>
      <c r="G212" s="100"/>
      <c r="H212" s="230"/>
      <c r="I212" s="230"/>
      <c r="J212" s="101"/>
      <c r="K212" s="101"/>
      <c r="L212" s="101"/>
      <c r="M212" s="101"/>
      <c r="N212" s="101"/>
      <c r="O212" s="85"/>
    </row>
    <row r="213" spans="1:15" ht="12.75">
      <c r="A213" s="95"/>
      <c r="B213" s="95"/>
      <c r="C213" s="112"/>
      <c r="D213" s="85"/>
      <c r="E213" s="99"/>
      <c r="F213" s="231"/>
      <c r="G213" s="231"/>
      <c r="H213" s="230"/>
      <c r="I213" s="230"/>
      <c r="J213" s="101"/>
      <c r="K213" s="231"/>
      <c r="L213" s="231"/>
      <c r="M213" s="230"/>
      <c r="N213" s="230"/>
      <c r="O213" s="85"/>
    </row>
    <row r="214" spans="1:15" ht="12.75">
      <c r="A214" s="95"/>
      <c r="B214" s="95"/>
      <c r="C214" s="112"/>
      <c r="D214" s="85"/>
      <c r="E214" s="99"/>
      <c r="F214" s="100"/>
      <c r="G214" s="100"/>
      <c r="H214" s="99"/>
      <c r="I214" s="99"/>
      <c r="J214" s="101"/>
      <c r="K214" s="100"/>
      <c r="L214" s="100"/>
      <c r="M214" s="99"/>
      <c r="N214" s="99"/>
      <c r="O214" s="85"/>
    </row>
    <row r="215" spans="1:15" ht="12.75">
      <c r="A215" s="95"/>
      <c r="B215" s="95"/>
      <c r="C215" s="112"/>
      <c r="D215" s="85"/>
      <c r="E215" s="99"/>
      <c r="F215" s="100"/>
      <c r="G215" s="100"/>
      <c r="H215" s="99"/>
      <c r="I215" s="99"/>
      <c r="J215" s="101"/>
      <c r="K215" s="100"/>
      <c r="L215" s="100"/>
      <c r="M215" s="99"/>
      <c r="N215" s="99"/>
      <c r="O215" s="85"/>
    </row>
    <row r="216" spans="1:15" ht="12.75">
      <c r="A216" s="95"/>
      <c r="B216" s="85"/>
      <c r="C216" s="85"/>
      <c r="D216" s="85"/>
      <c r="E216" s="85"/>
      <c r="F216" s="85"/>
      <c r="G216" s="85"/>
      <c r="H216" s="85"/>
      <c r="I216" s="85"/>
      <c r="J216" s="85"/>
      <c r="K216" s="85"/>
      <c r="L216" s="85"/>
      <c r="M216" s="85"/>
      <c r="N216" s="85"/>
      <c r="O216" s="85"/>
    </row>
    <row r="217" spans="1:15" ht="12.75">
      <c r="A217" s="95"/>
      <c r="B217" s="112"/>
      <c r="C217" s="85"/>
      <c r="D217" s="85"/>
      <c r="E217" s="182"/>
      <c r="F217" s="234"/>
      <c r="G217" s="234"/>
      <c r="H217" s="232"/>
      <c r="I217" s="232"/>
      <c r="J217" s="85"/>
      <c r="K217" s="85"/>
      <c r="L217" s="85"/>
      <c r="M217" s="85"/>
      <c r="N217" s="85"/>
      <c r="O217" s="85"/>
    </row>
    <row r="218" spans="1:15" ht="12.75">
      <c r="A218" s="95"/>
      <c r="B218" s="112"/>
      <c r="C218" s="85"/>
      <c r="D218" s="85"/>
      <c r="E218" s="182"/>
      <c r="F218" s="234"/>
      <c r="G218" s="234"/>
      <c r="H218" s="232"/>
      <c r="I218" s="232"/>
      <c r="J218" s="85"/>
      <c r="K218" s="85"/>
      <c r="L218" s="85"/>
      <c r="M218" s="85"/>
      <c r="N218" s="85"/>
      <c r="O218" s="85"/>
    </row>
    <row r="219" spans="1:15" ht="12.75">
      <c r="A219" s="95"/>
      <c r="B219" s="112"/>
      <c r="C219" s="85"/>
      <c r="D219" s="85"/>
      <c r="E219" s="97"/>
      <c r="F219" s="98"/>
      <c r="G219" s="97"/>
      <c r="H219" s="99"/>
      <c r="I219" s="97"/>
      <c r="J219" s="85"/>
      <c r="K219" s="85"/>
      <c r="L219" s="85"/>
      <c r="M219" s="85"/>
      <c r="N219" s="85"/>
      <c r="O219" s="85"/>
    </row>
    <row r="220" spans="1:15" ht="12.75">
      <c r="A220" s="95"/>
      <c r="B220" s="112"/>
      <c r="C220" s="85"/>
      <c r="D220" s="85"/>
      <c r="E220" s="97"/>
      <c r="F220" s="98"/>
      <c r="G220" s="97"/>
      <c r="H220" s="99"/>
      <c r="I220" s="97"/>
      <c r="J220" s="85"/>
      <c r="K220" s="85"/>
      <c r="L220" s="85"/>
      <c r="M220" s="85"/>
      <c r="N220" s="85"/>
      <c r="O220" s="85"/>
    </row>
    <row r="221" spans="1:15" ht="12.75">
      <c r="A221" s="95"/>
      <c r="B221" s="112"/>
      <c r="C221" s="85"/>
      <c r="D221" s="85"/>
      <c r="E221" s="97"/>
      <c r="F221" s="98"/>
      <c r="G221" s="97"/>
      <c r="H221" s="99"/>
      <c r="I221" s="97"/>
      <c r="J221" s="85"/>
      <c r="K221" s="85"/>
      <c r="L221" s="85"/>
      <c r="M221" s="85"/>
      <c r="N221" s="85"/>
      <c r="O221" s="85"/>
    </row>
    <row r="222" spans="1:15" ht="12.75">
      <c r="A222" s="142"/>
      <c r="B222" s="85"/>
      <c r="C222" s="85"/>
      <c r="D222" s="85"/>
      <c r="E222" s="97"/>
      <c r="F222" s="98"/>
      <c r="G222" s="97"/>
      <c r="H222" s="99"/>
      <c r="I222" s="97"/>
      <c r="J222" s="85"/>
      <c r="K222" s="85"/>
      <c r="L222" s="85"/>
      <c r="M222" s="85"/>
      <c r="N222" s="85"/>
      <c r="O222" s="85"/>
    </row>
    <row r="223" spans="1:15" ht="12.75">
      <c r="A223" s="142"/>
      <c r="B223" s="142"/>
      <c r="C223" s="85"/>
      <c r="D223" s="85"/>
      <c r="E223" s="97"/>
      <c r="F223" s="98"/>
      <c r="G223" s="97"/>
      <c r="H223" s="99"/>
      <c r="I223" s="97"/>
      <c r="J223" s="85"/>
      <c r="K223" s="85"/>
      <c r="L223" s="85"/>
      <c r="M223" s="85"/>
      <c r="N223" s="85"/>
      <c r="O223" s="85"/>
    </row>
    <row r="224" spans="1:15" ht="12.75">
      <c r="A224" s="142"/>
      <c r="B224" s="142"/>
      <c r="C224" s="85"/>
      <c r="D224" s="85"/>
      <c r="E224" s="97"/>
      <c r="F224" s="98"/>
      <c r="G224" s="97"/>
      <c r="H224" s="99"/>
      <c r="I224" s="97"/>
      <c r="J224" s="85"/>
      <c r="K224" s="85"/>
      <c r="L224" s="85"/>
      <c r="M224" s="85"/>
      <c r="N224" s="85"/>
      <c r="O224" s="85"/>
    </row>
    <row r="225" spans="1:15" ht="12.75">
      <c r="A225" s="116"/>
      <c r="B225" s="142"/>
      <c r="C225" s="85"/>
      <c r="D225" s="85"/>
      <c r="E225" s="100"/>
      <c r="F225" s="98"/>
      <c r="G225" s="97"/>
      <c r="H225" s="99"/>
      <c r="I225" s="97"/>
      <c r="J225" s="85"/>
      <c r="K225" s="85"/>
      <c r="L225" s="85"/>
      <c r="M225" s="85"/>
      <c r="N225" s="85"/>
      <c r="O225" s="85"/>
    </row>
    <row r="226" spans="1:15" ht="12.75">
      <c r="A226" s="116"/>
      <c r="B226" s="142"/>
      <c r="C226" s="85"/>
      <c r="D226" s="85"/>
      <c r="E226" s="85"/>
      <c r="F226" s="231"/>
      <c r="G226" s="231"/>
      <c r="H226" s="99"/>
      <c r="I226" s="97"/>
      <c r="J226" s="85"/>
      <c r="K226" s="85"/>
      <c r="L226" s="85"/>
      <c r="M226" s="85"/>
      <c r="N226" s="85"/>
      <c r="O226" s="85"/>
    </row>
    <row r="227" spans="1:15" ht="12.75">
      <c r="A227" s="95"/>
      <c r="B227" s="142"/>
      <c r="C227" s="85"/>
      <c r="D227" s="85"/>
      <c r="E227" s="97"/>
      <c r="F227" s="98"/>
      <c r="G227" s="97"/>
      <c r="H227" s="99"/>
      <c r="I227" s="97"/>
      <c r="J227" s="85"/>
      <c r="K227" s="85"/>
      <c r="L227" s="85"/>
      <c r="M227" s="85"/>
      <c r="N227" s="85"/>
      <c r="O227" s="85"/>
    </row>
    <row r="228" spans="1:15" ht="12.75">
      <c r="A228" s="95"/>
      <c r="B228" s="112"/>
      <c r="C228" s="85"/>
      <c r="D228" s="85"/>
      <c r="E228" s="97"/>
      <c r="F228" s="98"/>
      <c r="G228" s="97"/>
      <c r="H228" s="99"/>
      <c r="I228" s="97"/>
      <c r="J228" s="85"/>
      <c r="K228" s="85"/>
      <c r="L228" s="85"/>
      <c r="M228" s="85"/>
      <c r="N228" s="85"/>
      <c r="O228" s="85"/>
    </row>
    <row r="229" spans="1:15" ht="12.75">
      <c r="A229" s="142"/>
      <c r="B229" s="85"/>
      <c r="C229" s="85"/>
      <c r="D229" s="85"/>
      <c r="E229" s="97"/>
      <c r="F229" s="98"/>
      <c r="G229" s="97"/>
      <c r="H229" s="99"/>
      <c r="I229" s="97"/>
      <c r="J229" s="85"/>
      <c r="K229" s="85"/>
      <c r="L229" s="85"/>
      <c r="M229" s="85"/>
      <c r="N229" s="85"/>
      <c r="O229" s="85"/>
    </row>
    <row r="230" spans="1:15" ht="12.75">
      <c r="A230" s="142"/>
      <c r="B230" s="142"/>
      <c r="C230" s="85"/>
      <c r="D230" s="85"/>
      <c r="E230" s="97"/>
      <c r="F230" s="98"/>
      <c r="G230" s="97"/>
      <c r="H230" s="99"/>
      <c r="I230" s="97"/>
      <c r="J230" s="85"/>
      <c r="K230" s="85"/>
      <c r="L230" s="85"/>
      <c r="M230" s="85"/>
      <c r="N230" s="85"/>
      <c r="O230" s="85"/>
    </row>
    <row r="231" spans="1:15" ht="12.75">
      <c r="A231" s="116"/>
      <c r="B231" s="142"/>
      <c r="C231" s="85"/>
      <c r="D231" s="85"/>
      <c r="E231" s="98"/>
      <c r="F231" s="98"/>
      <c r="G231" s="97"/>
      <c r="H231" s="99"/>
      <c r="I231" s="97"/>
      <c r="J231" s="85"/>
      <c r="K231" s="85"/>
      <c r="L231" s="85"/>
      <c r="M231" s="85"/>
      <c r="N231" s="85"/>
      <c r="O231" s="85"/>
    </row>
    <row r="232" spans="1:15" ht="12.75">
      <c r="A232" s="116"/>
      <c r="B232" s="142"/>
      <c r="C232" s="85"/>
      <c r="D232" s="85"/>
      <c r="E232" s="97"/>
      <c r="F232" s="98"/>
      <c r="G232" s="97"/>
      <c r="H232" s="99"/>
      <c r="I232" s="97"/>
      <c r="J232" s="85"/>
      <c r="K232" s="85"/>
      <c r="L232" s="85"/>
      <c r="M232" s="85"/>
      <c r="N232" s="85"/>
      <c r="O232" s="85"/>
    </row>
    <row r="233" spans="1:15" ht="12.75">
      <c r="A233" s="95"/>
      <c r="B233" s="142"/>
      <c r="C233" s="85"/>
      <c r="D233" s="85"/>
      <c r="E233" s="99"/>
      <c r="F233" s="233"/>
      <c r="G233" s="233"/>
      <c r="H233" s="230"/>
      <c r="I233" s="230"/>
      <c r="J233" s="85"/>
      <c r="K233" s="85"/>
      <c r="L233" s="85"/>
      <c r="M233" s="85"/>
      <c r="N233" s="85"/>
      <c r="O233" s="85"/>
    </row>
    <row r="234" spans="1:15" ht="12.75">
      <c r="A234" s="95"/>
      <c r="B234" s="112"/>
      <c r="C234" s="85"/>
      <c r="D234" s="85"/>
      <c r="E234" s="99"/>
      <c r="F234" s="233"/>
      <c r="G234" s="233"/>
      <c r="H234" s="230"/>
      <c r="I234" s="230"/>
      <c r="J234" s="85"/>
      <c r="K234" s="85"/>
      <c r="L234" s="85"/>
      <c r="M234" s="85"/>
      <c r="N234" s="85"/>
      <c r="O234" s="85"/>
    </row>
    <row r="235" spans="1:15" ht="12.75">
      <c r="A235" s="95"/>
      <c r="B235" s="112"/>
      <c r="C235" s="85"/>
      <c r="D235" s="99"/>
      <c r="E235" s="97"/>
      <c r="F235" s="98"/>
      <c r="G235" s="97"/>
      <c r="H235" s="99"/>
      <c r="I235" s="97"/>
      <c r="J235" s="85"/>
      <c r="K235" s="85"/>
      <c r="L235" s="85"/>
      <c r="M235" s="85"/>
      <c r="N235" s="85"/>
      <c r="O235" s="85"/>
    </row>
    <row r="236" spans="1:15" ht="12.75">
      <c r="A236" s="95"/>
      <c r="B236" s="95"/>
      <c r="C236" s="95"/>
      <c r="D236" s="95"/>
      <c r="E236" s="95"/>
      <c r="F236" s="95"/>
      <c r="G236" s="95"/>
      <c r="H236" s="233"/>
      <c r="I236" s="233"/>
      <c r="J236" s="85"/>
      <c r="K236" s="85"/>
      <c r="L236" s="85"/>
      <c r="M236" s="85"/>
      <c r="N236" s="85"/>
      <c r="O236" s="85"/>
    </row>
    <row r="237" spans="1:15" ht="12.75">
      <c r="A237" s="85"/>
      <c r="B237" s="85"/>
      <c r="C237" s="85"/>
      <c r="D237" s="85"/>
      <c r="E237" s="85"/>
      <c r="F237" s="85"/>
      <c r="G237" s="85"/>
      <c r="H237" s="85"/>
      <c r="I237" s="85"/>
      <c r="J237" s="101"/>
      <c r="K237" s="101"/>
      <c r="L237" s="85"/>
      <c r="M237" s="85"/>
      <c r="N237" s="85"/>
      <c r="O237" s="85"/>
    </row>
    <row r="238" spans="1:15" ht="12.75">
      <c r="A238" s="95"/>
      <c r="B238" s="112"/>
      <c r="C238" s="85"/>
      <c r="D238" s="99"/>
      <c r="E238" s="115"/>
      <c r="F238" s="98"/>
      <c r="G238" s="97"/>
      <c r="H238" s="99"/>
      <c r="I238" s="97"/>
      <c r="J238" s="101"/>
      <c r="K238" s="101"/>
      <c r="L238" s="101"/>
      <c r="M238" s="85"/>
      <c r="N238" s="85"/>
      <c r="O238" s="85"/>
    </row>
    <row r="239" spans="1:15" ht="12.75">
      <c r="A239" s="95"/>
      <c r="B239" s="112"/>
      <c r="C239" s="85"/>
      <c r="D239" s="96"/>
      <c r="E239" s="97"/>
      <c r="F239" s="98"/>
      <c r="G239" s="252"/>
      <c r="H239" s="252"/>
      <c r="I239" s="253"/>
      <c r="J239" s="253"/>
      <c r="K239" s="104"/>
      <c r="L239" s="85"/>
      <c r="M239" s="85"/>
      <c r="N239" s="85"/>
      <c r="O239" s="85"/>
    </row>
    <row r="240" spans="1:15" ht="12.75">
      <c r="A240" s="95"/>
      <c r="B240" s="112"/>
      <c r="C240" s="85"/>
      <c r="D240" s="96"/>
      <c r="E240" s="204"/>
      <c r="F240" s="204"/>
      <c r="G240" s="234"/>
      <c r="H240" s="234"/>
      <c r="I240" s="234"/>
      <c r="J240" s="234"/>
      <c r="K240" s="104"/>
      <c r="L240" s="85"/>
      <c r="M240" s="85"/>
      <c r="N240" s="85"/>
      <c r="O240" s="85"/>
    </row>
    <row r="241" spans="1:15" ht="12.75">
      <c r="A241" s="95"/>
      <c r="B241" s="112"/>
      <c r="C241" s="85"/>
      <c r="D241" s="96"/>
      <c r="E241" s="247"/>
      <c r="F241" s="247"/>
      <c r="G241" s="234"/>
      <c r="H241" s="234"/>
      <c r="I241" s="234"/>
      <c r="J241" s="234"/>
      <c r="K241" s="101"/>
      <c r="L241" s="85"/>
      <c r="M241" s="85"/>
      <c r="N241" s="85"/>
      <c r="O241" s="85"/>
    </row>
    <row r="242" spans="1:15" ht="12.75">
      <c r="A242" s="95"/>
      <c r="B242" s="112"/>
      <c r="C242" s="85"/>
      <c r="D242" s="96"/>
      <c r="E242" s="97"/>
      <c r="F242" s="98"/>
      <c r="G242" s="97"/>
      <c r="H242" s="99"/>
      <c r="I242" s="97"/>
      <c r="J242" s="101"/>
      <c r="K242" s="101"/>
      <c r="L242" s="85"/>
      <c r="M242" s="85"/>
      <c r="N242" s="85"/>
      <c r="O242" s="85"/>
    </row>
    <row r="243" spans="1:15" ht="12.75">
      <c r="A243" s="95"/>
      <c r="B243" s="112"/>
      <c r="C243" s="85"/>
      <c r="D243" s="96"/>
      <c r="E243" s="97"/>
      <c r="F243" s="97"/>
      <c r="G243" s="98"/>
      <c r="H243" s="97"/>
      <c r="I243" s="100"/>
      <c r="J243" s="97"/>
      <c r="K243" s="97"/>
      <c r="L243" s="85"/>
      <c r="M243" s="85"/>
      <c r="N243" s="85"/>
      <c r="O243" s="85"/>
    </row>
    <row r="244" spans="1:15" ht="12.75">
      <c r="A244" s="142"/>
      <c r="B244" s="85"/>
      <c r="C244" s="85"/>
      <c r="D244" s="96"/>
      <c r="E244" s="205"/>
      <c r="F244" s="205"/>
      <c r="G244" s="230"/>
      <c r="H244" s="230"/>
      <c r="I244" s="230"/>
      <c r="J244" s="230"/>
      <c r="K244" s="97"/>
      <c r="L244" s="85"/>
      <c r="M244" s="85"/>
      <c r="N244" s="85"/>
      <c r="O244" s="85"/>
    </row>
    <row r="245" spans="1:15" ht="12.75">
      <c r="A245" s="95"/>
      <c r="B245" s="112"/>
      <c r="C245" s="85"/>
      <c r="D245" s="96"/>
      <c r="E245" s="97"/>
      <c r="F245" s="97"/>
      <c r="G245" s="230"/>
      <c r="H245" s="230"/>
      <c r="I245" s="230"/>
      <c r="J245" s="230"/>
      <c r="K245" s="97"/>
      <c r="L245" s="85"/>
      <c r="M245" s="85"/>
      <c r="N245" s="85"/>
      <c r="O245" s="85"/>
    </row>
    <row r="246" spans="1:15" ht="12.75">
      <c r="A246" s="95"/>
      <c r="B246" s="91"/>
      <c r="C246" s="85"/>
      <c r="D246" s="96"/>
      <c r="E246" s="97"/>
      <c r="F246" s="97"/>
      <c r="G246" s="99"/>
      <c r="H246" s="97"/>
      <c r="I246" s="100"/>
      <c r="J246" s="97"/>
      <c r="K246" s="97"/>
      <c r="L246" s="85"/>
      <c r="M246" s="85"/>
      <c r="N246" s="85"/>
      <c r="O246" s="85"/>
    </row>
    <row r="247" spans="1:15" ht="12.75">
      <c r="A247" s="142"/>
      <c r="B247" s="85"/>
      <c r="C247" s="85"/>
      <c r="D247" s="96"/>
      <c r="E247" s="205"/>
      <c r="F247" s="205"/>
      <c r="G247" s="230"/>
      <c r="H247" s="230"/>
      <c r="I247" s="230"/>
      <c r="J247" s="230"/>
      <c r="K247" s="97"/>
      <c r="L247" s="85"/>
      <c r="M247" s="85"/>
      <c r="N247" s="85"/>
      <c r="O247" s="85"/>
    </row>
    <row r="248" spans="1:15" ht="12.75">
      <c r="A248" s="94"/>
      <c r="B248" s="85"/>
      <c r="C248" s="85"/>
      <c r="D248" s="96"/>
      <c r="E248" s="97"/>
      <c r="F248" s="97"/>
      <c r="G248" s="230"/>
      <c r="H248" s="230"/>
      <c r="I248" s="230"/>
      <c r="J248" s="230"/>
      <c r="K248" s="97"/>
      <c r="L248" s="85"/>
      <c r="M248" s="85"/>
      <c r="N248" s="85"/>
      <c r="O248" s="85"/>
    </row>
    <row r="249" spans="1:15" ht="12.75">
      <c r="A249" s="95"/>
      <c r="B249" s="116"/>
      <c r="C249" s="85"/>
      <c r="D249" s="96"/>
      <c r="E249" s="97"/>
      <c r="F249" s="97"/>
      <c r="G249" s="230"/>
      <c r="H249" s="230"/>
      <c r="I249" s="230"/>
      <c r="J249" s="230"/>
      <c r="K249" s="97"/>
      <c r="L249" s="85"/>
      <c r="M249" s="85"/>
      <c r="N249" s="85"/>
      <c r="O249" s="85"/>
    </row>
    <row r="250" spans="1:15" ht="12.75">
      <c r="A250" s="95"/>
      <c r="B250" s="91"/>
      <c r="C250" s="85"/>
      <c r="D250" s="96"/>
      <c r="E250" s="97"/>
      <c r="F250" s="97"/>
      <c r="G250" s="99"/>
      <c r="H250" s="97"/>
      <c r="I250" s="100"/>
      <c r="J250" s="97"/>
      <c r="K250" s="97"/>
      <c r="L250" s="85"/>
      <c r="M250" s="85"/>
      <c r="N250" s="85"/>
      <c r="O250" s="85"/>
    </row>
    <row r="251" spans="1:15" ht="12.75">
      <c r="A251" s="142"/>
      <c r="B251" s="85"/>
      <c r="C251" s="85"/>
      <c r="D251" s="96"/>
      <c r="E251" s="205"/>
      <c r="F251" s="205"/>
      <c r="G251" s="230"/>
      <c r="H251" s="230"/>
      <c r="I251" s="230"/>
      <c r="J251" s="230"/>
      <c r="K251" s="97"/>
      <c r="L251" s="85"/>
      <c r="M251" s="85"/>
      <c r="N251" s="85"/>
      <c r="O251" s="85"/>
    </row>
    <row r="252" spans="1:15" ht="12.75">
      <c r="A252" s="142"/>
      <c r="B252" s="85"/>
      <c r="C252" s="85"/>
      <c r="D252" s="96"/>
      <c r="E252" s="205"/>
      <c r="F252" s="205"/>
      <c r="G252" s="230"/>
      <c r="H252" s="230"/>
      <c r="I252" s="230"/>
      <c r="J252" s="230"/>
      <c r="K252" s="97"/>
      <c r="L252" s="85"/>
      <c r="M252" s="85"/>
      <c r="N252" s="85"/>
      <c r="O252" s="85"/>
    </row>
    <row r="253" spans="1:15" ht="12.75">
      <c r="A253" s="142"/>
      <c r="B253" s="85"/>
      <c r="C253" s="85"/>
      <c r="D253" s="96"/>
      <c r="E253" s="205"/>
      <c r="F253" s="205"/>
      <c r="G253" s="230"/>
      <c r="H253" s="230"/>
      <c r="I253" s="230"/>
      <c r="J253" s="230"/>
      <c r="K253" s="97"/>
      <c r="L253" s="85"/>
      <c r="M253" s="85"/>
      <c r="N253" s="85"/>
      <c r="O253" s="85"/>
    </row>
    <row r="254" spans="1:15" ht="12.75">
      <c r="A254" s="95"/>
      <c r="B254" s="142"/>
      <c r="C254" s="85"/>
      <c r="D254" s="96"/>
      <c r="E254" s="97"/>
      <c r="F254" s="97"/>
      <c r="G254" s="230"/>
      <c r="H254" s="230"/>
      <c r="I254" s="230"/>
      <c r="J254" s="230"/>
      <c r="K254" s="97"/>
      <c r="L254" s="85"/>
      <c r="M254" s="85"/>
      <c r="N254" s="85"/>
      <c r="O254" s="85"/>
    </row>
    <row r="255" spans="1:15" ht="12.75">
      <c r="A255" s="95"/>
      <c r="B255" s="112"/>
      <c r="C255" s="85"/>
      <c r="D255" s="96"/>
      <c r="E255" s="97"/>
      <c r="F255" s="97"/>
      <c r="G255" s="230"/>
      <c r="H255" s="230"/>
      <c r="I255" s="230"/>
      <c r="J255" s="230"/>
      <c r="K255" s="97"/>
      <c r="L255" s="85"/>
      <c r="M255" s="85"/>
      <c r="N255" s="85"/>
      <c r="O255" s="85"/>
    </row>
    <row r="256" spans="1:15" ht="12.75">
      <c r="A256" s="95"/>
      <c r="B256" s="91"/>
      <c r="C256" s="85"/>
      <c r="D256" s="96"/>
      <c r="E256" s="97"/>
      <c r="F256" s="97"/>
      <c r="G256" s="99"/>
      <c r="H256" s="97"/>
      <c r="I256" s="100"/>
      <c r="J256" s="97"/>
      <c r="K256" s="101"/>
      <c r="L256" s="85"/>
      <c r="M256" s="85"/>
      <c r="N256" s="85"/>
      <c r="O256" s="85"/>
    </row>
    <row r="257" spans="1:15" ht="12.75">
      <c r="A257" s="94"/>
      <c r="B257" s="85"/>
      <c r="C257" s="85"/>
      <c r="D257" s="96"/>
      <c r="E257" s="97"/>
      <c r="F257" s="97"/>
      <c r="G257" s="99"/>
      <c r="H257" s="97"/>
      <c r="I257" s="100"/>
      <c r="J257" s="97"/>
      <c r="K257" s="101"/>
      <c r="L257" s="85"/>
      <c r="M257" s="85"/>
      <c r="N257" s="85"/>
      <c r="O257" s="85"/>
    </row>
    <row r="258" spans="1:15" ht="12.75">
      <c r="A258" s="143"/>
      <c r="B258" s="85"/>
      <c r="C258" s="85"/>
      <c r="D258" s="96"/>
      <c r="E258" s="251"/>
      <c r="F258" s="251"/>
      <c r="G258" s="230"/>
      <c r="H258" s="230"/>
      <c r="I258" s="230"/>
      <c r="J258" s="230"/>
      <c r="K258" s="97"/>
      <c r="L258" s="85"/>
      <c r="M258" s="85"/>
      <c r="N258" s="85"/>
      <c r="O258" s="85"/>
    </row>
    <row r="259" spans="1:15" ht="12.75">
      <c r="A259" s="94"/>
      <c r="B259" s="85"/>
      <c r="C259" s="85"/>
      <c r="D259" s="96"/>
      <c r="E259" s="126"/>
      <c r="F259" s="126"/>
      <c r="G259" s="230"/>
      <c r="H259" s="230"/>
      <c r="I259" s="230"/>
      <c r="J259" s="230"/>
      <c r="K259" s="101"/>
      <c r="L259" s="85"/>
      <c r="M259" s="85"/>
      <c r="N259" s="85"/>
      <c r="O259" s="85"/>
    </row>
    <row r="260" spans="1:15" ht="12.75">
      <c r="A260" s="94"/>
      <c r="B260" s="85"/>
      <c r="C260" s="85"/>
      <c r="D260" s="96"/>
      <c r="E260" s="251"/>
      <c r="F260" s="251"/>
      <c r="G260" s="230"/>
      <c r="H260" s="230"/>
      <c r="I260" s="230"/>
      <c r="J260" s="230"/>
      <c r="K260" s="97"/>
      <c r="L260" s="85"/>
      <c r="M260" s="85"/>
      <c r="N260" s="85"/>
      <c r="O260" s="85"/>
    </row>
    <row r="261" spans="1:15" ht="12.75">
      <c r="A261" s="94"/>
      <c r="B261" s="85"/>
      <c r="C261" s="85"/>
      <c r="D261" s="96"/>
      <c r="E261" s="126"/>
      <c r="F261" s="126"/>
      <c r="G261" s="230"/>
      <c r="H261" s="230"/>
      <c r="I261" s="230"/>
      <c r="J261" s="230"/>
      <c r="K261" s="101"/>
      <c r="L261" s="85"/>
      <c r="M261" s="85"/>
      <c r="N261" s="85"/>
      <c r="O261" s="85"/>
    </row>
    <row r="262" spans="1:15" ht="12.75">
      <c r="A262" s="94"/>
      <c r="B262" s="85"/>
      <c r="C262" s="85"/>
      <c r="D262" s="96"/>
      <c r="E262" s="126"/>
      <c r="F262" s="126"/>
      <c r="G262" s="230"/>
      <c r="H262" s="230"/>
      <c r="I262" s="230"/>
      <c r="J262" s="230"/>
      <c r="K262" s="101"/>
      <c r="L262" s="85"/>
      <c r="M262" s="85"/>
      <c r="N262" s="85"/>
      <c r="O262" s="85"/>
    </row>
    <row r="263" spans="1:15" ht="12.75">
      <c r="A263" s="94"/>
      <c r="B263" s="85"/>
      <c r="C263" s="85"/>
      <c r="D263" s="96"/>
      <c r="E263" s="205"/>
      <c r="F263" s="205"/>
      <c r="G263" s="230"/>
      <c r="H263" s="230"/>
      <c r="I263" s="230"/>
      <c r="J263" s="230"/>
      <c r="K263" s="107"/>
      <c r="L263" s="85"/>
      <c r="M263" s="85"/>
      <c r="N263" s="85"/>
      <c r="O263" s="85"/>
    </row>
    <row r="264" spans="1:15" ht="12.75">
      <c r="A264" s="94"/>
      <c r="B264" s="85"/>
      <c r="C264" s="85"/>
      <c r="D264" s="96"/>
      <c r="E264" s="126"/>
      <c r="F264" s="126"/>
      <c r="G264" s="230"/>
      <c r="H264" s="230"/>
      <c r="I264" s="230"/>
      <c r="J264" s="230"/>
      <c r="K264" s="97"/>
      <c r="L264" s="85"/>
      <c r="M264" s="85"/>
      <c r="N264" s="85"/>
      <c r="O264" s="85"/>
    </row>
    <row r="265" spans="1:15" ht="12.75">
      <c r="A265" s="94"/>
      <c r="B265" s="85"/>
      <c r="C265" s="85"/>
      <c r="D265" s="96"/>
      <c r="E265" s="251"/>
      <c r="F265" s="251"/>
      <c r="G265" s="230"/>
      <c r="H265" s="230"/>
      <c r="I265" s="230"/>
      <c r="J265" s="230"/>
      <c r="K265" s="97"/>
      <c r="L265" s="85"/>
      <c r="M265" s="85"/>
      <c r="N265" s="85"/>
      <c r="O265" s="85"/>
    </row>
    <row r="266" spans="1:15" ht="12.75">
      <c r="A266" s="94"/>
      <c r="B266" s="85"/>
      <c r="C266" s="85"/>
      <c r="D266" s="96"/>
      <c r="E266" s="126"/>
      <c r="F266" s="126"/>
      <c r="G266" s="230"/>
      <c r="H266" s="230"/>
      <c r="I266" s="230"/>
      <c r="J266" s="230"/>
      <c r="K266" s="97"/>
      <c r="L266" s="85"/>
      <c r="M266" s="85"/>
      <c r="N266" s="85"/>
      <c r="O266" s="85"/>
    </row>
    <row r="267" spans="1:15" ht="12.75">
      <c r="A267" s="94"/>
      <c r="B267" s="85"/>
      <c r="C267" s="85"/>
      <c r="D267" s="96"/>
      <c r="E267" s="205"/>
      <c r="F267" s="205"/>
      <c r="G267" s="230"/>
      <c r="H267" s="230"/>
      <c r="I267" s="230"/>
      <c r="J267" s="230"/>
      <c r="K267" s="107"/>
      <c r="L267" s="85"/>
      <c r="M267" s="85"/>
      <c r="N267" s="85"/>
      <c r="O267" s="85"/>
    </row>
    <row r="268" spans="1:15" ht="12.75">
      <c r="A268" s="94"/>
      <c r="B268" s="85"/>
      <c r="C268" s="85"/>
      <c r="D268" s="96"/>
      <c r="E268" s="126"/>
      <c r="F268" s="126"/>
      <c r="G268" s="230"/>
      <c r="H268" s="230"/>
      <c r="I268" s="230"/>
      <c r="J268" s="230"/>
      <c r="K268" s="101"/>
      <c r="L268" s="85"/>
      <c r="M268" s="85"/>
      <c r="N268" s="85"/>
      <c r="O268" s="85"/>
    </row>
    <row r="269" spans="1:15" ht="12.75">
      <c r="A269" s="94"/>
      <c r="B269" s="85"/>
      <c r="C269" s="85"/>
      <c r="D269" s="96"/>
      <c r="E269" s="205"/>
      <c r="F269" s="205"/>
      <c r="G269" s="230"/>
      <c r="H269" s="230"/>
      <c r="I269" s="230"/>
      <c r="J269" s="230"/>
      <c r="K269" s="107"/>
      <c r="L269" s="85"/>
      <c r="M269" s="85"/>
      <c r="N269" s="85"/>
      <c r="O269" s="85"/>
    </row>
    <row r="270" spans="1:15" ht="12.75">
      <c r="A270" s="94"/>
      <c r="B270" s="85"/>
      <c r="C270" s="85"/>
      <c r="D270" s="96"/>
      <c r="E270" s="127"/>
      <c r="F270" s="126"/>
      <c r="G270" s="230"/>
      <c r="H270" s="230"/>
      <c r="I270" s="230"/>
      <c r="J270" s="230"/>
      <c r="K270" s="97"/>
      <c r="L270" s="85"/>
      <c r="M270" s="85"/>
      <c r="N270" s="85"/>
      <c r="O270" s="85"/>
    </row>
    <row r="271" spans="1:15" ht="12.75">
      <c r="A271" s="94"/>
      <c r="B271" s="85"/>
      <c r="C271" s="85"/>
      <c r="D271" s="96"/>
      <c r="E271" s="205"/>
      <c r="F271" s="205"/>
      <c r="G271" s="230"/>
      <c r="H271" s="230"/>
      <c r="I271" s="230"/>
      <c r="J271" s="230"/>
      <c r="K271" s="107"/>
      <c r="L271" s="85"/>
      <c r="M271" s="85"/>
      <c r="N271" s="85"/>
      <c r="O271" s="85"/>
    </row>
    <row r="272" spans="1:15" ht="12.75">
      <c r="A272" s="94"/>
      <c r="B272" s="85"/>
      <c r="C272" s="85"/>
      <c r="D272" s="96"/>
      <c r="E272" s="126"/>
      <c r="F272" s="126"/>
      <c r="G272" s="230"/>
      <c r="H272" s="230"/>
      <c r="I272" s="230"/>
      <c r="J272" s="230"/>
      <c r="K272" s="97"/>
      <c r="L272" s="85"/>
      <c r="M272" s="85"/>
      <c r="N272" s="85"/>
      <c r="O272" s="85"/>
    </row>
    <row r="273" spans="1:15" ht="12.75">
      <c r="A273" s="94"/>
      <c r="B273" s="85"/>
      <c r="C273" s="85"/>
      <c r="D273" s="96"/>
      <c r="E273" s="205"/>
      <c r="F273" s="205"/>
      <c r="G273" s="230"/>
      <c r="H273" s="230"/>
      <c r="I273" s="230"/>
      <c r="J273" s="230"/>
      <c r="K273" s="107"/>
      <c r="L273" s="85"/>
      <c r="M273" s="85"/>
      <c r="N273" s="85"/>
      <c r="O273" s="85"/>
    </row>
    <row r="274" spans="1:15" ht="12.75">
      <c r="A274" s="95"/>
      <c r="B274" s="116"/>
      <c r="C274" s="85"/>
      <c r="D274" s="96"/>
      <c r="E274" s="97"/>
      <c r="F274" s="97"/>
      <c r="G274" s="230"/>
      <c r="H274" s="230"/>
      <c r="I274" s="230"/>
      <c r="J274" s="230"/>
      <c r="K274" s="97"/>
      <c r="L274" s="85"/>
      <c r="M274" s="85"/>
      <c r="N274" s="85"/>
      <c r="O274" s="85"/>
    </row>
    <row r="275" spans="1:15" ht="12.75">
      <c r="A275" s="95"/>
      <c r="B275" s="112"/>
      <c r="C275" s="85"/>
      <c r="D275" s="96"/>
      <c r="E275" s="97"/>
      <c r="F275" s="97"/>
      <c r="G275" s="99"/>
      <c r="H275" s="97"/>
      <c r="I275" s="100"/>
      <c r="J275" s="97"/>
      <c r="K275" s="97"/>
      <c r="L275" s="85"/>
      <c r="M275" s="85"/>
      <c r="N275" s="85"/>
      <c r="O275" s="85"/>
    </row>
    <row r="276" spans="1:15" ht="12.75">
      <c r="A276" s="144"/>
      <c r="B276" s="85"/>
      <c r="C276" s="85"/>
      <c r="D276" s="96"/>
      <c r="E276" s="205"/>
      <c r="F276" s="205"/>
      <c r="G276" s="230"/>
      <c r="H276" s="230"/>
      <c r="I276" s="230"/>
      <c r="J276" s="230"/>
      <c r="K276" s="97"/>
      <c r="L276" s="85"/>
      <c r="M276" s="85"/>
      <c r="N276" s="85"/>
      <c r="O276" s="85"/>
    </row>
    <row r="277" spans="1:15" ht="12.75">
      <c r="A277" s="85"/>
      <c r="B277" s="112"/>
      <c r="C277" s="85"/>
      <c r="D277" s="96"/>
      <c r="E277" s="97"/>
      <c r="F277" s="97"/>
      <c r="G277" s="230"/>
      <c r="H277" s="230"/>
      <c r="I277" s="230"/>
      <c r="J277" s="230"/>
      <c r="K277" s="97"/>
      <c r="L277" s="85"/>
      <c r="M277" s="85"/>
      <c r="N277" s="85"/>
      <c r="O277" s="85"/>
    </row>
    <row r="278" spans="1:15" ht="12.75">
      <c r="A278" s="95"/>
      <c r="B278" s="112"/>
      <c r="C278" s="85"/>
      <c r="D278" s="96"/>
      <c r="E278" s="97"/>
      <c r="F278" s="97"/>
      <c r="G278" s="99"/>
      <c r="H278" s="97"/>
      <c r="I278" s="100"/>
      <c r="J278" s="97"/>
      <c r="K278" s="97"/>
      <c r="L278" s="85"/>
      <c r="M278" s="85"/>
      <c r="N278" s="85"/>
      <c r="O278" s="85"/>
    </row>
    <row r="279" spans="1:15" ht="12.75">
      <c r="A279" s="94"/>
      <c r="B279" s="85"/>
      <c r="C279" s="85"/>
      <c r="D279" s="96"/>
      <c r="E279" s="205"/>
      <c r="F279" s="205"/>
      <c r="G279" s="230"/>
      <c r="H279" s="230"/>
      <c r="I279" s="230"/>
      <c r="J279" s="230"/>
      <c r="K279" s="97"/>
      <c r="L279" s="85"/>
      <c r="M279" s="85"/>
      <c r="N279" s="85"/>
      <c r="O279" s="85"/>
    </row>
    <row r="280" spans="1:15" ht="12.75">
      <c r="A280" s="94"/>
      <c r="B280" s="85"/>
      <c r="C280" s="85"/>
      <c r="D280" s="96"/>
      <c r="E280" s="97"/>
      <c r="F280" s="97"/>
      <c r="G280" s="230"/>
      <c r="H280" s="230"/>
      <c r="I280" s="230"/>
      <c r="J280" s="230"/>
      <c r="K280" s="97"/>
      <c r="L280" s="85"/>
      <c r="M280" s="85"/>
      <c r="N280" s="85"/>
      <c r="O280" s="85"/>
    </row>
    <row r="281" spans="1:15" ht="12.75">
      <c r="A281" s="95"/>
      <c r="B281" s="112"/>
      <c r="C281" s="85"/>
      <c r="D281" s="96"/>
      <c r="E281" s="145"/>
      <c r="F281" s="97"/>
      <c r="G281" s="99"/>
      <c r="H281" s="97"/>
      <c r="I281" s="100"/>
      <c r="J281" s="97"/>
      <c r="K281" s="97"/>
      <c r="L281" s="85"/>
      <c r="M281" s="85"/>
      <c r="N281" s="85"/>
      <c r="O281" s="85"/>
    </row>
    <row r="282" spans="1:15" ht="12.75">
      <c r="A282" s="95"/>
      <c r="B282" s="112"/>
      <c r="C282" s="85"/>
      <c r="D282" s="96"/>
      <c r="E282" s="145"/>
      <c r="F282" s="97"/>
      <c r="G282" s="99"/>
      <c r="H282" s="97"/>
      <c r="I282" s="100"/>
      <c r="J282" s="97"/>
      <c r="K282" s="97"/>
      <c r="L282" s="85"/>
      <c r="M282" s="85"/>
      <c r="N282" s="85"/>
      <c r="O282" s="85"/>
    </row>
    <row r="283" spans="1:15" ht="12.75">
      <c r="A283" s="94"/>
      <c r="B283" s="85"/>
      <c r="C283" s="85"/>
      <c r="D283" s="96"/>
      <c r="E283" s="205"/>
      <c r="F283" s="205"/>
      <c r="G283" s="230"/>
      <c r="H283" s="230"/>
      <c r="I283" s="100"/>
      <c r="J283" s="97"/>
      <c r="K283" s="97"/>
      <c r="L283" s="85"/>
      <c r="M283" s="85"/>
      <c r="N283" s="85"/>
      <c r="O283" s="85"/>
    </row>
    <row r="284" spans="1:15" ht="12.75">
      <c r="A284" s="94"/>
      <c r="B284" s="85"/>
      <c r="C284" s="85"/>
      <c r="D284" s="96"/>
      <c r="E284" s="97"/>
      <c r="F284" s="97"/>
      <c r="G284" s="230"/>
      <c r="H284" s="230"/>
      <c r="I284" s="100"/>
      <c r="J284" s="97"/>
      <c r="K284" s="97"/>
      <c r="L284" s="85"/>
      <c r="M284" s="85"/>
      <c r="N284" s="85"/>
      <c r="O284" s="85"/>
    </row>
    <row r="285" spans="1:15" ht="12.75">
      <c r="A285" s="94"/>
      <c r="B285" s="85"/>
      <c r="C285" s="85"/>
      <c r="D285" s="96"/>
      <c r="E285" s="205"/>
      <c r="F285" s="205"/>
      <c r="G285" s="230"/>
      <c r="H285" s="230"/>
      <c r="I285" s="100"/>
      <c r="J285" s="97"/>
      <c r="K285" s="97"/>
      <c r="L285" s="85"/>
      <c r="M285" s="85"/>
      <c r="N285" s="85"/>
      <c r="O285" s="85"/>
    </row>
    <row r="286" spans="1:15" ht="12.75">
      <c r="A286" s="94"/>
      <c r="B286" s="85"/>
      <c r="C286" s="85"/>
      <c r="D286" s="96"/>
      <c r="E286" s="97"/>
      <c r="F286" s="97"/>
      <c r="G286" s="230"/>
      <c r="H286" s="230"/>
      <c r="I286" s="100"/>
      <c r="J286" s="97"/>
      <c r="K286" s="97"/>
      <c r="L286" s="85"/>
      <c r="M286" s="85"/>
      <c r="N286" s="85"/>
      <c r="O286" s="85"/>
    </row>
    <row r="287" spans="1:15" ht="12.75">
      <c r="A287" s="94"/>
      <c r="B287" s="85"/>
      <c r="C287" s="85"/>
      <c r="D287" s="96"/>
      <c r="E287" s="97"/>
      <c r="F287" s="97"/>
      <c r="G287" s="230"/>
      <c r="H287" s="230"/>
      <c r="I287" s="100"/>
      <c r="J287" s="97"/>
      <c r="K287" s="97"/>
      <c r="L287" s="85"/>
      <c r="M287" s="85"/>
      <c r="N287" s="85"/>
      <c r="O287" s="85"/>
    </row>
    <row r="288" spans="1:15" ht="12.75">
      <c r="A288" s="94"/>
      <c r="B288" s="85"/>
      <c r="C288" s="85"/>
      <c r="D288" s="96"/>
      <c r="E288" s="205"/>
      <c r="F288" s="205"/>
      <c r="G288" s="230"/>
      <c r="H288" s="230"/>
      <c r="I288" s="100"/>
      <c r="J288" s="97"/>
      <c r="K288" s="97"/>
      <c r="L288" s="85"/>
      <c r="M288" s="85"/>
      <c r="N288" s="85"/>
      <c r="O288" s="85"/>
    </row>
    <row r="289" spans="1:15" ht="12.75">
      <c r="A289" s="116"/>
      <c r="B289" s="85"/>
      <c r="C289" s="85"/>
      <c r="D289" s="96"/>
      <c r="E289" s="97"/>
      <c r="F289" s="97"/>
      <c r="G289" s="230"/>
      <c r="H289" s="230"/>
      <c r="I289" s="100"/>
      <c r="J289" s="97"/>
      <c r="K289" s="97"/>
      <c r="L289" s="85"/>
      <c r="M289" s="85"/>
      <c r="N289" s="85"/>
      <c r="O289" s="85"/>
    </row>
    <row r="290" spans="1:15" ht="12.75">
      <c r="A290" s="95"/>
      <c r="B290" s="116"/>
      <c r="C290" s="85"/>
      <c r="D290" s="96"/>
      <c r="E290" s="97"/>
      <c r="F290" s="97"/>
      <c r="G290" s="230"/>
      <c r="H290" s="230"/>
      <c r="I290" s="231"/>
      <c r="J290" s="231"/>
      <c r="K290" s="97"/>
      <c r="L290" s="85"/>
      <c r="M290" s="85"/>
      <c r="N290" s="85"/>
      <c r="O290" s="85"/>
    </row>
    <row r="291" spans="1:15" ht="12.75">
      <c r="A291" s="95"/>
      <c r="B291" s="112"/>
      <c r="C291" s="85"/>
      <c r="D291" s="96"/>
      <c r="E291" s="97"/>
      <c r="F291" s="97"/>
      <c r="G291" s="230"/>
      <c r="H291" s="230"/>
      <c r="I291" s="231"/>
      <c r="J291" s="231"/>
      <c r="K291" s="97"/>
      <c r="L291" s="85"/>
      <c r="M291" s="85"/>
      <c r="N291" s="85"/>
      <c r="O291" s="85"/>
    </row>
    <row r="292" spans="1:15" ht="12.75">
      <c r="A292" s="95"/>
      <c r="B292" s="112"/>
      <c r="C292" s="95"/>
      <c r="D292" s="95"/>
      <c r="E292" s="95"/>
      <c r="F292" s="95"/>
      <c r="G292" s="97"/>
      <c r="H292" s="97"/>
      <c r="I292" s="97"/>
      <c r="J292" s="97"/>
      <c r="K292" s="110"/>
      <c r="L292" s="85"/>
      <c r="M292" s="85"/>
      <c r="N292" s="85"/>
      <c r="O292" s="85"/>
    </row>
    <row r="293" spans="1:15" ht="12.75">
      <c r="A293" s="95"/>
      <c r="B293" s="112"/>
      <c r="C293" s="85"/>
      <c r="D293" s="96"/>
      <c r="E293" s="205"/>
      <c r="F293" s="205"/>
      <c r="G293" s="249"/>
      <c r="H293" s="249"/>
      <c r="I293" s="249"/>
      <c r="J293" s="249"/>
      <c r="K293" s="101"/>
      <c r="L293" s="85"/>
      <c r="M293" s="85"/>
      <c r="N293" s="85"/>
      <c r="O293" s="85"/>
    </row>
    <row r="294" spans="1:15" ht="12.75">
      <c r="A294" s="95"/>
      <c r="B294" s="112"/>
      <c r="C294" s="85"/>
      <c r="D294" s="204"/>
      <c r="E294" s="204"/>
      <c r="F294" s="204"/>
      <c r="G294" s="204"/>
      <c r="H294" s="97"/>
      <c r="I294" s="100"/>
      <c r="J294" s="97"/>
      <c r="K294" s="101"/>
      <c r="L294" s="85"/>
      <c r="M294" s="85"/>
      <c r="N294" s="85"/>
      <c r="O294" s="85"/>
    </row>
    <row r="295" spans="1:15" ht="12.75">
      <c r="A295" s="95"/>
      <c r="B295" s="112"/>
      <c r="C295" s="85"/>
      <c r="D295" s="96"/>
      <c r="E295" s="97"/>
      <c r="F295" s="97"/>
      <c r="G295" s="99"/>
      <c r="H295" s="97"/>
      <c r="I295" s="100"/>
      <c r="J295" s="101"/>
      <c r="K295" s="101"/>
      <c r="L295" s="85"/>
      <c r="M295" s="85"/>
      <c r="N295" s="85"/>
      <c r="O295" s="85"/>
    </row>
    <row r="296" spans="1:15" ht="12.75">
      <c r="A296" s="95"/>
      <c r="B296" s="112"/>
      <c r="C296" s="85"/>
      <c r="D296" s="96"/>
      <c r="E296" s="97"/>
      <c r="F296" s="97"/>
      <c r="G296" s="99"/>
      <c r="H296" s="97"/>
      <c r="I296" s="100"/>
      <c r="J296" s="101"/>
      <c r="K296" s="101"/>
      <c r="L296" s="85"/>
      <c r="M296" s="85"/>
      <c r="N296" s="85"/>
      <c r="O296" s="85"/>
    </row>
    <row r="297" spans="1:15" ht="12.75">
      <c r="A297" s="95"/>
      <c r="B297" s="112"/>
      <c r="C297" s="85"/>
      <c r="D297" s="96"/>
      <c r="E297" s="234"/>
      <c r="F297" s="234"/>
      <c r="G297" s="234"/>
      <c r="H297" s="234"/>
      <c r="I297" s="104"/>
      <c r="J297" s="118"/>
      <c r="K297" s="101"/>
      <c r="L297" s="85"/>
      <c r="M297" s="85"/>
      <c r="N297" s="85"/>
      <c r="O297" s="85"/>
    </row>
    <row r="298" spans="1:15" ht="12.75">
      <c r="A298" s="95"/>
      <c r="B298" s="112"/>
      <c r="C298" s="85"/>
      <c r="D298" s="96"/>
      <c r="E298" s="234"/>
      <c r="F298" s="234"/>
      <c r="G298" s="234"/>
      <c r="H298" s="234"/>
      <c r="I298" s="104"/>
      <c r="J298" s="115"/>
      <c r="K298" s="101"/>
      <c r="L298" s="85"/>
      <c r="M298" s="85"/>
      <c r="N298" s="85"/>
      <c r="O298" s="85"/>
    </row>
    <row r="299" spans="1:15" ht="12.75">
      <c r="A299" s="95"/>
      <c r="B299" s="112"/>
      <c r="C299" s="85"/>
      <c r="D299" s="96"/>
      <c r="E299" s="97"/>
      <c r="F299" s="98"/>
      <c r="G299" s="247"/>
      <c r="H299" s="247"/>
      <c r="I299" s="99"/>
      <c r="J299" s="101"/>
      <c r="K299" s="97"/>
      <c r="L299" s="85"/>
      <c r="M299" s="85"/>
      <c r="N299" s="85"/>
      <c r="O299" s="85"/>
    </row>
    <row r="300" spans="1:15" ht="12.75">
      <c r="A300" s="95"/>
      <c r="B300" s="112"/>
      <c r="C300" s="85"/>
      <c r="D300" s="96"/>
      <c r="E300" s="97"/>
      <c r="F300" s="97"/>
      <c r="G300" s="247"/>
      <c r="H300" s="247"/>
      <c r="I300" s="97"/>
      <c r="J300" s="101"/>
      <c r="K300" s="97"/>
      <c r="L300" s="85"/>
      <c r="M300" s="85"/>
      <c r="N300" s="85"/>
      <c r="O300" s="85"/>
    </row>
    <row r="301" spans="1:15" ht="12.75">
      <c r="A301" s="94"/>
      <c r="B301" s="85"/>
      <c r="C301" s="85"/>
      <c r="D301" s="96"/>
      <c r="E301" s="251"/>
      <c r="F301" s="251"/>
      <c r="G301" s="247"/>
      <c r="H301" s="247"/>
      <c r="I301" s="97"/>
      <c r="J301" s="101"/>
      <c r="K301" s="97"/>
      <c r="L301" s="85"/>
      <c r="M301" s="85"/>
      <c r="N301" s="85"/>
      <c r="O301" s="85"/>
    </row>
    <row r="302" spans="1:15" ht="12.75">
      <c r="A302" s="95"/>
      <c r="B302" s="112"/>
      <c r="C302" s="85"/>
      <c r="D302" s="96"/>
      <c r="E302" s="247"/>
      <c r="F302" s="247"/>
      <c r="G302" s="247"/>
      <c r="H302" s="247"/>
      <c r="I302" s="97"/>
      <c r="J302" s="101"/>
      <c r="K302" s="97"/>
      <c r="L302" s="85"/>
      <c r="M302" s="85"/>
      <c r="N302" s="85"/>
      <c r="O302" s="85"/>
    </row>
    <row r="303" spans="1:15" ht="12.75">
      <c r="A303" s="94"/>
      <c r="B303" s="85"/>
      <c r="C303" s="85"/>
      <c r="D303" s="96"/>
      <c r="E303" s="251"/>
      <c r="F303" s="251"/>
      <c r="G303" s="247"/>
      <c r="H303" s="247"/>
      <c r="I303" s="97"/>
      <c r="J303" s="101"/>
      <c r="K303" s="97"/>
      <c r="L303" s="85"/>
      <c r="M303" s="85"/>
      <c r="N303" s="85"/>
      <c r="O303" s="85"/>
    </row>
    <row r="304" spans="1:15" ht="12.75">
      <c r="A304" s="95"/>
      <c r="B304" s="112"/>
      <c r="C304" s="85"/>
      <c r="D304" s="96"/>
      <c r="E304" s="247"/>
      <c r="F304" s="247"/>
      <c r="G304" s="247"/>
      <c r="H304" s="247"/>
      <c r="I304" s="97"/>
      <c r="J304" s="101"/>
      <c r="K304" s="97"/>
      <c r="L304" s="85"/>
      <c r="M304" s="85"/>
      <c r="N304" s="85"/>
      <c r="O304" s="85"/>
    </row>
    <row r="305" spans="1:15" ht="12.75">
      <c r="A305" s="94"/>
      <c r="B305" s="85"/>
      <c r="C305" s="85"/>
      <c r="D305" s="96"/>
      <c r="E305" s="251"/>
      <c r="F305" s="251"/>
      <c r="G305" s="247"/>
      <c r="H305" s="247"/>
      <c r="I305" s="97"/>
      <c r="J305" s="101"/>
      <c r="K305" s="97"/>
      <c r="L305" s="85"/>
      <c r="M305" s="85"/>
      <c r="N305" s="85"/>
      <c r="O305" s="85"/>
    </row>
    <row r="306" spans="1:15" ht="12.75">
      <c r="A306" s="95"/>
      <c r="B306" s="112"/>
      <c r="C306" s="85"/>
      <c r="D306" s="96"/>
      <c r="E306" s="247"/>
      <c r="F306" s="247"/>
      <c r="G306" s="247"/>
      <c r="H306" s="247"/>
      <c r="I306" s="97"/>
      <c r="J306" s="101"/>
      <c r="K306" s="97"/>
      <c r="L306" s="85"/>
      <c r="M306" s="85"/>
      <c r="N306" s="85"/>
      <c r="O306" s="85"/>
    </row>
    <row r="307" spans="1:15" ht="12.75">
      <c r="A307" s="94"/>
      <c r="B307" s="85"/>
      <c r="C307" s="85"/>
      <c r="D307" s="96"/>
      <c r="E307" s="251"/>
      <c r="F307" s="251"/>
      <c r="G307" s="247"/>
      <c r="H307" s="247"/>
      <c r="I307" s="97"/>
      <c r="J307" s="101"/>
      <c r="K307" s="97"/>
      <c r="L307" s="85"/>
      <c r="M307" s="85"/>
      <c r="N307" s="85"/>
      <c r="O307" s="85"/>
    </row>
    <row r="308" spans="1:15" ht="12.75">
      <c r="A308" s="95"/>
      <c r="B308" s="112"/>
      <c r="C308" s="85"/>
      <c r="D308" s="96"/>
      <c r="E308" s="247"/>
      <c r="F308" s="247"/>
      <c r="G308" s="247"/>
      <c r="H308" s="247"/>
      <c r="I308" s="97"/>
      <c r="J308" s="101"/>
      <c r="K308" s="101"/>
      <c r="L308" s="85"/>
      <c r="M308" s="85"/>
      <c r="N308" s="85"/>
      <c r="O308" s="85"/>
    </row>
    <row r="309" spans="1:15" ht="12.75">
      <c r="A309" s="94"/>
      <c r="B309" s="85"/>
      <c r="C309" s="85"/>
      <c r="D309" s="96"/>
      <c r="E309" s="251"/>
      <c r="F309" s="251"/>
      <c r="G309" s="247"/>
      <c r="H309" s="247"/>
      <c r="I309" s="97"/>
      <c r="J309" s="101"/>
      <c r="K309" s="101"/>
      <c r="L309" s="85"/>
      <c r="M309" s="85"/>
      <c r="N309" s="85"/>
      <c r="O309" s="85"/>
    </row>
    <row r="310" spans="1:15" ht="12.75">
      <c r="A310" s="95"/>
      <c r="B310" s="85"/>
      <c r="C310" s="85"/>
      <c r="D310" s="96"/>
      <c r="E310" s="247"/>
      <c r="F310" s="247"/>
      <c r="G310" s="247"/>
      <c r="H310" s="247"/>
      <c r="I310" s="97"/>
      <c r="J310" s="101"/>
      <c r="K310" s="101"/>
      <c r="L310" s="85"/>
      <c r="M310" s="85"/>
      <c r="N310" s="85"/>
      <c r="O310" s="85"/>
    </row>
    <row r="311" spans="1:15" ht="12.75">
      <c r="A311" s="94"/>
      <c r="B311" s="85"/>
      <c r="C311" s="85"/>
      <c r="D311" s="96"/>
      <c r="E311" s="251"/>
      <c r="F311" s="251"/>
      <c r="G311" s="233"/>
      <c r="H311" s="233"/>
      <c r="I311" s="97"/>
      <c r="J311" s="101"/>
      <c r="K311" s="97"/>
      <c r="L311" s="85"/>
      <c r="M311" s="85"/>
      <c r="N311" s="85"/>
      <c r="O311" s="85"/>
    </row>
    <row r="312" spans="1:15" ht="12.75">
      <c r="A312" s="94"/>
      <c r="B312" s="85"/>
      <c r="C312" s="85"/>
      <c r="D312" s="96"/>
      <c r="E312" s="247"/>
      <c r="F312" s="247"/>
      <c r="G312" s="247"/>
      <c r="H312" s="247"/>
      <c r="I312" s="97"/>
      <c r="J312" s="101"/>
      <c r="K312" s="97"/>
      <c r="L312" s="85"/>
      <c r="M312" s="85"/>
      <c r="N312" s="85"/>
      <c r="O312" s="85"/>
    </row>
    <row r="313" spans="1:15" ht="12.75">
      <c r="A313" s="95"/>
      <c r="B313" s="112"/>
      <c r="C313" s="85"/>
      <c r="D313" s="96"/>
      <c r="E313" s="97"/>
      <c r="F313" s="97"/>
      <c r="G313" s="247"/>
      <c r="H313" s="247"/>
      <c r="I313" s="97"/>
      <c r="J313" s="101"/>
      <c r="K313" s="97"/>
      <c r="L313" s="85"/>
      <c r="M313" s="85"/>
      <c r="N313" s="85"/>
      <c r="O313" s="85"/>
    </row>
    <row r="314" spans="1:15" ht="12.75">
      <c r="A314" s="94"/>
      <c r="B314" s="85"/>
      <c r="C314" s="85"/>
      <c r="D314" s="96"/>
      <c r="E314" s="251"/>
      <c r="F314" s="251"/>
      <c r="G314" s="233"/>
      <c r="H314" s="233"/>
      <c r="I314" s="97"/>
      <c r="J314" s="101"/>
      <c r="K314" s="97"/>
      <c r="L314" s="85"/>
      <c r="M314" s="85"/>
      <c r="N314" s="85"/>
      <c r="O314" s="85"/>
    </row>
    <row r="315" spans="1:15" ht="12.75">
      <c r="A315" s="95"/>
      <c r="B315" s="94"/>
      <c r="C315" s="85"/>
      <c r="D315" s="96"/>
      <c r="E315" s="247"/>
      <c r="F315" s="247"/>
      <c r="G315" s="85"/>
      <c r="H315" s="95"/>
      <c r="I315" s="97"/>
      <c r="J315" s="101"/>
      <c r="K315" s="97"/>
      <c r="L315" s="85"/>
      <c r="M315" s="85"/>
      <c r="N315" s="85"/>
      <c r="O315" s="85"/>
    </row>
    <row r="316" spans="1:15" ht="12.75">
      <c r="A316" s="95"/>
      <c r="B316" s="95"/>
      <c r="C316" s="95"/>
      <c r="D316" s="95"/>
      <c r="E316" s="85"/>
      <c r="F316" s="95"/>
      <c r="G316" s="234"/>
      <c r="H316" s="234"/>
      <c r="I316" s="97"/>
      <c r="J316" s="101"/>
      <c r="K316" s="93"/>
      <c r="L316" s="85"/>
      <c r="M316" s="85"/>
      <c r="N316" s="85"/>
      <c r="O316" s="85"/>
    </row>
    <row r="317" spans="1:15" ht="12.75">
      <c r="A317" s="95"/>
      <c r="B317" s="94"/>
      <c r="C317" s="85"/>
      <c r="D317" s="96"/>
      <c r="E317" s="250"/>
      <c r="F317" s="250"/>
      <c r="G317" s="248"/>
      <c r="H317" s="248"/>
      <c r="I317" s="97"/>
      <c r="J317" s="101"/>
      <c r="K317" s="99"/>
      <c r="L317" s="85"/>
      <c r="M317" s="85"/>
      <c r="N317" s="85"/>
      <c r="O317" s="85"/>
    </row>
    <row r="318" spans="1:15" ht="12.75">
      <c r="A318" s="95"/>
      <c r="B318" s="94"/>
      <c r="C318" s="85"/>
      <c r="D318" s="96"/>
      <c r="E318" s="97"/>
      <c r="F318" s="97"/>
      <c r="G318" s="97"/>
      <c r="H318" s="95"/>
      <c r="I318" s="97"/>
      <c r="J318" s="101"/>
      <c r="K318" s="99"/>
      <c r="L318" s="85"/>
      <c r="M318" s="85"/>
      <c r="N318" s="85"/>
      <c r="O318" s="85"/>
    </row>
    <row r="319" spans="1:15" ht="12.75">
      <c r="A319" s="95"/>
      <c r="B319" s="94"/>
      <c r="C319" s="85"/>
      <c r="D319" s="96"/>
      <c r="E319" s="97"/>
      <c r="F319" s="97"/>
      <c r="G319" s="97"/>
      <c r="H319" s="95"/>
      <c r="I319" s="97"/>
      <c r="J319" s="101"/>
      <c r="K319" s="99"/>
      <c r="L319" s="85"/>
      <c r="M319" s="85"/>
      <c r="N319" s="85"/>
      <c r="O319" s="85"/>
    </row>
    <row r="320" spans="1:15" ht="12.75">
      <c r="A320" s="95"/>
      <c r="B320" s="94"/>
      <c r="C320" s="85"/>
      <c r="D320" s="96"/>
      <c r="E320" s="97"/>
      <c r="F320" s="97"/>
      <c r="G320" s="97"/>
      <c r="H320" s="95"/>
      <c r="I320" s="97"/>
      <c r="J320" s="101"/>
      <c r="K320" s="99"/>
      <c r="L320" s="85"/>
      <c r="M320" s="85"/>
      <c r="N320" s="85"/>
      <c r="O320" s="85"/>
    </row>
    <row r="321" spans="1:15" ht="12.75">
      <c r="A321" s="95"/>
      <c r="B321" s="112"/>
      <c r="C321" s="85"/>
      <c r="D321" s="96"/>
      <c r="E321" s="115"/>
      <c r="F321" s="156"/>
      <c r="G321" s="238"/>
      <c r="H321" s="238"/>
      <c r="I321" s="238"/>
      <c r="J321" s="238"/>
      <c r="K321" s="104"/>
      <c r="L321" s="85"/>
      <c r="M321" s="85"/>
      <c r="N321" s="85"/>
      <c r="O321" s="85"/>
    </row>
    <row r="322" spans="1:15" ht="12.75">
      <c r="A322" s="95"/>
      <c r="B322" s="112"/>
      <c r="C322" s="85"/>
      <c r="D322" s="96"/>
      <c r="E322" s="97"/>
      <c r="F322" s="160"/>
      <c r="G322" s="238"/>
      <c r="H322" s="238"/>
      <c r="I322" s="238"/>
      <c r="J322" s="238"/>
      <c r="K322" s="104"/>
      <c r="L322" s="85"/>
      <c r="M322" s="85"/>
      <c r="N322" s="85"/>
      <c r="O322" s="85"/>
    </row>
    <row r="323" spans="1:15" ht="12.75">
      <c r="A323" s="95"/>
      <c r="B323" s="112"/>
      <c r="C323" s="85"/>
      <c r="D323" s="96"/>
      <c r="E323" s="97"/>
      <c r="F323" s="98"/>
      <c r="G323" s="99"/>
      <c r="H323" s="99"/>
      <c r="I323" s="100"/>
      <c r="J323" s="101"/>
      <c r="K323" s="101"/>
      <c r="L323" s="85"/>
      <c r="M323" s="85"/>
      <c r="N323" s="85"/>
      <c r="O323" s="85"/>
    </row>
    <row r="324" spans="1:15" ht="12.75">
      <c r="A324" s="95"/>
      <c r="B324" s="112"/>
      <c r="C324" s="85"/>
      <c r="D324" s="96"/>
      <c r="E324" s="97"/>
      <c r="F324" s="98"/>
      <c r="G324" s="99"/>
      <c r="H324" s="97"/>
      <c r="I324" s="100"/>
      <c r="J324" s="97"/>
      <c r="K324" s="97"/>
      <c r="L324" s="85"/>
      <c r="M324" s="85"/>
      <c r="N324" s="85"/>
      <c r="O324" s="85"/>
    </row>
    <row r="325" spans="1:15" ht="12.75">
      <c r="A325" s="94"/>
      <c r="B325" s="85"/>
      <c r="C325" s="85"/>
      <c r="D325" s="85"/>
      <c r="E325" s="183"/>
      <c r="F325" s="98"/>
      <c r="G325" s="229"/>
      <c r="H325" s="229"/>
      <c r="I325" s="229"/>
      <c r="J325" s="229"/>
      <c r="K325" s="107"/>
      <c r="L325" s="85"/>
      <c r="M325" s="85"/>
      <c r="N325" s="85"/>
      <c r="O325" s="85"/>
    </row>
    <row r="326" spans="1:15" ht="12.75">
      <c r="A326" s="95"/>
      <c r="B326" s="94"/>
      <c r="C326" s="85"/>
      <c r="D326" s="96"/>
      <c r="E326" s="97"/>
      <c r="F326" s="98"/>
      <c r="G326" s="99"/>
      <c r="H326" s="97"/>
      <c r="I326" s="100"/>
      <c r="J326" s="97"/>
      <c r="K326" s="101"/>
      <c r="L326" s="85"/>
      <c r="M326" s="85"/>
      <c r="N326" s="85"/>
      <c r="O326" s="85"/>
    </row>
    <row r="327" spans="1:15" ht="12.75">
      <c r="A327" s="95"/>
      <c r="B327" s="112"/>
      <c r="C327" s="97"/>
      <c r="D327" s="96"/>
      <c r="E327" s="96"/>
      <c r="F327" s="98"/>
      <c r="G327" s="100"/>
      <c r="H327" s="97"/>
      <c r="I327" s="97"/>
      <c r="J327" s="97"/>
      <c r="K327" s="97"/>
      <c r="L327" s="85"/>
      <c r="M327" s="85"/>
      <c r="N327" s="85"/>
      <c r="O327" s="85"/>
    </row>
    <row r="328" spans="1:15" ht="12.75">
      <c r="A328" s="94"/>
      <c r="B328" s="85"/>
      <c r="C328" s="85"/>
      <c r="D328" s="96"/>
      <c r="E328" s="97"/>
      <c r="F328" s="98"/>
      <c r="G328" s="97"/>
      <c r="H328" s="97"/>
      <c r="I328" s="97"/>
      <c r="J328" s="97"/>
      <c r="K328" s="97"/>
      <c r="L328" s="85"/>
      <c r="M328" s="85"/>
      <c r="N328" s="85"/>
      <c r="O328" s="85"/>
    </row>
    <row r="329" spans="1:15" ht="12.75">
      <c r="A329" s="94"/>
      <c r="B329" s="85"/>
      <c r="C329" s="85"/>
      <c r="D329" s="96"/>
      <c r="E329" s="97"/>
      <c r="F329" s="98"/>
      <c r="G329" s="97"/>
      <c r="H329" s="97"/>
      <c r="I329" s="97"/>
      <c r="J329" s="97"/>
      <c r="K329" s="101"/>
      <c r="L329" s="85"/>
      <c r="M329" s="85"/>
      <c r="N329" s="85"/>
      <c r="O329" s="85"/>
    </row>
    <row r="330" spans="1:15" ht="12.75">
      <c r="A330" s="95"/>
      <c r="B330" s="112"/>
      <c r="C330" s="85"/>
      <c r="D330" s="96"/>
      <c r="E330" s="97"/>
      <c r="F330" s="98"/>
      <c r="G330" s="97"/>
      <c r="H330" s="97"/>
      <c r="I330" s="100"/>
      <c r="J330" s="97"/>
      <c r="K330" s="101"/>
      <c r="L330" s="85"/>
      <c r="M330" s="85"/>
      <c r="N330" s="85"/>
      <c r="O330" s="85"/>
    </row>
    <row r="331" spans="1:15" ht="12.75">
      <c r="A331" s="95"/>
      <c r="B331" s="95"/>
      <c r="C331" s="85"/>
      <c r="D331" s="96"/>
      <c r="E331" s="97"/>
      <c r="F331" s="98"/>
      <c r="G331" s="247"/>
      <c r="H331" s="247"/>
      <c r="I331" s="247"/>
      <c r="J331" s="247"/>
      <c r="K331" s="110"/>
      <c r="L331" s="85"/>
      <c r="M331" s="85"/>
      <c r="N331" s="85"/>
      <c r="O331" s="85"/>
    </row>
    <row r="332" spans="1:15" ht="12.75">
      <c r="A332" s="95"/>
      <c r="B332" s="112"/>
      <c r="C332" s="85"/>
      <c r="D332" s="96"/>
      <c r="E332" s="97"/>
      <c r="F332" s="98"/>
      <c r="G332" s="229"/>
      <c r="H332" s="229"/>
      <c r="I332" s="229"/>
      <c r="J332" s="229"/>
      <c r="K332" s="101"/>
      <c r="L332" s="85"/>
      <c r="M332" s="85"/>
      <c r="N332" s="85"/>
      <c r="O332" s="85"/>
    </row>
    <row r="333" spans="1:15" ht="12.75">
      <c r="A333" s="95"/>
      <c r="B333" s="112"/>
      <c r="C333" s="85"/>
      <c r="D333" s="96"/>
      <c r="E333" s="97"/>
      <c r="F333" s="98"/>
      <c r="G333" s="97"/>
      <c r="H333" s="97"/>
      <c r="I333" s="100"/>
      <c r="J333" s="97"/>
      <c r="K333" s="101"/>
      <c r="L333" s="85"/>
      <c r="M333" s="85"/>
      <c r="N333" s="85"/>
      <c r="O333" s="85"/>
    </row>
    <row r="334" spans="1:15" ht="12.75">
      <c r="A334" s="95"/>
      <c r="B334" s="116"/>
      <c r="C334" s="85"/>
      <c r="D334" s="96"/>
      <c r="E334" s="97"/>
      <c r="F334" s="98"/>
      <c r="G334" s="97"/>
      <c r="H334" s="99"/>
      <c r="I334" s="100"/>
      <c r="J334" s="101"/>
      <c r="K334" s="101"/>
      <c r="L334" s="85"/>
      <c r="M334" s="85"/>
      <c r="N334" s="85"/>
      <c r="O334" s="85"/>
    </row>
    <row r="335" spans="1:15" ht="12.75">
      <c r="A335" s="95"/>
      <c r="B335" s="116"/>
      <c r="C335" s="85"/>
      <c r="D335" s="96"/>
      <c r="E335" s="97"/>
      <c r="F335" s="98"/>
      <c r="G335" s="95"/>
      <c r="H335" s="101"/>
      <c r="I335" s="117"/>
      <c r="J335" s="101"/>
      <c r="K335" s="123"/>
      <c r="L335" s="85"/>
      <c r="M335" s="85"/>
      <c r="N335" s="85"/>
      <c r="O335" s="85"/>
    </row>
    <row r="336" spans="1:15" ht="12.75">
      <c r="A336" s="95"/>
      <c r="B336" s="116"/>
      <c r="C336" s="85"/>
      <c r="D336" s="96"/>
      <c r="E336" s="97"/>
      <c r="F336" s="98"/>
      <c r="G336" s="95"/>
      <c r="H336" s="99"/>
      <c r="I336" s="97"/>
      <c r="J336" s="101"/>
      <c r="K336" s="93"/>
      <c r="L336" s="85"/>
      <c r="M336" s="85"/>
      <c r="N336" s="85"/>
      <c r="O336" s="85"/>
    </row>
    <row r="337" spans="1:15" ht="12.75">
      <c r="A337" s="95"/>
      <c r="B337" s="116"/>
      <c r="C337" s="85"/>
      <c r="D337" s="96"/>
      <c r="E337" s="97"/>
      <c r="F337" s="98"/>
      <c r="G337" s="95"/>
      <c r="H337" s="97"/>
      <c r="I337" s="97"/>
      <c r="J337" s="101"/>
      <c r="K337" s="110"/>
      <c r="L337" s="85"/>
      <c r="M337" s="85"/>
      <c r="N337" s="85"/>
      <c r="O337" s="85"/>
    </row>
    <row r="338" spans="1:15" ht="12.75">
      <c r="A338" s="95"/>
      <c r="B338" s="116"/>
      <c r="C338" s="85"/>
      <c r="D338" s="96"/>
      <c r="E338" s="97"/>
      <c r="F338" s="98"/>
      <c r="G338" s="95"/>
      <c r="H338" s="97"/>
      <c r="I338" s="101"/>
      <c r="J338" s="101"/>
      <c r="K338" s="93"/>
      <c r="L338" s="85"/>
      <c r="M338" s="85"/>
      <c r="N338" s="85"/>
      <c r="O338" s="85"/>
    </row>
    <row r="339" spans="1:15" ht="12.75">
      <c r="A339" s="95"/>
      <c r="B339" s="116"/>
      <c r="C339" s="85"/>
      <c r="D339" s="96"/>
      <c r="E339" s="97"/>
      <c r="F339" s="98"/>
      <c r="G339" s="95"/>
      <c r="H339" s="97"/>
      <c r="I339" s="97"/>
      <c r="J339" s="101"/>
      <c r="K339" s="124"/>
      <c r="L339" s="85"/>
      <c r="M339" s="85"/>
      <c r="N339" s="85"/>
      <c r="O339" s="85"/>
    </row>
    <row r="340" spans="1:15" ht="12.75">
      <c r="A340" s="95"/>
      <c r="B340" s="116"/>
      <c r="C340" s="85"/>
      <c r="D340" s="96"/>
      <c r="E340" s="97"/>
      <c r="F340" s="98"/>
      <c r="G340" s="97"/>
      <c r="H340" s="99"/>
      <c r="I340" s="100"/>
      <c r="J340" s="101"/>
      <c r="K340" s="101"/>
      <c r="L340" s="85"/>
      <c r="M340" s="85"/>
      <c r="N340" s="85"/>
      <c r="O340" s="85"/>
    </row>
    <row r="341" spans="1:15" ht="12.75">
      <c r="A341" s="95"/>
      <c r="B341" s="116"/>
      <c r="C341" s="85"/>
      <c r="D341" s="96"/>
      <c r="E341" s="97"/>
      <c r="F341" s="98"/>
      <c r="G341" s="125"/>
      <c r="H341" s="99"/>
      <c r="I341" s="100"/>
      <c r="J341" s="101"/>
      <c r="K341" s="124"/>
      <c r="L341" s="85"/>
      <c r="M341" s="85"/>
      <c r="N341" s="85"/>
      <c r="O341" s="85"/>
    </row>
    <row r="342" spans="1:15" ht="12.75">
      <c r="A342" s="95"/>
      <c r="B342" s="116"/>
      <c r="C342" s="85"/>
      <c r="D342" s="96"/>
      <c r="E342" s="97"/>
      <c r="F342" s="98"/>
      <c r="G342" s="97"/>
      <c r="H342" s="99"/>
      <c r="I342" s="100"/>
      <c r="J342" s="101"/>
      <c r="K342" s="101"/>
      <c r="L342" s="85"/>
      <c r="M342" s="85"/>
      <c r="N342" s="85"/>
      <c r="O342" s="85"/>
    </row>
    <row r="343" spans="1:15" ht="12.75">
      <c r="A343" s="95"/>
      <c r="B343" s="116"/>
      <c r="C343" s="85"/>
      <c r="D343" s="96"/>
      <c r="E343" s="97"/>
      <c r="F343" s="98"/>
      <c r="G343" s="97"/>
      <c r="H343" s="99"/>
      <c r="I343" s="100"/>
      <c r="J343" s="101"/>
      <c r="K343" s="101"/>
      <c r="L343" s="85"/>
      <c r="M343" s="85"/>
      <c r="N343" s="85"/>
      <c r="O343" s="85"/>
    </row>
    <row r="344" spans="1:15" ht="12.75">
      <c r="A344" s="95"/>
      <c r="B344" s="116"/>
      <c r="C344" s="85"/>
      <c r="D344" s="96"/>
      <c r="E344" s="97"/>
      <c r="F344" s="98"/>
      <c r="G344" s="97"/>
      <c r="H344" s="99"/>
      <c r="I344" s="100"/>
      <c r="J344" s="101"/>
      <c r="K344" s="101"/>
      <c r="L344" s="85"/>
      <c r="M344" s="85"/>
      <c r="N344" s="85"/>
      <c r="O344" s="85"/>
    </row>
    <row r="345" spans="1:15" ht="12.75">
      <c r="A345" s="95"/>
      <c r="B345" s="116"/>
      <c r="C345" s="85"/>
      <c r="D345" s="96"/>
      <c r="E345" s="97"/>
      <c r="F345" s="98"/>
      <c r="G345" s="97"/>
      <c r="H345" s="99"/>
      <c r="I345" s="100"/>
      <c r="J345" s="101"/>
      <c r="K345" s="101"/>
      <c r="L345" s="85"/>
      <c r="M345" s="85"/>
      <c r="N345" s="85"/>
      <c r="O345" s="85"/>
    </row>
    <row r="346" spans="1:15" ht="12.75">
      <c r="A346" s="95"/>
      <c r="B346" s="116"/>
      <c r="C346" s="85"/>
      <c r="D346" s="96"/>
      <c r="E346" s="97"/>
      <c r="F346" s="98"/>
      <c r="G346" s="97"/>
      <c r="H346" s="99"/>
      <c r="I346" s="100"/>
      <c r="J346" s="101"/>
      <c r="K346" s="101"/>
      <c r="L346" s="85"/>
      <c r="M346" s="85"/>
      <c r="N346" s="85"/>
      <c r="O346" s="85"/>
    </row>
    <row r="347" spans="1:15" ht="12.75">
      <c r="A347" s="85"/>
      <c r="B347" s="85"/>
      <c r="C347" s="85"/>
      <c r="D347" s="85"/>
      <c r="E347" s="85"/>
      <c r="F347" s="85"/>
      <c r="G347" s="85"/>
      <c r="H347" s="85"/>
      <c r="I347" s="85"/>
      <c r="J347" s="85"/>
      <c r="K347" s="85"/>
      <c r="L347" s="85"/>
      <c r="M347" s="85"/>
      <c r="N347" s="85"/>
      <c r="O347" s="85"/>
    </row>
    <row r="348" spans="1:15" ht="12.75">
      <c r="A348" s="85"/>
      <c r="B348" s="85"/>
      <c r="C348" s="85"/>
      <c r="D348" s="85"/>
      <c r="E348" s="85"/>
      <c r="F348" s="85"/>
      <c r="G348" s="85"/>
      <c r="H348" s="85"/>
      <c r="I348" s="85"/>
      <c r="J348" s="85"/>
      <c r="K348" s="85"/>
      <c r="L348" s="85"/>
      <c r="M348" s="85"/>
      <c r="N348" s="85"/>
      <c r="O348" s="85"/>
    </row>
    <row r="349" spans="1:15" ht="12.75">
      <c r="A349" s="85"/>
      <c r="B349" s="85"/>
      <c r="C349" s="85"/>
      <c r="D349" s="85"/>
      <c r="E349" s="85"/>
      <c r="F349" s="85"/>
      <c r="G349" s="85"/>
      <c r="H349" s="85"/>
      <c r="I349" s="85"/>
      <c r="J349" s="85"/>
      <c r="K349" s="85"/>
      <c r="L349" s="85"/>
      <c r="M349" s="85"/>
      <c r="N349" s="85"/>
      <c r="O349" s="85"/>
    </row>
    <row r="350" spans="1:15" ht="12.75">
      <c r="A350" s="85"/>
      <c r="B350" s="85"/>
      <c r="C350" s="85"/>
      <c r="D350" s="85"/>
      <c r="E350" s="85"/>
      <c r="F350" s="85"/>
      <c r="G350" s="85"/>
      <c r="H350" s="85"/>
      <c r="I350" s="85"/>
      <c r="J350" s="85"/>
      <c r="K350" s="85"/>
      <c r="L350" s="85"/>
      <c r="M350" s="85"/>
      <c r="N350" s="85"/>
      <c r="O350" s="85"/>
    </row>
    <row r="351" spans="1:15" ht="12.75">
      <c r="A351" s="85"/>
      <c r="B351" s="85"/>
      <c r="C351" s="85"/>
      <c r="D351" s="85"/>
      <c r="E351" s="85"/>
      <c r="F351" s="85"/>
      <c r="G351" s="85"/>
      <c r="H351" s="85"/>
      <c r="I351" s="85"/>
      <c r="J351" s="85"/>
      <c r="K351" s="85"/>
      <c r="L351" s="85"/>
      <c r="M351" s="85"/>
      <c r="N351" s="85"/>
      <c r="O351" s="85"/>
    </row>
    <row r="352" spans="1:15" ht="12.75">
      <c r="A352" s="85"/>
      <c r="B352" s="85"/>
      <c r="C352" s="85"/>
      <c r="D352" s="85"/>
      <c r="E352" s="85"/>
      <c r="F352" s="85"/>
      <c r="G352" s="85"/>
      <c r="H352" s="85"/>
      <c r="I352" s="85"/>
      <c r="J352" s="85"/>
      <c r="K352" s="85"/>
      <c r="L352" s="85"/>
      <c r="M352" s="85"/>
      <c r="N352" s="85"/>
      <c r="O352" s="85"/>
    </row>
    <row r="353" spans="1:15" ht="12.75">
      <c r="A353" s="85"/>
      <c r="B353" s="85"/>
      <c r="C353" s="85"/>
      <c r="D353" s="85"/>
      <c r="E353" s="85"/>
      <c r="F353" s="85"/>
      <c r="G353" s="85"/>
      <c r="H353" s="85"/>
      <c r="I353" s="85"/>
      <c r="J353" s="85"/>
      <c r="K353" s="85"/>
      <c r="L353" s="85"/>
      <c r="M353" s="85"/>
      <c r="N353" s="85"/>
      <c r="O353" s="85"/>
    </row>
    <row r="354" spans="1:15" ht="12.75">
      <c r="A354" s="85"/>
      <c r="B354" s="85"/>
      <c r="C354" s="85"/>
      <c r="D354" s="85"/>
      <c r="E354" s="85"/>
      <c r="F354" s="85"/>
      <c r="G354" s="85"/>
      <c r="H354" s="85"/>
      <c r="I354" s="85"/>
      <c r="J354" s="85"/>
      <c r="K354" s="85"/>
      <c r="L354" s="85"/>
      <c r="M354" s="85"/>
      <c r="N354" s="85"/>
      <c r="O354" s="85"/>
    </row>
    <row r="355" spans="1:15" ht="12.75">
      <c r="A355" s="85"/>
      <c r="B355" s="85"/>
      <c r="C355" s="85"/>
      <c r="D355" s="85"/>
      <c r="E355" s="85"/>
      <c r="F355" s="85"/>
      <c r="G355" s="85"/>
      <c r="H355" s="85"/>
      <c r="I355" s="85"/>
      <c r="J355" s="85"/>
      <c r="K355" s="85"/>
      <c r="L355" s="85"/>
      <c r="M355" s="85"/>
      <c r="N355" s="85"/>
      <c r="O355" s="85"/>
    </row>
    <row r="356" spans="1:15" ht="12.75">
      <c r="A356" s="85"/>
      <c r="B356" s="85"/>
      <c r="C356" s="85"/>
      <c r="D356" s="85"/>
      <c r="E356" s="85"/>
      <c r="F356" s="85"/>
      <c r="G356" s="85"/>
      <c r="H356" s="85"/>
      <c r="I356" s="85"/>
      <c r="J356" s="85"/>
      <c r="K356" s="85"/>
      <c r="L356" s="85"/>
      <c r="M356" s="85"/>
      <c r="N356" s="85"/>
      <c r="O356" s="85"/>
    </row>
    <row r="357" spans="1:15" ht="12.75">
      <c r="A357" s="85"/>
      <c r="B357" s="85"/>
      <c r="C357" s="85"/>
      <c r="D357" s="85"/>
      <c r="E357" s="85"/>
      <c r="F357" s="85"/>
      <c r="G357" s="85"/>
      <c r="H357" s="85"/>
      <c r="I357" s="85"/>
      <c r="J357" s="85"/>
      <c r="K357" s="85"/>
      <c r="L357" s="85"/>
      <c r="M357" s="85"/>
      <c r="N357" s="85"/>
      <c r="O357" s="85"/>
    </row>
    <row r="358" spans="1:15" ht="12.75">
      <c r="A358" s="85"/>
      <c r="B358" s="85"/>
      <c r="C358" s="85"/>
      <c r="D358" s="85"/>
      <c r="E358" s="85"/>
      <c r="F358" s="85"/>
      <c r="G358" s="85"/>
      <c r="H358" s="85"/>
      <c r="I358" s="85"/>
      <c r="J358" s="85"/>
      <c r="K358" s="85"/>
      <c r="L358" s="85"/>
      <c r="M358" s="85"/>
      <c r="N358" s="85"/>
      <c r="O358" s="85"/>
    </row>
  </sheetData>
  <mergeCells count="209">
    <mergeCell ref="N46:O46"/>
    <mergeCell ref="K59:L59"/>
    <mergeCell ref="M59:N59"/>
    <mergeCell ref="E36:F36"/>
    <mergeCell ref="H46:I46"/>
    <mergeCell ref="J46:K46"/>
    <mergeCell ref="L46:M46"/>
    <mergeCell ref="A34:F35"/>
    <mergeCell ref="G34:O34"/>
    <mergeCell ref="H35:I35"/>
    <mergeCell ref="J35:K35"/>
    <mergeCell ref="L35:M35"/>
    <mergeCell ref="N35:O35"/>
    <mergeCell ref="E308:F308"/>
    <mergeCell ref="E310:F310"/>
    <mergeCell ref="E312:F312"/>
    <mergeCell ref="E315:F315"/>
    <mergeCell ref="E309:F309"/>
    <mergeCell ref="E311:F311"/>
    <mergeCell ref="E314:F314"/>
    <mergeCell ref="H16:I16"/>
    <mergeCell ref="G6:O6"/>
    <mergeCell ref="N16:O16"/>
    <mergeCell ref="K27:L27"/>
    <mergeCell ref="M27:N27"/>
    <mergeCell ref="L16:M16"/>
    <mergeCell ref="J16:K16"/>
    <mergeCell ref="L7:M7"/>
    <mergeCell ref="N7:O7"/>
    <mergeCell ref="E8:F8"/>
    <mergeCell ref="A6:F7"/>
    <mergeCell ref="H7:I7"/>
    <mergeCell ref="J7:K7"/>
    <mergeCell ref="D103:E103"/>
    <mergeCell ref="D104:E104"/>
    <mergeCell ref="F213:G213"/>
    <mergeCell ref="H213:I213"/>
    <mergeCell ref="H210:I210"/>
    <mergeCell ref="F210:G210"/>
    <mergeCell ref="F103:G103"/>
    <mergeCell ref="F104:G104"/>
    <mergeCell ref="H103:I103"/>
    <mergeCell ref="H104:I104"/>
    <mergeCell ref="F211:G211"/>
    <mergeCell ref="H211:I211"/>
    <mergeCell ref="H212:I212"/>
    <mergeCell ref="H236:I236"/>
    <mergeCell ref="F226:G226"/>
    <mergeCell ref="F234:G234"/>
    <mergeCell ref="H234:I234"/>
    <mergeCell ref="F233:G233"/>
    <mergeCell ref="H233:I233"/>
    <mergeCell ref="F217:G217"/>
    <mergeCell ref="F218:G218"/>
    <mergeCell ref="H217:I217"/>
    <mergeCell ref="H218:I218"/>
    <mergeCell ref="E240:F240"/>
    <mergeCell ref="G239:H239"/>
    <mergeCell ref="I239:J239"/>
    <mergeCell ref="E241:F241"/>
    <mergeCell ref="G240:H240"/>
    <mergeCell ref="G241:H241"/>
    <mergeCell ref="I240:J240"/>
    <mergeCell ref="I241:J241"/>
    <mergeCell ref="E260:F260"/>
    <mergeCell ref="E263:F263"/>
    <mergeCell ref="E267:F267"/>
    <mergeCell ref="E258:F258"/>
    <mergeCell ref="E269:F269"/>
    <mergeCell ref="E265:F265"/>
    <mergeCell ref="E271:F271"/>
    <mergeCell ref="E273:F273"/>
    <mergeCell ref="E276:F276"/>
    <mergeCell ref="E279:F279"/>
    <mergeCell ref="E283:F283"/>
    <mergeCell ref="E285:F285"/>
    <mergeCell ref="E288:F288"/>
    <mergeCell ref="G297:H297"/>
    <mergeCell ref="G298:H298"/>
    <mergeCell ref="E297:F297"/>
    <mergeCell ref="E298:F298"/>
    <mergeCell ref="E293:F293"/>
    <mergeCell ref="G293:H293"/>
    <mergeCell ref="G291:H291"/>
    <mergeCell ref="D294:G294"/>
    <mergeCell ref="E301:F301"/>
    <mergeCell ref="E303:F303"/>
    <mergeCell ref="E305:F305"/>
    <mergeCell ref="E307:F307"/>
    <mergeCell ref="E302:F302"/>
    <mergeCell ref="E304:F304"/>
    <mergeCell ref="E306:F306"/>
    <mergeCell ref="I321:J321"/>
    <mergeCell ref="E317:F317"/>
    <mergeCell ref="G300:H300"/>
    <mergeCell ref="G301:H301"/>
    <mergeCell ref="G308:H308"/>
    <mergeCell ref="G310:H310"/>
    <mergeCell ref="G313:H313"/>
    <mergeCell ref="G307:H307"/>
    <mergeCell ref="G309:H309"/>
    <mergeCell ref="G311:H311"/>
    <mergeCell ref="G312:H312"/>
    <mergeCell ref="G314:H314"/>
    <mergeCell ref="G317:H317"/>
    <mergeCell ref="I293:J293"/>
    <mergeCell ref="G299:H299"/>
    <mergeCell ref="G302:H302"/>
    <mergeCell ref="G304:H304"/>
    <mergeCell ref="G306:H306"/>
    <mergeCell ref="G303:H303"/>
    <mergeCell ref="G305:H305"/>
    <mergeCell ref="I291:J291"/>
    <mergeCell ref="G290:H290"/>
    <mergeCell ref="I290:J290"/>
    <mergeCell ref="G288:H288"/>
    <mergeCell ref="G289:H289"/>
    <mergeCell ref="G265:H265"/>
    <mergeCell ref="G266:H266"/>
    <mergeCell ref="G267:H267"/>
    <mergeCell ref="G268:H268"/>
    <mergeCell ref="G269:H269"/>
    <mergeCell ref="G270:H270"/>
    <mergeCell ref="G271:H271"/>
    <mergeCell ref="G283:H283"/>
    <mergeCell ref="G280:H280"/>
    <mergeCell ref="I266:J266"/>
    <mergeCell ref="I267:J267"/>
    <mergeCell ref="I268:J268"/>
    <mergeCell ref="G287:H287"/>
    <mergeCell ref="G284:H284"/>
    <mergeCell ref="G285:H285"/>
    <mergeCell ref="G286:H286"/>
    <mergeCell ref="G273:H273"/>
    <mergeCell ref="G274:H274"/>
    <mergeCell ref="I272:J272"/>
    <mergeCell ref="I273:J273"/>
    <mergeCell ref="I274:J274"/>
    <mergeCell ref="G272:H272"/>
    <mergeCell ref="G279:H279"/>
    <mergeCell ref="G276:H276"/>
    <mergeCell ref="G277:H277"/>
    <mergeCell ref="I260:J260"/>
    <mergeCell ref="I261:J261"/>
    <mergeCell ref="I279:J279"/>
    <mergeCell ref="I280:J280"/>
    <mergeCell ref="I276:J276"/>
    <mergeCell ref="I277:J277"/>
    <mergeCell ref="I269:J269"/>
    <mergeCell ref="I270:J270"/>
    <mergeCell ref="I271:J271"/>
    <mergeCell ref="I265:J265"/>
    <mergeCell ref="I264:J264"/>
    <mergeCell ref="G258:H258"/>
    <mergeCell ref="G259:H259"/>
    <mergeCell ref="G260:H260"/>
    <mergeCell ref="G261:H261"/>
    <mergeCell ref="G262:H262"/>
    <mergeCell ref="G263:H263"/>
    <mergeCell ref="G264:H264"/>
    <mergeCell ref="I258:J258"/>
    <mergeCell ref="I259:J259"/>
    <mergeCell ref="G251:H251"/>
    <mergeCell ref="G252:H252"/>
    <mergeCell ref="G253:H253"/>
    <mergeCell ref="G254:H254"/>
    <mergeCell ref="I251:J251"/>
    <mergeCell ref="I252:J252"/>
    <mergeCell ref="I253:J253"/>
    <mergeCell ref="I254:J254"/>
    <mergeCell ref="G248:H248"/>
    <mergeCell ref="G249:H249"/>
    <mergeCell ref="I247:J247"/>
    <mergeCell ref="I248:J248"/>
    <mergeCell ref="I249:J249"/>
    <mergeCell ref="E244:F244"/>
    <mergeCell ref="E247:F247"/>
    <mergeCell ref="E251:F251"/>
    <mergeCell ref="E252:F252"/>
    <mergeCell ref="G331:H331"/>
    <mergeCell ref="I331:J331"/>
    <mergeCell ref="E253:F253"/>
    <mergeCell ref="G316:H316"/>
    <mergeCell ref="G321:H321"/>
    <mergeCell ref="G322:H322"/>
    <mergeCell ref="G255:H255"/>
    <mergeCell ref="I255:J255"/>
    <mergeCell ref="I262:J262"/>
    <mergeCell ref="I263:J263"/>
    <mergeCell ref="K213:L213"/>
    <mergeCell ref="M213:N213"/>
    <mergeCell ref="I322:J322"/>
    <mergeCell ref="G325:H325"/>
    <mergeCell ref="I325:J325"/>
    <mergeCell ref="I244:J244"/>
    <mergeCell ref="I245:J245"/>
    <mergeCell ref="G244:H244"/>
    <mergeCell ref="G245:H245"/>
    <mergeCell ref="G247:H247"/>
    <mergeCell ref="K102:L102"/>
    <mergeCell ref="M102:N102"/>
    <mergeCell ref="G332:H332"/>
    <mergeCell ref="I332:J332"/>
    <mergeCell ref="K103:L103"/>
    <mergeCell ref="M103:N103"/>
    <mergeCell ref="K104:L104"/>
    <mergeCell ref="M104:N104"/>
    <mergeCell ref="K210:L210"/>
    <mergeCell ref="M210:N210"/>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&amp;L&amp;"Arial,Bold"Date: August 20, 2003&amp;C&amp;"Arial,Bold"&amp;P</oddFooter>
  </headerFooter>
  <rowBreaks count="9" manualBreakCount="9">
    <brk id="24" max="14" man="1"/>
    <brk id="100" max="14" man="1"/>
    <brk id="129" max="14" man="1"/>
    <brk id="158" max="14" man="1"/>
    <brk id="188" max="14" man="1"/>
    <brk id="215" max="14" man="1"/>
    <brk id="237" max="14" man="1"/>
    <brk id="295" max="14" man="1"/>
    <brk id="318" max="14" man="1"/>
  </rowBreaks>
</worksheet>
</file>

<file path=xl/worksheets/sheet7.xml><?xml version="1.0" encoding="utf-8"?>
<worksheet xmlns="http://schemas.openxmlformats.org/spreadsheetml/2006/main" xmlns:r="http://schemas.openxmlformats.org/officeDocument/2006/relationships">
  <dimension ref="A1:M12"/>
  <sheetViews>
    <sheetView tabSelected="1" workbookViewId="0" topLeftCell="A1">
      <selection activeCell="A8" sqref="A8"/>
    </sheetView>
  </sheetViews>
  <sheetFormatPr defaultColWidth="9.140625" defaultRowHeight="12.75"/>
  <sheetData>
    <row r="1" spans="1:8" ht="20.25">
      <c r="A1" s="63" t="str">
        <f>'Fab Project'!A1:E1</f>
        <v>WBS 151 Coil Support Structure</v>
      </c>
      <c r="B1" s="63"/>
      <c r="C1" s="63"/>
      <c r="D1" s="63"/>
      <c r="E1" s="63"/>
      <c r="F1" s="63"/>
      <c r="G1" s="63"/>
      <c r="H1" s="63"/>
    </row>
    <row r="3" spans="1:13" ht="18.75" thickBot="1">
      <c r="A3" s="72" t="s">
        <v>123</v>
      </c>
      <c r="B3" s="73"/>
      <c r="C3" s="73"/>
      <c r="D3" s="73"/>
      <c r="E3" s="73"/>
      <c r="F3" s="73"/>
      <c r="G3" s="73"/>
      <c r="H3" s="73"/>
      <c r="I3" s="73"/>
      <c r="J3" s="73"/>
      <c r="K3" s="73"/>
      <c r="L3" s="73"/>
      <c r="M3" s="73"/>
    </row>
    <row r="5" ht="12.75">
      <c r="A5" t="s">
        <v>124</v>
      </c>
    </row>
    <row r="8" spans="1:8" ht="20.25">
      <c r="A8" s="63" t="s">
        <v>335</v>
      </c>
      <c r="B8" s="63"/>
      <c r="C8" s="63"/>
      <c r="D8" s="63"/>
      <c r="E8" s="63"/>
      <c r="F8" s="63"/>
      <c r="G8" s="63"/>
      <c r="H8" s="63"/>
    </row>
    <row r="10" spans="1:13" ht="18.75" thickBot="1">
      <c r="A10" s="72" t="s">
        <v>123</v>
      </c>
      <c r="B10" s="73"/>
      <c r="C10" s="73"/>
      <c r="D10" s="73"/>
      <c r="E10" s="73"/>
      <c r="F10" s="73"/>
      <c r="G10" s="73"/>
      <c r="H10" s="73"/>
      <c r="I10" s="73"/>
      <c r="J10" s="73"/>
      <c r="K10" s="73"/>
      <c r="L10" s="73"/>
      <c r="M10" s="73"/>
    </row>
    <row r="12" ht="12.75">
      <c r="A12" t="s">
        <v>124</v>
      </c>
    </row>
  </sheetData>
  <printOptions/>
  <pageMargins left="0.75" right="0.75" top="1" bottom="1" header="0.5" footer="0.5"/>
  <pageSetup horizontalDpi="600" verticalDpi="600" orientation="landscape" r:id="rId1"/>
  <headerFooter alignWithMargins="0">
    <oddHeader>&amp;C&amp;"Arial,Bold"&amp;14NCSX Fabrication Project Cost Estimate</oddHeader>
    <oddFooter>&amp;L&amp;"Arial,Bold"Date: August 20, 2003&amp;C&amp;"Arial,Bold"&amp;P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Robert Simmons</cp:lastModifiedBy>
  <cp:lastPrinted>2003-08-20T04:53:40Z</cp:lastPrinted>
  <dcterms:created xsi:type="dcterms:W3CDTF">2001-10-24T18:11:20Z</dcterms:created>
  <dcterms:modified xsi:type="dcterms:W3CDTF">2004-01-20T14:59:38Z</dcterms:modified>
  <cp:category/>
  <cp:version/>
  <cp:contentType/>
  <cp:contentStatus/>
</cp:coreProperties>
</file>